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zid\OneDrive\Documents\Professional\Research\16, 17 - Thesis\"/>
    </mc:Choice>
  </mc:AlternateContent>
  <bookViews>
    <workbookView xWindow="0" yWindow="0" windowWidth="15345" windowHeight="6195" activeTab="1"/>
  </bookViews>
  <sheets>
    <sheet name="Method" sheetId="24" r:id="rId1"/>
    <sheet name="Equations" sheetId="8" r:id="rId2"/>
    <sheet name="Sheet1" sheetId="25" state="hidden" r:id="rId3"/>
    <sheet name="NO2" sheetId="13" r:id="rId4"/>
    <sheet name="O3" sheetId="19" r:id="rId5"/>
    <sheet name="SO2" sheetId="20" r:id="rId6"/>
    <sheet name="CO" sheetId="22" r:id="rId7"/>
    <sheet name="PM2.5" sheetId="21" state="hidden" r:id="rId8"/>
    <sheet name="PM10" sheetId="23" r:id="rId9"/>
    <sheet name="ward" sheetId="29" r:id="rId10"/>
    <sheet name="weather data" sheetId="18" r:id="rId11"/>
    <sheet name="standard" sheetId="28" r:id="rId12"/>
    <sheet name="rs1" sheetId="9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8" l="1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31" i="18"/>
  <c r="EE5" i="23"/>
  <c r="F78" i="19" l="1"/>
  <c r="F63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F82" i="20" l="1"/>
  <c r="E82" i="20"/>
  <c r="D82" i="20"/>
  <c r="C82" i="20"/>
  <c r="B82" i="20"/>
  <c r="F81" i="20"/>
  <c r="E81" i="20"/>
  <c r="D81" i="20"/>
  <c r="C81" i="20"/>
  <c r="B81" i="20"/>
  <c r="F80" i="20"/>
  <c r="E80" i="20"/>
  <c r="D80" i="20"/>
  <c r="C80" i="20"/>
  <c r="B80" i="20"/>
  <c r="F79" i="20"/>
  <c r="E79" i="20"/>
  <c r="D79" i="20"/>
  <c r="C79" i="20"/>
  <c r="B79" i="20"/>
  <c r="F78" i="20"/>
  <c r="E78" i="20"/>
  <c r="D78" i="20"/>
  <c r="C78" i="20"/>
  <c r="B78" i="20"/>
  <c r="F77" i="20"/>
  <c r="E77" i="20"/>
  <c r="D77" i="20"/>
  <c r="C77" i="20"/>
  <c r="B77" i="20"/>
  <c r="F76" i="20"/>
  <c r="E76" i="20"/>
  <c r="D76" i="20"/>
  <c r="C76" i="20"/>
  <c r="B76" i="20"/>
  <c r="F75" i="20"/>
  <c r="E75" i="20"/>
  <c r="D75" i="20"/>
  <c r="C75" i="20"/>
  <c r="B75" i="20"/>
  <c r="F74" i="20"/>
  <c r="E74" i="20"/>
  <c r="D74" i="20"/>
  <c r="C74" i="20"/>
  <c r="B74" i="20"/>
  <c r="F73" i="20"/>
  <c r="E73" i="20"/>
  <c r="D73" i="20"/>
  <c r="C73" i="20"/>
  <c r="B73" i="20"/>
  <c r="F72" i="20"/>
  <c r="E72" i="20"/>
  <c r="D72" i="20"/>
  <c r="C72" i="20"/>
  <c r="B72" i="20"/>
  <c r="F71" i="20"/>
  <c r="E71" i="20"/>
  <c r="D71" i="20"/>
  <c r="C71" i="20"/>
  <c r="B71" i="20"/>
  <c r="F70" i="20"/>
  <c r="E70" i="20"/>
  <c r="D70" i="20"/>
  <c r="C70" i="20"/>
  <c r="B70" i="20"/>
  <c r="F69" i="20"/>
  <c r="E69" i="20"/>
  <c r="D69" i="20"/>
  <c r="C69" i="20"/>
  <c r="B69" i="20"/>
  <c r="F68" i="20"/>
  <c r="E68" i="20"/>
  <c r="D68" i="20"/>
  <c r="C68" i="20"/>
  <c r="B68" i="20"/>
  <c r="F67" i="20"/>
  <c r="E67" i="20"/>
  <c r="D67" i="20"/>
  <c r="C67" i="20"/>
  <c r="B67" i="20"/>
  <c r="F66" i="20"/>
  <c r="E66" i="20"/>
  <c r="D66" i="20"/>
  <c r="C66" i="20"/>
  <c r="B66" i="20"/>
  <c r="F65" i="20"/>
  <c r="E65" i="20"/>
  <c r="D65" i="20"/>
  <c r="C65" i="20"/>
  <c r="B65" i="20"/>
  <c r="F64" i="20"/>
  <c r="E64" i="20"/>
  <c r="D64" i="20"/>
  <c r="C64" i="20"/>
  <c r="B64" i="20"/>
  <c r="F63" i="20"/>
  <c r="E63" i="20"/>
  <c r="D63" i="20"/>
  <c r="C63" i="20"/>
  <c r="B63" i="20"/>
  <c r="F62" i="20"/>
  <c r="E62" i="20"/>
  <c r="D62" i="20"/>
  <c r="C62" i="20"/>
  <c r="B62" i="20"/>
  <c r="F61" i="20"/>
  <c r="E61" i="20"/>
  <c r="D61" i="20"/>
  <c r="C61" i="20"/>
  <c r="B61" i="20"/>
  <c r="F60" i="20"/>
  <c r="E60" i="20"/>
  <c r="D60" i="20"/>
  <c r="C60" i="20"/>
  <c r="B60" i="20"/>
  <c r="F59" i="20"/>
  <c r="E59" i="20"/>
  <c r="D59" i="20"/>
  <c r="C59" i="20"/>
  <c r="B59" i="20"/>
  <c r="F58" i="20"/>
  <c r="E58" i="20"/>
  <c r="D58" i="20"/>
  <c r="C58" i="20"/>
  <c r="B58" i="20"/>
  <c r="F57" i="20"/>
  <c r="E57" i="20"/>
  <c r="D57" i="20"/>
  <c r="C57" i="20"/>
  <c r="B57" i="20"/>
  <c r="F56" i="20"/>
  <c r="E56" i="20"/>
  <c r="D56" i="20"/>
  <c r="C56" i="20"/>
  <c r="B56" i="20"/>
  <c r="F55" i="20"/>
  <c r="E55" i="20"/>
  <c r="D55" i="20"/>
  <c r="C55" i="20"/>
  <c r="B55" i="20"/>
  <c r="F54" i="20"/>
  <c r="E54" i="20"/>
  <c r="D54" i="20"/>
  <c r="C54" i="20"/>
  <c r="B54" i="20"/>
  <c r="F53" i="20"/>
  <c r="E53" i="20"/>
  <c r="D53" i="20"/>
  <c r="C53" i="20"/>
  <c r="B53" i="20"/>
  <c r="F52" i="20"/>
  <c r="E52" i="20"/>
  <c r="D52" i="20"/>
  <c r="C52" i="20"/>
  <c r="B52" i="20"/>
  <c r="F51" i="20"/>
  <c r="E51" i="20"/>
  <c r="D51" i="20"/>
  <c r="C51" i="20"/>
  <c r="B51" i="20"/>
  <c r="F79" i="22" l="1"/>
  <c r="F60" i="22"/>
  <c r="F5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58" i="22"/>
  <c r="F57" i="22"/>
  <c r="F56" i="22"/>
  <c r="F55" i="22"/>
  <c r="F54" i="22"/>
  <c r="F53" i="22"/>
  <c r="F52" i="22"/>
  <c r="F51" i="22"/>
  <c r="F50" i="22"/>
  <c r="F49" i="22"/>
  <c r="F48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D79" i="22"/>
  <c r="D58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7" i="22"/>
  <c r="D56" i="22"/>
  <c r="D55" i="22"/>
  <c r="D54" i="22"/>
  <c r="D53" i="22"/>
  <c r="D52" i="22"/>
  <c r="D51" i="22"/>
  <c r="D50" i="22"/>
  <c r="D49" i="22"/>
  <c r="D48" i="22"/>
  <c r="C79" i="22"/>
  <c r="C52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1" i="22"/>
  <c r="C50" i="22"/>
  <c r="C49" i="22"/>
  <c r="C48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C36" i="22"/>
  <c r="C78" i="19"/>
  <c r="C71" i="19"/>
  <c r="C77" i="19"/>
  <c r="C76" i="19"/>
  <c r="C75" i="19"/>
  <c r="C74" i="19"/>
  <c r="C73" i="19"/>
  <c r="C72" i="19"/>
  <c r="AA38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K36" i="19"/>
  <c r="B53" i="19"/>
  <c r="B52" i="19"/>
  <c r="B51" i="19"/>
  <c r="B50" i="19"/>
  <c r="B49" i="19"/>
  <c r="B48" i="19"/>
  <c r="B47" i="19"/>
  <c r="D36" i="19"/>
  <c r="E36" i="19"/>
  <c r="F36" i="19"/>
  <c r="G36" i="19"/>
  <c r="H36" i="19"/>
  <c r="I36" i="19"/>
  <c r="J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C36" i="19"/>
  <c r="C80" i="13"/>
  <c r="F80" i="13"/>
  <c r="E80" i="13"/>
  <c r="D80" i="13"/>
  <c r="B80" i="13"/>
  <c r="C79" i="13"/>
  <c r="F79" i="13"/>
  <c r="E79" i="13"/>
  <c r="D79" i="13"/>
  <c r="B79" i="13"/>
  <c r="C78" i="13"/>
  <c r="F78" i="13"/>
  <c r="E78" i="13"/>
  <c r="D78" i="13"/>
  <c r="B78" i="13"/>
  <c r="C77" i="13"/>
  <c r="F77" i="13"/>
  <c r="E77" i="13"/>
  <c r="D77" i="13"/>
  <c r="B77" i="13"/>
  <c r="C76" i="13"/>
  <c r="F76" i="13"/>
  <c r="E76" i="13"/>
  <c r="D76" i="13"/>
  <c r="B76" i="13"/>
  <c r="C75" i="13"/>
  <c r="F75" i="13"/>
  <c r="E75" i="13"/>
  <c r="D75" i="13"/>
  <c r="B75" i="13"/>
  <c r="C74" i="13"/>
  <c r="F74" i="13"/>
  <c r="E74" i="13"/>
  <c r="D74" i="13"/>
  <c r="B74" i="13"/>
  <c r="C73" i="13"/>
  <c r="F73" i="13"/>
  <c r="E73" i="13"/>
  <c r="D73" i="13"/>
  <c r="B73" i="13"/>
  <c r="C72" i="13"/>
  <c r="F72" i="13"/>
  <c r="E72" i="13"/>
  <c r="D72" i="13"/>
  <c r="B72" i="13"/>
  <c r="C71" i="13"/>
  <c r="F71" i="13"/>
  <c r="E71" i="13"/>
  <c r="D71" i="13"/>
  <c r="B71" i="13"/>
  <c r="C70" i="13"/>
  <c r="F70" i="13"/>
  <c r="E70" i="13"/>
  <c r="D70" i="13"/>
  <c r="B70" i="13"/>
  <c r="C69" i="13"/>
  <c r="F69" i="13"/>
  <c r="E69" i="13"/>
  <c r="D69" i="13"/>
  <c r="B69" i="13"/>
  <c r="C68" i="13"/>
  <c r="F68" i="13"/>
  <c r="E68" i="13"/>
  <c r="D68" i="13"/>
  <c r="B68" i="13"/>
  <c r="C67" i="13"/>
  <c r="F67" i="13"/>
  <c r="E67" i="13"/>
  <c r="D67" i="13"/>
  <c r="B67" i="13"/>
  <c r="C66" i="13"/>
  <c r="F66" i="13"/>
  <c r="E66" i="13"/>
  <c r="D66" i="13"/>
  <c r="B66" i="13"/>
  <c r="C65" i="13"/>
  <c r="F65" i="13"/>
  <c r="E65" i="13"/>
  <c r="D65" i="13"/>
  <c r="B65" i="13"/>
  <c r="C64" i="13"/>
  <c r="F64" i="13"/>
  <c r="E64" i="13"/>
  <c r="D64" i="13"/>
  <c r="B64" i="13"/>
  <c r="C63" i="13"/>
  <c r="F63" i="13"/>
  <c r="E63" i="13"/>
  <c r="D63" i="13"/>
  <c r="B63" i="13"/>
  <c r="C62" i="13"/>
  <c r="F62" i="13"/>
  <c r="E62" i="13"/>
  <c r="D62" i="13"/>
  <c r="B62" i="13"/>
  <c r="C61" i="13"/>
  <c r="F61" i="13"/>
  <c r="E61" i="13"/>
  <c r="D61" i="13"/>
  <c r="B61" i="13"/>
  <c r="C60" i="13"/>
  <c r="F60" i="13"/>
  <c r="E60" i="13"/>
  <c r="D60" i="13"/>
  <c r="B60" i="13"/>
  <c r="C59" i="13"/>
  <c r="F59" i="13"/>
  <c r="E59" i="13"/>
  <c r="D59" i="13"/>
  <c r="B59" i="13"/>
  <c r="C58" i="13"/>
  <c r="F58" i="13"/>
  <c r="E58" i="13"/>
  <c r="D58" i="13"/>
  <c r="B58" i="13"/>
  <c r="C57" i="13"/>
  <c r="F57" i="13"/>
  <c r="E57" i="13"/>
  <c r="D57" i="13"/>
  <c r="B57" i="13"/>
  <c r="C56" i="13"/>
  <c r="F56" i="13"/>
  <c r="E56" i="13"/>
  <c r="D56" i="13"/>
  <c r="B56" i="13"/>
  <c r="C55" i="13"/>
  <c r="F55" i="13"/>
  <c r="E55" i="13"/>
  <c r="D55" i="13"/>
  <c r="B55" i="13"/>
  <c r="C54" i="13"/>
  <c r="F54" i="13"/>
  <c r="E54" i="13"/>
  <c r="D54" i="13"/>
  <c r="B54" i="13"/>
  <c r="C53" i="13"/>
  <c r="F53" i="13"/>
  <c r="E53" i="13"/>
  <c r="D53" i="13"/>
  <c r="B53" i="13"/>
  <c r="C52" i="13"/>
  <c r="F52" i="13"/>
  <c r="E52" i="13"/>
  <c r="D52" i="13"/>
  <c r="B52" i="13"/>
  <c r="C51" i="13"/>
  <c r="F51" i="13"/>
  <c r="E51" i="13"/>
  <c r="D51" i="13"/>
  <c r="B51" i="13"/>
  <c r="C50" i="13"/>
  <c r="F50" i="13"/>
  <c r="E50" i="13"/>
  <c r="D50" i="13"/>
  <c r="B50" i="13"/>
  <c r="C49" i="13"/>
  <c r="F49" i="13"/>
  <c r="E49" i="13"/>
  <c r="D49" i="13"/>
  <c r="B49" i="13"/>
  <c r="EF5" i="23" l="1"/>
  <c r="EG5" i="23"/>
  <c r="EH5" i="23"/>
  <c r="EI5" i="23"/>
  <c r="EJ5" i="23"/>
  <c r="EK5" i="23"/>
  <c r="EL5" i="23"/>
  <c r="EM5" i="23"/>
  <c r="EN5" i="23"/>
  <c r="EO5" i="23"/>
  <c r="EP5" i="23"/>
  <c r="EQ5" i="23"/>
  <c r="ER5" i="23"/>
  <c r="ES5" i="23"/>
  <c r="ET5" i="23"/>
  <c r="EU5" i="23"/>
  <c r="EV5" i="23"/>
  <c r="EW5" i="23"/>
  <c r="EX5" i="23"/>
  <c r="EY5" i="23"/>
  <c r="EZ5" i="23"/>
  <c r="FA5" i="23"/>
  <c r="FB5" i="23"/>
  <c r="FC5" i="23"/>
  <c r="FD5" i="23"/>
  <c r="FE5" i="23"/>
  <c r="FF5" i="23"/>
  <c r="FG5" i="23"/>
  <c r="FH5" i="23"/>
  <c r="FI5" i="23"/>
  <c r="FJ5" i="23"/>
  <c r="EF6" i="23"/>
  <c r="EG6" i="23"/>
  <c r="EH6" i="23"/>
  <c r="EI6" i="23"/>
  <c r="EJ6" i="23"/>
  <c r="EK6" i="23"/>
  <c r="EL6" i="23"/>
  <c r="EM6" i="23"/>
  <c r="EN6" i="23"/>
  <c r="EO6" i="23"/>
  <c r="EP6" i="23"/>
  <c r="EQ6" i="23"/>
  <c r="ER6" i="23"/>
  <c r="ES6" i="23"/>
  <c r="ET6" i="23"/>
  <c r="EU6" i="23"/>
  <c r="EV6" i="23"/>
  <c r="EW6" i="23"/>
  <c r="EX6" i="23"/>
  <c r="EY6" i="23"/>
  <c r="EZ6" i="23"/>
  <c r="FA6" i="23"/>
  <c r="FB6" i="23"/>
  <c r="FC6" i="23"/>
  <c r="FD6" i="23"/>
  <c r="FE6" i="23"/>
  <c r="FF6" i="23"/>
  <c r="FG6" i="23"/>
  <c r="FH6" i="23"/>
  <c r="FI6" i="23"/>
  <c r="FJ6" i="23"/>
  <c r="EF7" i="23"/>
  <c r="EG7" i="23"/>
  <c r="EH7" i="23"/>
  <c r="EI7" i="23"/>
  <c r="EJ7" i="23"/>
  <c r="EK7" i="23"/>
  <c r="EL7" i="23"/>
  <c r="EM7" i="23"/>
  <c r="EN7" i="23"/>
  <c r="EO7" i="23"/>
  <c r="EP7" i="23"/>
  <c r="EQ7" i="23"/>
  <c r="ER7" i="23"/>
  <c r="ES7" i="23"/>
  <c r="ET7" i="23"/>
  <c r="EU7" i="23"/>
  <c r="EV7" i="23"/>
  <c r="EW7" i="23"/>
  <c r="EX7" i="23"/>
  <c r="EY7" i="23"/>
  <c r="EZ7" i="23"/>
  <c r="FA7" i="23"/>
  <c r="FB7" i="23"/>
  <c r="FC7" i="23"/>
  <c r="FD7" i="23"/>
  <c r="FE7" i="23"/>
  <c r="FF7" i="23"/>
  <c r="FG7" i="23"/>
  <c r="FH7" i="23"/>
  <c r="FI7" i="23"/>
  <c r="FJ7" i="23"/>
  <c r="EF8" i="23"/>
  <c r="EG8" i="23"/>
  <c r="EH8" i="23"/>
  <c r="EI8" i="23"/>
  <c r="EJ8" i="23"/>
  <c r="EK8" i="23"/>
  <c r="EL8" i="23"/>
  <c r="EM8" i="23"/>
  <c r="EN8" i="23"/>
  <c r="EO8" i="23"/>
  <c r="EP8" i="23"/>
  <c r="EQ8" i="23"/>
  <c r="ER8" i="23"/>
  <c r="ES8" i="23"/>
  <c r="ET8" i="23"/>
  <c r="EU8" i="23"/>
  <c r="EV8" i="23"/>
  <c r="EW8" i="23"/>
  <c r="EX8" i="23"/>
  <c r="EY8" i="23"/>
  <c r="EZ8" i="23"/>
  <c r="FA8" i="23"/>
  <c r="FB8" i="23"/>
  <c r="FC8" i="23"/>
  <c r="FD8" i="23"/>
  <c r="FE8" i="23"/>
  <c r="FF8" i="23"/>
  <c r="FG8" i="23"/>
  <c r="FH8" i="23"/>
  <c r="FI8" i="23"/>
  <c r="FJ8" i="23"/>
  <c r="EF9" i="23"/>
  <c r="EG9" i="23"/>
  <c r="EH9" i="23"/>
  <c r="EI9" i="23"/>
  <c r="EJ9" i="23"/>
  <c r="EK9" i="23"/>
  <c r="EL9" i="23"/>
  <c r="EM9" i="23"/>
  <c r="EN9" i="23"/>
  <c r="EO9" i="23"/>
  <c r="EP9" i="23"/>
  <c r="EQ9" i="23"/>
  <c r="ER9" i="23"/>
  <c r="ES9" i="23"/>
  <c r="ET9" i="23"/>
  <c r="EU9" i="23"/>
  <c r="EV9" i="23"/>
  <c r="EW9" i="23"/>
  <c r="EX9" i="23"/>
  <c r="EY9" i="23"/>
  <c r="EZ9" i="23"/>
  <c r="FA9" i="23"/>
  <c r="FB9" i="23"/>
  <c r="FC9" i="23"/>
  <c r="FD9" i="23"/>
  <c r="FE9" i="23"/>
  <c r="FF9" i="23"/>
  <c r="FG9" i="23"/>
  <c r="FH9" i="23"/>
  <c r="FI9" i="23"/>
  <c r="FJ9" i="23"/>
  <c r="EF10" i="23"/>
  <c r="EG10" i="23"/>
  <c r="EH10" i="23"/>
  <c r="EI10" i="23"/>
  <c r="EJ10" i="23"/>
  <c r="EK10" i="23"/>
  <c r="EL10" i="23"/>
  <c r="EM10" i="23"/>
  <c r="EN10" i="23"/>
  <c r="EO10" i="23"/>
  <c r="EP10" i="23"/>
  <c r="EQ10" i="23"/>
  <c r="ER10" i="23"/>
  <c r="ES10" i="23"/>
  <c r="ET10" i="23"/>
  <c r="EU10" i="23"/>
  <c r="EV10" i="23"/>
  <c r="EW10" i="23"/>
  <c r="EX10" i="23"/>
  <c r="EY10" i="23"/>
  <c r="EZ10" i="23"/>
  <c r="FA10" i="23"/>
  <c r="FB10" i="23"/>
  <c r="FC10" i="23"/>
  <c r="FD10" i="23"/>
  <c r="FE10" i="23"/>
  <c r="FF10" i="23"/>
  <c r="FG10" i="23"/>
  <c r="FH10" i="23"/>
  <c r="FI10" i="23"/>
  <c r="FJ10" i="23"/>
  <c r="EF11" i="23"/>
  <c r="EG11" i="23"/>
  <c r="EH11" i="23"/>
  <c r="EI11" i="23"/>
  <c r="EJ11" i="23"/>
  <c r="EK11" i="23"/>
  <c r="EL11" i="23"/>
  <c r="EM11" i="23"/>
  <c r="EN11" i="23"/>
  <c r="EO11" i="23"/>
  <c r="EP11" i="23"/>
  <c r="EQ11" i="23"/>
  <c r="ER11" i="23"/>
  <c r="ES11" i="23"/>
  <c r="ET11" i="23"/>
  <c r="EU11" i="23"/>
  <c r="EV11" i="23"/>
  <c r="EW11" i="23"/>
  <c r="EX11" i="23"/>
  <c r="EY11" i="23"/>
  <c r="EZ11" i="23"/>
  <c r="FA11" i="23"/>
  <c r="FB11" i="23"/>
  <c r="FC11" i="23"/>
  <c r="FD11" i="23"/>
  <c r="FE11" i="23"/>
  <c r="FF11" i="23"/>
  <c r="FG11" i="23"/>
  <c r="FH11" i="23"/>
  <c r="FI11" i="23"/>
  <c r="FJ11" i="23"/>
  <c r="EF12" i="23"/>
  <c r="EG12" i="23"/>
  <c r="EH12" i="23"/>
  <c r="EI12" i="23"/>
  <c r="EJ12" i="23"/>
  <c r="EK12" i="23"/>
  <c r="EL12" i="23"/>
  <c r="EM12" i="23"/>
  <c r="EN12" i="23"/>
  <c r="EO12" i="23"/>
  <c r="EP12" i="23"/>
  <c r="EQ12" i="23"/>
  <c r="ER12" i="23"/>
  <c r="ES12" i="23"/>
  <c r="ET12" i="23"/>
  <c r="EU12" i="23"/>
  <c r="EV12" i="23"/>
  <c r="EW12" i="23"/>
  <c r="EX12" i="23"/>
  <c r="EY12" i="23"/>
  <c r="EZ12" i="23"/>
  <c r="FA12" i="23"/>
  <c r="FB12" i="23"/>
  <c r="FC12" i="23"/>
  <c r="FD12" i="23"/>
  <c r="FE12" i="23"/>
  <c r="FF12" i="23"/>
  <c r="FG12" i="23"/>
  <c r="FH12" i="23"/>
  <c r="FI12" i="23"/>
  <c r="FJ12" i="23"/>
  <c r="EF13" i="23"/>
  <c r="EG13" i="23"/>
  <c r="EH13" i="23"/>
  <c r="EI13" i="23"/>
  <c r="EJ13" i="23"/>
  <c r="EK13" i="23"/>
  <c r="EL13" i="23"/>
  <c r="EM13" i="23"/>
  <c r="EN13" i="23"/>
  <c r="EO13" i="23"/>
  <c r="EP13" i="23"/>
  <c r="EQ13" i="23"/>
  <c r="ER13" i="23"/>
  <c r="ES13" i="23"/>
  <c r="ET13" i="23"/>
  <c r="EU13" i="23"/>
  <c r="EV13" i="23"/>
  <c r="EW13" i="23"/>
  <c r="EX13" i="23"/>
  <c r="EY13" i="23"/>
  <c r="EZ13" i="23"/>
  <c r="FA13" i="23"/>
  <c r="FB13" i="23"/>
  <c r="FC13" i="23"/>
  <c r="FD13" i="23"/>
  <c r="FE13" i="23"/>
  <c r="FF13" i="23"/>
  <c r="FG13" i="23"/>
  <c r="FH13" i="23"/>
  <c r="FI13" i="23"/>
  <c r="FJ13" i="23"/>
  <c r="EF14" i="23"/>
  <c r="EG14" i="23"/>
  <c r="EH14" i="23"/>
  <c r="EI14" i="23"/>
  <c r="EJ14" i="23"/>
  <c r="EK14" i="23"/>
  <c r="EL14" i="23"/>
  <c r="EM14" i="23"/>
  <c r="EN14" i="23"/>
  <c r="EO14" i="23"/>
  <c r="EP14" i="23"/>
  <c r="EQ14" i="23"/>
  <c r="ER14" i="23"/>
  <c r="ES14" i="23"/>
  <c r="ET14" i="23"/>
  <c r="EU14" i="23"/>
  <c r="EV14" i="23"/>
  <c r="EW14" i="23"/>
  <c r="EX14" i="23"/>
  <c r="EY14" i="23"/>
  <c r="EZ14" i="23"/>
  <c r="FA14" i="23"/>
  <c r="FB14" i="23"/>
  <c r="FC14" i="23"/>
  <c r="FD14" i="23"/>
  <c r="FE14" i="23"/>
  <c r="FF14" i="23"/>
  <c r="FG14" i="23"/>
  <c r="FH14" i="23"/>
  <c r="FI14" i="23"/>
  <c r="FJ14" i="23"/>
  <c r="EF15" i="23"/>
  <c r="EG15" i="23"/>
  <c r="EH15" i="23"/>
  <c r="EI15" i="23"/>
  <c r="EJ15" i="23"/>
  <c r="EK15" i="23"/>
  <c r="EL15" i="23"/>
  <c r="EM15" i="23"/>
  <c r="EN15" i="23"/>
  <c r="EO15" i="23"/>
  <c r="EP15" i="23"/>
  <c r="EQ15" i="23"/>
  <c r="ER15" i="23"/>
  <c r="ES15" i="23"/>
  <c r="ET15" i="23"/>
  <c r="EU15" i="23"/>
  <c r="EV15" i="23"/>
  <c r="EW15" i="23"/>
  <c r="EX15" i="23"/>
  <c r="EY15" i="23"/>
  <c r="EZ15" i="23"/>
  <c r="FA15" i="23"/>
  <c r="FB15" i="23"/>
  <c r="FC15" i="23"/>
  <c r="FD15" i="23"/>
  <c r="FE15" i="23"/>
  <c r="FF15" i="23"/>
  <c r="FG15" i="23"/>
  <c r="FH15" i="23"/>
  <c r="FI15" i="23"/>
  <c r="FJ15" i="23"/>
  <c r="EF16" i="23"/>
  <c r="EG16" i="23"/>
  <c r="EH16" i="23"/>
  <c r="EI16" i="23"/>
  <c r="EJ16" i="23"/>
  <c r="EK16" i="23"/>
  <c r="EL16" i="23"/>
  <c r="EM16" i="23"/>
  <c r="EN16" i="23"/>
  <c r="EO16" i="23"/>
  <c r="EP16" i="23"/>
  <c r="EQ16" i="23"/>
  <c r="ER16" i="23"/>
  <c r="ES16" i="23"/>
  <c r="ET16" i="23"/>
  <c r="EU16" i="23"/>
  <c r="EV16" i="23"/>
  <c r="EW16" i="23"/>
  <c r="EX16" i="23"/>
  <c r="EY16" i="23"/>
  <c r="EZ16" i="23"/>
  <c r="FA16" i="23"/>
  <c r="FB16" i="23"/>
  <c r="FC16" i="23"/>
  <c r="FD16" i="23"/>
  <c r="FE16" i="23"/>
  <c r="FF16" i="23"/>
  <c r="FG16" i="23"/>
  <c r="FH16" i="23"/>
  <c r="FI16" i="23"/>
  <c r="FJ16" i="23"/>
  <c r="EF17" i="23"/>
  <c r="EG17" i="23"/>
  <c r="EH17" i="23"/>
  <c r="EI17" i="23"/>
  <c r="EJ17" i="23"/>
  <c r="EK17" i="23"/>
  <c r="EL17" i="23"/>
  <c r="EM17" i="23"/>
  <c r="EN17" i="23"/>
  <c r="EO17" i="23"/>
  <c r="EP17" i="23"/>
  <c r="EQ17" i="23"/>
  <c r="ER17" i="23"/>
  <c r="ES17" i="23"/>
  <c r="ET17" i="23"/>
  <c r="EU17" i="23"/>
  <c r="EV17" i="23"/>
  <c r="EW17" i="23"/>
  <c r="EX17" i="23"/>
  <c r="EY17" i="23"/>
  <c r="EZ17" i="23"/>
  <c r="FA17" i="23"/>
  <c r="FB17" i="23"/>
  <c r="FC17" i="23"/>
  <c r="FD17" i="23"/>
  <c r="FE17" i="23"/>
  <c r="FF17" i="23"/>
  <c r="FG17" i="23"/>
  <c r="FH17" i="23"/>
  <c r="FI17" i="23"/>
  <c r="FJ17" i="23"/>
  <c r="EF18" i="23"/>
  <c r="EG18" i="23"/>
  <c r="EH18" i="23"/>
  <c r="EI18" i="23"/>
  <c r="EJ18" i="23"/>
  <c r="EK18" i="23"/>
  <c r="EL18" i="23"/>
  <c r="EM18" i="23"/>
  <c r="EN18" i="23"/>
  <c r="EO18" i="23"/>
  <c r="EP18" i="23"/>
  <c r="EQ18" i="23"/>
  <c r="ER18" i="23"/>
  <c r="ES18" i="23"/>
  <c r="ET18" i="23"/>
  <c r="EU18" i="23"/>
  <c r="EV18" i="23"/>
  <c r="EW18" i="23"/>
  <c r="EX18" i="23"/>
  <c r="EY18" i="23"/>
  <c r="EZ18" i="23"/>
  <c r="FA18" i="23"/>
  <c r="FB18" i="23"/>
  <c r="FC18" i="23"/>
  <c r="FD18" i="23"/>
  <c r="FE18" i="23"/>
  <c r="FF18" i="23"/>
  <c r="FG18" i="23"/>
  <c r="FH18" i="23"/>
  <c r="FI18" i="23"/>
  <c r="FJ18" i="23"/>
  <c r="EF19" i="23"/>
  <c r="EG19" i="23"/>
  <c r="EH19" i="23"/>
  <c r="EI19" i="23"/>
  <c r="EJ19" i="23"/>
  <c r="EK19" i="23"/>
  <c r="EL19" i="23"/>
  <c r="EM19" i="23"/>
  <c r="EN19" i="23"/>
  <c r="EO19" i="23"/>
  <c r="EP19" i="23"/>
  <c r="EQ19" i="23"/>
  <c r="ER19" i="23"/>
  <c r="ES19" i="23"/>
  <c r="ET19" i="23"/>
  <c r="EU19" i="23"/>
  <c r="EV19" i="23"/>
  <c r="EW19" i="23"/>
  <c r="EX19" i="23"/>
  <c r="EY19" i="23"/>
  <c r="EZ19" i="23"/>
  <c r="FA19" i="23"/>
  <c r="FB19" i="23"/>
  <c r="FC19" i="23"/>
  <c r="FD19" i="23"/>
  <c r="FE19" i="23"/>
  <c r="FF19" i="23"/>
  <c r="FG19" i="23"/>
  <c r="FH19" i="23"/>
  <c r="FI19" i="23"/>
  <c r="FJ19" i="23"/>
  <c r="EF20" i="23"/>
  <c r="EG20" i="23"/>
  <c r="EH20" i="23"/>
  <c r="EI20" i="23"/>
  <c r="EJ20" i="23"/>
  <c r="EK20" i="23"/>
  <c r="EL20" i="23"/>
  <c r="EM20" i="23"/>
  <c r="EN20" i="23"/>
  <c r="EO20" i="23"/>
  <c r="EP20" i="23"/>
  <c r="EQ20" i="23"/>
  <c r="ER20" i="23"/>
  <c r="ES20" i="23"/>
  <c r="ET20" i="23"/>
  <c r="EU20" i="23"/>
  <c r="EV20" i="23"/>
  <c r="EW20" i="23"/>
  <c r="EX20" i="23"/>
  <c r="EY20" i="23"/>
  <c r="EZ20" i="23"/>
  <c r="FA20" i="23"/>
  <c r="FB20" i="23"/>
  <c r="FC20" i="23"/>
  <c r="FD20" i="23"/>
  <c r="FE20" i="23"/>
  <c r="FF20" i="23"/>
  <c r="FG20" i="23"/>
  <c r="FH20" i="23"/>
  <c r="FI20" i="23"/>
  <c r="FJ20" i="23"/>
  <c r="EF21" i="23"/>
  <c r="EG21" i="23"/>
  <c r="EH21" i="23"/>
  <c r="EI21" i="23"/>
  <c r="EJ21" i="23"/>
  <c r="EK21" i="23"/>
  <c r="EL21" i="23"/>
  <c r="EM21" i="23"/>
  <c r="EN21" i="23"/>
  <c r="EO21" i="23"/>
  <c r="EP21" i="23"/>
  <c r="EQ21" i="23"/>
  <c r="ER21" i="23"/>
  <c r="ES21" i="23"/>
  <c r="ET21" i="23"/>
  <c r="EU21" i="23"/>
  <c r="EV21" i="23"/>
  <c r="EW21" i="23"/>
  <c r="EX21" i="23"/>
  <c r="EY21" i="23"/>
  <c r="EZ21" i="23"/>
  <c r="FA21" i="23"/>
  <c r="FB21" i="23"/>
  <c r="FC21" i="23"/>
  <c r="FD21" i="23"/>
  <c r="FE21" i="23"/>
  <c r="FF21" i="23"/>
  <c r="FG21" i="23"/>
  <c r="FH21" i="23"/>
  <c r="FI21" i="23"/>
  <c r="FJ21" i="23"/>
  <c r="EF22" i="23"/>
  <c r="EG22" i="23"/>
  <c r="EH22" i="23"/>
  <c r="EI22" i="23"/>
  <c r="EJ22" i="23"/>
  <c r="EK22" i="23"/>
  <c r="EL22" i="23"/>
  <c r="EM22" i="23"/>
  <c r="EN22" i="23"/>
  <c r="EO22" i="23"/>
  <c r="EP22" i="23"/>
  <c r="EQ22" i="23"/>
  <c r="ER22" i="23"/>
  <c r="ES22" i="23"/>
  <c r="ET22" i="23"/>
  <c r="EU22" i="23"/>
  <c r="EV22" i="23"/>
  <c r="EW22" i="23"/>
  <c r="EX22" i="23"/>
  <c r="EY22" i="23"/>
  <c r="EZ22" i="23"/>
  <c r="FA22" i="23"/>
  <c r="FB22" i="23"/>
  <c r="FC22" i="23"/>
  <c r="FD22" i="23"/>
  <c r="FE22" i="23"/>
  <c r="FF22" i="23"/>
  <c r="FG22" i="23"/>
  <c r="FH22" i="23"/>
  <c r="FI22" i="23"/>
  <c r="FJ22" i="23"/>
  <c r="EF23" i="23"/>
  <c r="EG23" i="23"/>
  <c r="EH23" i="23"/>
  <c r="EI23" i="23"/>
  <c r="EJ23" i="23"/>
  <c r="EK23" i="23"/>
  <c r="EL23" i="23"/>
  <c r="EM23" i="23"/>
  <c r="EN23" i="23"/>
  <c r="EO23" i="23"/>
  <c r="EP23" i="23"/>
  <c r="EQ23" i="23"/>
  <c r="ER23" i="23"/>
  <c r="ES23" i="23"/>
  <c r="ET23" i="23"/>
  <c r="EU23" i="23"/>
  <c r="EV23" i="23"/>
  <c r="EW23" i="23"/>
  <c r="EX23" i="23"/>
  <c r="EY23" i="23"/>
  <c r="EZ23" i="23"/>
  <c r="FA23" i="23"/>
  <c r="FB23" i="23"/>
  <c r="FC23" i="23"/>
  <c r="FD23" i="23"/>
  <c r="FE23" i="23"/>
  <c r="FF23" i="23"/>
  <c r="FG23" i="23"/>
  <c r="FH23" i="23"/>
  <c r="FI23" i="23"/>
  <c r="FJ23" i="23"/>
  <c r="EF24" i="23"/>
  <c r="EG24" i="23"/>
  <c r="EH24" i="23"/>
  <c r="EI24" i="23"/>
  <c r="EJ24" i="23"/>
  <c r="EK24" i="23"/>
  <c r="EL24" i="23"/>
  <c r="EM24" i="23"/>
  <c r="EN24" i="23"/>
  <c r="EO24" i="23"/>
  <c r="EP24" i="23"/>
  <c r="EQ24" i="23"/>
  <c r="ER24" i="23"/>
  <c r="ES24" i="23"/>
  <c r="ET24" i="23"/>
  <c r="EU24" i="23"/>
  <c r="EV24" i="23"/>
  <c r="EW24" i="23"/>
  <c r="EX24" i="23"/>
  <c r="EY24" i="23"/>
  <c r="EZ24" i="23"/>
  <c r="FA24" i="23"/>
  <c r="FB24" i="23"/>
  <c r="FC24" i="23"/>
  <c r="FD24" i="23"/>
  <c r="FE24" i="23"/>
  <c r="FF24" i="23"/>
  <c r="FG24" i="23"/>
  <c r="FH24" i="23"/>
  <c r="FI24" i="23"/>
  <c r="FJ24" i="23"/>
  <c r="EF25" i="23"/>
  <c r="EG25" i="23"/>
  <c r="EH25" i="23"/>
  <c r="EI25" i="23"/>
  <c r="EJ25" i="23"/>
  <c r="EK25" i="23"/>
  <c r="EL25" i="23"/>
  <c r="EM25" i="23"/>
  <c r="EN25" i="23"/>
  <c r="EO25" i="23"/>
  <c r="EP25" i="23"/>
  <c r="EQ25" i="23"/>
  <c r="ER25" i="23"/>
  <c r="ES25" i="23"/>
  <c r="ET25" i="23"/>
  <c r="EU25" i="23"/>
  <c r="EV25" i="23"/>
  <c r="EW25" i="23"/>
  <c r="EX25" i="23"/>
  <c r="EY25" i="23"/>
  <c r="EZ25" i="23"/>
  <c r="FA25" i="23"/>
  <c r="FB25" i="23"/>
  <c r="FC25" i="23"/>
  <c r="FD25" i="23"/>
  <c r="FE25" i="23"/>
  <c r="FF25" i="23"/>
  <c r="FG25" i="23"/>
  <c r="FH25" i="23"/>
  <c r="FI25" i="23"/>
  <c r="FJ25" i="23"/>
  <c r="EF26" i="23"/>
  <c r="EG26" i="23"/>
  <c r="EH26" i="23"/>
  <c r="EI26" i="23"/>
  <c r="EJ26" i="23"/>
  <c r="EK26" i="23"/>
  <c r="EL26" i="23"/>
  <c r="EM26" i="23"/>
  <c r="EN26" i="23"/>
  <c r="EO26" i="23"/>
  <c r="EP26" i="23"/>
  <c r="EQ26" i="23"/>
  <c r="ER26" i="23"/>
  <c r="ES26" i="23"/>
  <c r="ET26" i="23"/>
  <c r="EU26" i="23"/>
  <c r="EV26" i="23"/>
  <c r="EW26" i="23"/>
  <c r="EX26" i="23"/>
  <c r="EY26" i="23"/>
  <c r="EZ26" i="23"/>
  <c r="FA26" i="23"/>
  <c r="FB26" i="23"/>
  <c r="FC26" i="23"/>
  <c r="FD26" i="23"/>
  <c r="FE26" i="23"/>
  <c r="FF26" i="23"/>
  <c r="FG26" i="23"/>
  <c r="FH26" i="23"/>
  <c r="FI26" i="23"/>
  <c r="FJ26" i="23"/>
  <c r="EF27" i="23"/>
  <c r="EG27" i="23"/>
  <c r="EH27" i="23"/>
  <c r="EI27" i="23"/>
  <c r="EJ27" i="23"/>
  <c r="EK27" i="23"/>
  <c r="EL27" i="23"/>
  <c r="EM27" i="23"/>
  <c r="EN27" i="23"/>
  <c r="EO27" i="23"/>
  <c r="EP27" i="23"/>
  <c r="EQ27" i="23"/>
  <c r="ER27" i="23"/>
  <c r="ES27" i="23"/>
  <c r="ET27" i="23"/>
  <c r="EU27" i="23"/>
  <c r="EV27" i="23"/>
  <c r="EW27" i="23"/>
  <c r="EX27" i="23"/>
  <c r="EY27" i="23"/>
  <c r="EZ27" i="23"/>
  <c r="FA27" i="23"/>
  <c r="FB27" i="23"/>
  <c r="FC27" i="23"/>
  <c r="FD27" i="23"/>
  <c r="FE27" i="23"/>
  <c r="FF27" i="23"/>
  <c r="FG27" i="23"/>
  <c r="FH27" i="23"/>
  <c r="FI27" i="23"/>
  <c r="FJ27" i="23"/>
  <c r="EE6" i="23"/>
  <c r="EE7" i="23"/>
  <c r="EE8" i="23"/>
  <c r="EE9" i="23"/>
  <c r="EE10" i="23"/>
  <c r="EE11" i="23"/>
  <c r="EE12" i="23"/>
  <c r="EE13" i="23"/>
  <c r="EE14" i="23"/>
  <c r="EE15" i="23"/>
  <c r="EE16" i="23"/>
  <c r="EE17" i="23"/>
  <c r="EE18" i="23"/>
  <c r="EE19" i="23"/>
  <c r="EE20" i="23"/>
  <c r="EE21" i="23"/>
  <c r="EE22" i="23"/>
  <c r="EE23" i="23"/>
  <c r="EE24" i="23"/>
  <c r="EE25" i="23"/>
  <c r="EE26" i="23"/>
  <c r="EE27" i="23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Z38" i="22"/>
  <c r="AA38" i="22"/>
  <c r="AB38" i="22"/>
  <c r="AC38" i="22"/>
  <c r="AD38" i="22"/>
  <c r="AE38" i="22"/>
  <c r="AF38" i="22"/>
  <c r="AG38" i="22"/>
  <c r="B39" i="22"/>
  <c r="AJ36" i="22"/>
  <c r="AK36" i="22"/>
  <c r="AL36" i="22"/>
  <c r="AM36" i="22"/>
  <c r="AN36" i="22"/>
  <c r="AO36" i="22"/>
  <c r="AP36" i="22"/>
  <c r="AQ36" i="22"/>
  <c r="AR36" i="22"/>
  <c r="AS36" i="22"/>
  <c r="AT36" i="22"/>
  <c r="AU36" i="22"/>
  <c r="AV36" i="22"/>
  <c r="AW36" i="22"/>
  <c r="AX36" i="22"/>
  <c r="AY36" i="22"/>
  <c r="AZ36" i="22"/>
  <c r="BA36" i="22"/>
  <c r="BB36" i="22"/>
  <c r="BC36" i="22"/>
  <c r="BD36" i="22"/>
  <c r="BE36" i="22"/>
  <c r="BF36" i="22"/>
  <c r="BG36" i="22"/>
  <c r="BH36" i="22"/>
  <c r="BI36" i="22"/>
  <c r="BJ36" i="22"/>
  <c r="BK36" i="22"/>
  <c r="BL36" i="22"/>
  <c r="BM36" i="22"/>
  <c r="BN36" i="22"/>
  <c r="AI36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C11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BA12" i="22"/>
  <c r="BB12" i="22"/>
  <c r="BC12" i="22"/>
  <c r="BD12" i="22"/>
  <c r="BE12" i="22"/>
  <c r="BF12" i="22"/>
  <c r="BG12" i="22"/>
  <c r="BH12" i="22"/>
  <c r="BI12" i="22"/>
  <c r="BJ12" i="22"/>
  <c r="BK12" i="22"/>
  <c r="BL12" i="22"/>
  <c r="BM12" i="22"/>
  <c r="BN12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BA13" i="22"/>
  <c r="BB13" i="22"/>
  <c r="BC13" i="22"/>
  <c r="BD13" i="22"/>
  <c r="BE13" i="22"/>
  <c r="BF13" i="22"/>
  <c r="BG13" i="22"/>
  <c r="BH13" i="22"/>
  <c r="BI13" i="22"/>
  <c r="BJ13" i="22"/>
  <c r="BK13" i="22"/>
  <c r="BL13" i="22"/>
  <c r="BM13" i="22"/>
  <c r="BN13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BA14" i="22"/>
  <c r="BB14" i="22"/>
  <c r="BC14" i="22"/>
  <c r="BD14" i="22"/>
  <c r="BE14" i="22"/>
  <c r="BF14" i="22"/>
  <c r="BG14" i="22"/>
  <c r="BH14" i="22"/>
  <c r="BI14" i="22"/>
  <c r="BJ14" i="22"/>
  <c r="BK14" i="22"/>
  <c r="BL14" i="22"/>
  <c r="BM14" i="22"/>
  <c r="BN14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BA15" i="22"/>
  <c r="BB15" i="22"/>
  <c r="BC15" i="22"/>
  <c r="BD15" i="22"/>
  <c r="BE15" i="22"/>
  <c r="BF15" i="22"/>
  <c r="BG15" i="22"/>
  <c r="BH15" i="22"/>
  <c r="BI15" i="22"/>
  <c r="BJ15" i="22"/>
  <c r="BK15" i="22"/>
  <c r="BL15" i="22"/>
  <c r="BM15" i="22"/>
  <c r="BN15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BA16" i="22"/>
  <c r="BB16" i="22"/>
  <c r="BC16" i="22"/>
  <c r="BD16" i="22"/>
  <c r="BE16" i="22"/>
  <c r="BF16" i="22"/>
  <c r="BG16" i="22"/>
  <c r="BH16" i="22"/>
  <c r="BI16" i="22"/>
  <c r="BJ16" i="22"/>
  <c r="BK16" i="22"/>
  <c r="BL16" i="22"/>
  <c r="BM16" i="22"/>
  <c r="BN16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BA17" i="22"/>
  <c r="BB17" i="22"/>
  <c r="BC17" i="22"/>
  <c r="BD17" i="22"/>
  <c r="BE17" i="22"/>
  <c r="BF17" i="22"/>
  <c r="BG17" i="22"/>
  <c r="BH17" i="22"/>
  <c r="BI17" i="22"/>
  <c r="BJ17" i="22"/>
  <c r="BK17" i="22"/>
  <c r="BL17" i="22"/>
  <c r="BM17" i="22"/>
  <c r="BN17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BA18" i="22"/>
  <c r="BB18" i="22"/>
  <c r="BC18" i="22"/>
  <c r="BD18" i="22"/>
  <c r="BE18" i="22"/>
  <c r="BF18" i="22"/>
  <c r="BG18" i="22"/>
  <c r="BH18" i="22"/>
  <c r="BI18" i="22"/>
  <c r="BJ18" i="22"/>
  <c r="BK18" i="22"/>
  <c r="BL18" i="22"/>
  <c r="BM18" i="22"/>
  <c r="BN18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BA19" i="22"/>
  <c r="BB19" i="22"/>
  <c r="BC19" i="22"/>
  <c r="BD19" i="22"/>
  <c r="BE19" i="22"/>
  <c r="BF19" i="22"/>
  <c r="BG19" i="22"/>
  <c r="BH19" i="22"/>
  <c r="BI19" i="22"/>
  <c r="BJ19" i="22"/>
  <c r="BK19" i="22"/>
  <c r="BL19" i="22"/>
  <c r="BM19" i="22"/>
  <c r="BN19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BA20" i="22"/>
  <c r="BB20" i="22"/>
  <c r="BC20" i="22"/>
  <c r="BD20" i="22"/>
  <c r="BE20" i="22"/>
  <c r="BF20" i="22"/>
  <c r="BG20" i="22"/>
  <c r="BH20" i="22"/>
  <c r="BI20" i="22"/>
  <c r="BJ20" i="22"/>
  <c r="BK20" i="22"/>
  <c r="BL20" i="22"/>
  <c r="BM20" i="22"/>
  <c r="BN20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BA21" i="22"/>
  <c r="BB21" i="22"/>
  <c r="BC21" i="22"/>
  <c r="BD21" i="22"/>
  <c r="BE21" i="22"/>
  <c r="BF21" i="22"/>
  <c r="BG21" i="22"/>
  <c r="BH21" i="22"/>
  <c r="BI21" i="22"/>
  <c r="BJ21" i="22"/>
  <c r="BK21" i="22"/>
  <c r="BL21" i="22"/>
  <c r="BM21" i="22"/>
  <c r="BN21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BB22" i="22"/>
  <c r="BC22" i="22"/>
  <c r="BD22" i="22"/>
  <c r="BE22" i="22"/>
  <c r="BF22" i="22"/>
  <c r="BG22" i="22"/>
  <c r="BH22" i="22"/>
  <c r="BI22" i="22"/>
  <c r="BJ22" i="22"/>
  <c r="BK22" i="22"/>
  <c r="BL22" i="22"/>
  <c r="BM22" i="22"/>
  <c r="BN22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BL23" i="22"/>
  <c r="BM23" i="22"/>
  <c r="BN23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BB24" i="22"/>
  <c r="BC24" i="22"/>
  <c r="BD24" i="22"/>
  <c r="BE24" i="22"/>
  <c r="BF24" i="22"/>
  <c r="BG24" i="22"/>
  <c r="BH24" i="22"/>
  <c r="BI24" i="22"/>
  <c r="BJ24" i="22"/>
  <c r="BK24" i="22"/>
  <c r="BL24" i="22"/>
  <c r="BM24" i="22"/>
  <c r="BN24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G25" i="22"/>
  <c r="BH25" i="22"/>
  <c r="BI25" i="22"/>
  <c r="BJ25" i="22"/>
  <c r="BK25" i="22"/>
  <c r="BL25" i="22"/>
  <c r="BM25" i="22"/>
  <c r="BN25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BA26" i="22"/>
  <c r="BB26" i="22"/>
  <c r="BC26" i="22"/>
  <c r="BD26" i="22"/>
  <c r="BE26" i="22"/>
  <c r="BF26" i="22"/>
  <c r="BG26" i="22"/>
  <c r="BH26" i="22"/>
  <c r="BI26" i="22"/>
  <c r="BJ26" i="22"/>
  <c r="BK26" i="22"/>
  <c r="BL26" i="22"/>
  <c r="BM26" i="22"/>
  <c r="BN26" i="22"/>
  <c r="AI27" i="22"/>
  <c r="AJ27" i="22"/>
  <c r="AK27" i="22"/>
  <c r="AL27" i="22"/>
  <c r="AM27" i="22"/>
  <c r="AN27" i="22"/>
  <c r="AO27" i="22"/>
  <c r="AP27" i="22"/>
  <c r="AQ27" i="22"/>
  <c r="AR27" i="22"/>
  <c r="AS27" i="22"/>
  <c r="AT27" i="22"/>
  <c r="AU27" i="22"/>
  <c r="AV27" i="22"/>
  <c r="AW27" i="22"/>
  <c r="AX27" i="22"/>
  <c r="AY27" i="22"/>
  <c r="AZ27" i="22"/>
  <c r="BA27" i="22"/>
  <c r="BB27" i="22"/>
  <c r="BC27" i="22"/>
  <c r="BD27" i="22"/>
  <c r="BE27" i="22"/>
  <c r="BF27" i="22"/>
  <c r="BG27" i="22"/>
  <c r="BH27" i="22"/>
  <c r="BI27" i="22"/>
  <c r="BJ27" i="22"/>
  <c r="BK27" i="22"/>
  <c r="BL27" i="22"/>
  <c r="BM27" i="22"/>
  <c r="BN27" i="22"/>
  <c r="AI28" i="22"/>
  <c r="AJ28" i="22"/>
  <c r="AK28" i="22"/>
  <c r="AL28" i="22"/>
  <c r="AM28" i="22"/>
  <c r="AN28" i="22"/>
  <c r="AO28" i="22"/>
  <c r="AP28" i="22"/>
  <c r="AQ28" i="22"/>
  <c r="AR28" i="22"/>
  <c r="AS28" i="22"/>
  <c r="AT28" i="22"/>
  <c r="AU28" i="22"/>
  <c r="AV28" i="22"/>
  <c r="AW28" i="22"/>
  <c r="AX28" i="22"/>
  <c r="AY28" i="22"/>
  <c r="AZ28" i="22"/>
  <c r="BA28" i="22"/>
  <c r="BB28" i="22"/>
  <c r="BC28" i="22"/>
  <c r="BD28" i="22"/>
  <c r="BE28" i="22"/>
  <c r="BF28" i="22"/>
  <c r="BG28" i="22"/>
  <c r="BH28" i="22"/>
  <c r="BI28" i="22"/>
  <c r="BJ28" i="22"/>
  <c r="BK28" i="22"/>
  <c r="BL28" i="22"/>
  <c r="BM28" i="22"/>
  <c r="BN28" i="22"/>
  <c r="AI29" i="22"/>
  <c r="AJ29" i="22"/>
  <c r="AK29" i="22"/>
  <c r="AL29" i="22"/>
  <c r="AM29" i="22"/>
  <c r="AN29" i="22"/>
  <c r="AO29" i="22"/>
  <c r="AP29" i="22"/>
  <c r="AQ29" i="22"/>
  <c r="AR29" i="22"/>
  <c r="AS29" i="22"/>
  <c r="AT29" i="22"/>
  <c r="AU29" i="22"/>
  <c r="AV29" i="22"/>
  <c r="AW29" i="22"/>
  <c r="AX29" i="22"/>
  <c r="AY29" i="22"/>
  <c r="AZ29" i="22"/>
  <c r="BA29" i="22"/>
  <c r="BB29" i="22"/>
  <c r="BC29" i="22"/>
  <c r="BD29" i="22"/>
  <c r="BE29" i="22"/>
  <c r="BF29" i="22"/>
  <c r="BG29" i="22"/>
  <c r="BH29" i="22"/>
  <c r="BI29" i="22"/>
  <c r="BJ29" i="22"/>
  <c r="BK29" i="22"/>
  <c r="BL29" i="22"/>
  <c r="BM29" i="22"/>
  <c r="BN29" i="22"/>
  <c r="AI30" i="22"/>
  <c r="AJ30" i="22"/>
  <c r="AK30" i="22"/>
  <c r="AL30" i="22"/>
  <c r="AM30" i="22"/>
  <c r="AN30" i="22"/>
  <c r="AO30" i="22"/>
  <c r="AP30" i="22"/>
  <c r="AQ30" i="22"/>
  <c r="AR30" i="22"/>
  <c r="AS30" i="22"/>
  <c r="AT30" i="22"/>
  <c r="AU30" i="22"/>
  <c r="AV30" i="22"/>
  <c r="AW30" i="22"/>
  <c r="AX30" i="22"/>
  <c r="AY30" i="22"/>
  <c r="AZ30" i="22"/>
  <c r="BA30" i="22"/>
  <c r="BB30" i="22"/>
  <c r="BC30" i="22"/>
  <c r="BD30" i="22"/>
  <c r="BE30" i="22"/>
  <c r="BF30" i="22"/>
  <c r="BG30" i="22"/>
  <c r="BH30" i="22"/>
  <c r="BI30" i="22"/>
  <c r="BJ30" i="22"/>
  <c r="BK30" i="22"/>
  <c r="BL30" i="22"/>
  <c r="BM30" i="22"/>
  <c r="BN30" i="22"/>
  <c r="AI31" i="22"/>
  <c r="AJ31" i="22"/>
  <c r="AK31" i="22"/>
  <c r="AL31" i="22"/>
  <c r="AM31" i="22"/>
  <c r="AN31" i="22"/>
  <c r="AO31" i="22"/>
  <c r="AP31" i="22"/>
  <c r="AQ31" i="22"/>
  <c r="AR31" i="22"/>
  <c r="AS31" i="22"/>
  <c r="AT31" i="22"/>
  <c r="AU31" i="22"/>
  <c r="AV31" i="22"/>
  <c r="AW31" i="22"/>
  <c r="AX31" i="22"/>
  <c r="AY31" i="22"/>
  <c r="AZ31" i="22"/>
  <c r="BA31" i="22"/>
  <c r="BB31" i="22"/>
  <c r="BC31" i="22"/>
  <c r="BD31" i="22"/>
  <c r="BE31" i="22"/>
  <c r="BF31" i="22"/>
  <c r="BG31" i="22"/>
  <c r="BH31" i="22"/>
  <c r="BI31" i="22"/>
  <c r="BJ31" i="22"/>
  <c r="BK31" i="22"/>
  <c r="BL31" i="22"/>
  <c r="BM31" i="22"/>
  <c r="BN31" i="22"/>
  <c r="AI32" i="22"/>
  <c r="AJ32" i="22"/>
  <c r="AK32" i="22"/>
  <c r="AL32" i="22"/>
  <c r="AM32" i="22"/>
  <c r="AN32" i="22"/>
  <c r="AO32" i="22"/>
  <c r="AP32" i="22"/>
  <c r="AQ32" i="22"/>
  <c r="AR32" i="22"/>
  <c r="AS32" i="22"/>
  <c r="AT32" i="22"/>
  <c r="AU32" i="22"/>
  <c r="AV32" i="22"/>
  <c r="AW32" i="22"/>
  <c r="AX32" i="22"/>
  <c r="AY32" i="22"/>
  <c r="AZ32" i="22"/>
  <c r="BA32" i="22"/>
  <c r="BB32" i="22"/>
  <c r="BC32" i="22"/>
  <c r="BD32" i="22"/>
  <c r="BE32" i="22"/>
  <c r="BF32" i="22"/>
  <c r="BG32" i="22"/>
  <c r="BH32" i="22"/>
  <c r="BI32" i="22"/>
  <c r="BJ32" i="22"/>
  <c r="BK32" i="22"/>
  <c r="BL32" i="22"/>
  <c r="BM32" i="22"/>
  <c r="BN32" i="22"/>
  <c r="AI33" i="22"/>
  <c r="AJ33" i="22"/>
  <c r="AK33" i="22"/>
  <c r="AL33" i="22"/>
  <c r="AM33" i="22"/>
  <c r="AN33" i="22"/>
  <c r="AO33" i="22"/>
  <c r="AP33" i="22"/>
  <c r="AQ33" i="22"/>
  <c r="AR33" i="22"/>
  <c r="AS33" i="22"/>
  <c r="AT33" i="22"/>
  <c r="AU33" i="22"/>
  <c r="AV33" i="22"/>
  <c r="AW33" i="22"/>
  <c r="AX33" i="22"/>
  <c r="AY33" i="22"/>
  <c r="AZ33" i="22"/>
  <c r="BA33" i="22"/>
  <c r="BB33" i="22"/>
  <c r="BC33" i="22"/>
  <c r="BD33" i="22"/>
  <c r="BE33" i="22"/>
  <c r="BF33" i="22"/>
  <c r="BG33" i="22"/>
  <c r="BH33" i="22"/>
  <c r="BI33" i="22"/>
  <c r="BJ33" i="22"/>
  <c r="BK33" i="22"/>
  <c r="BL33" i="22"/>
  <c r="BM33" i="22"/>
  <c r="BN33" i="22"/>
  <c r="AI34" i="22"/>
  <c r="AJ34" i="22"/>
  <c r="AK34" i="22"/>
  <c r="AL34" i="22"/>
  <c r="AM34" i="22"/>
  <c r="AN34" i="22"/>
  <c r="AO34" i="22"/>
  <c r="AP34" i="22"/>
  <c r="AQ34" i="22"/>
  <c r="AR34" i="22"/>
  <c r="AS34" i="22"/>
  <c r="AT34" i="22"/>
  <c r="AU34" i="22"/>
  <c r="AV34" i="22"/>
  <c r="AW34" i="22"/>
  <c r="AX34" i="22"/>
  <c r="AY34" i="22"/>
  <c r="AZ34" i="22"/>
  <c r="BA34" i="22"/>
  <c r="BB34" i="22"/>
  <c r="BC34" i="22"/>
  <c r="BD34" i="22"/>
  <c r="BE34" i="22"/>
  <c r="BF34" i="22"/>
  <c r="BG34" i="22"/>
  <c r="BH34" i="22"/>
  <c r="BI34" i="22"/>
  <c r="BJ34" i="22"/>
  <c r="BK34" i="22"/>
  <c r="BL34" i="22"/>
  <c r="BM34" i="22"/>
  <c r="BN34" i="22"/>
  <c r="AI35" i="22"/>
  <c r="AJ35" i="22"/>
  <c r="AK35" i="22"/>
  <c r="AL35" i="22"/>
  <c r="AM35" i="22"/>
  <c r="AN35" i="22"/>
  <c r="AO35" i="22"/>
  <c r="AP35" i="22"/>
  <c r="AQ35" i="22"/>
  <c r="AR35" i="22"/>
  <c r="AS35" i="22"/>
  <c r="AT35" i="22"/>
  <c r="AU35" i="22"/>
  <c r="AV35" i="22"/>
  <c r="AW35" i="22"/>
  <c r="AX35" i="22"/>
  <c r="AY35" i="22"/>
  <c r="AZ35" i="22"/>
  <c r="BA35" i="22"/>
  <c r="BB35" i="22"/>
  <c r="BC35" i="22"/>
  <c r="BD35" i="22"/>
  <c r="BE35" i="22"/>
  <c r="BF35" i="22"/>
  <c r="BG35" i="22"/>
  <c r="BH35" i="22"/>
  <c r="BI35" i="22"/>
  <c r="BJ35" i="22"/>
  <c r="BK35" i="22"/>
  <c r="BL35" i="22"/>
  <c r="BM35" i="22"/>
  <c r="BN35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BA11" i="22"/>
  <c r="BB11" i="22"/>
  <c r="BC11" i="22"/>
  <c r="BD11" i="22"/>
  <c r="BE11" i="22"/>
  <c r="BF11" i="22"/>
  <c r="BG11" i="22"/>
  <c r="BH11" i="22"/>
  <c r="BI11" i="22"/>
  <c r="BJ11" i="22"/>
  <c r="BK11" i="22"/>
  <c r="BL11" i="22"/>
  <c r="BM11" i="22"/>
  <c r="BN11" i="22"/>
  <c r="EE12" i="22"/>
  <c r="EF12" i="22"/>
  <c r="EG12" i="22"/>
  <c r="EH12" i="22"/>
  <c r="EI12" i="22"/>
  <c r="EJ12" i="22"/>
  <c r="EK12" i="22"/>
  <c r="EL12" i="22"/>
  <c r="EM12" i="22"/>
  <c r="EN12" i="22"/>
  <c r="EO12" i="22"/>
  <c r="EP12" i="22"/>
  <c r="EQ12" i="22"/>
  <c r="ER12" i="22"/>
  <c r="ES12" i="22"/>
  <c r="ET12" i="22"/>
  <c r="EU12" i="22"/>
  <c r="EV12" i="22"/>
  <c r="EW12" i="22"/>
  <c r="EX12" i="22"/>
  <c r="EY12" i="22"/>
  <c r="EZ12" i="22"/>
  <c r="FA12" i="22"/>
  <c r="FB12" i="22"/>
  <c r="FC12" i="22"/>
  <c r="FD12" i="22"/>
  <c r="FE12" i="22"/>
  <c r="FF12" i="22"/>
  <c r="FG12" i="22"/>
  <c r="FH12" i="22"/>
  <c r="FI12" i="22"/>
  <c r="FJ12" i="22"/>
  <c r="EE13" i="22"/>
  <c r="EF13" i="22"/>
  <c r="EG13" i="22"/>
  <c r="EH13" i="22"/>
  <c r="EI13" i="22"/>
  <c r="EJ13" i="22"/>
  <c r="EK13" i="22"/>
  <c r="EL13" i="22"/>
  <c r="EM13" i="22"/>
  <c r="EN13" i="22"/>
  <c r="EO13" i="22"/>
  <c r="EP13" i="22"/>
  <c r="EQ13" i="22"/>
  <c r="ER13" i="22"/>
  <c r="ES13" i="22"/>
  <c r="ET13" i="22"/>
  <c r="EU13" i="22"/>
  <c r="EV13" i="22"/>
  <c r="EW13" i="22"/>
  <c r="EX13" i="22"/>
  <c r="EY13" i="22"/>
  <c r="EZ13" i="22"/>
  <c r="FA13" i="22"/>
  <c r="FB13" i="22"/>
  <c r="FC13" i="22"/>
  <c r="FD13" i="22"/>
  <c r="FE13" i="22"/>
  <c r="FF13" i="22"/>
  <c r="FG13" i="22"/>
  <c r="FH13" i="22"/>
  <c r="FI13" i="22"/>
  <c r="FJ13" i="22"/>
  <c r="EE14" i="22"/>
  <c r="EF14" i="22"/>
  <c r="EG14" i="22"/>
  <c r="EH14" i="22"/>
  <c r="EI14" i="22"/>
  <c r="EJ14" i="22"/>
  <c r="EK14" i="22"/>
  <c r="EL14" i="22"/>
  <c r="EM14" i="22"/>
  <c r="EN14" i="22"/>
  <c r="EO14" i="22"/>
  <c r="EP14" i="22"/>
  <c r="EQ14" i="22"/>
  <c r="ER14" i="22"/>
  <c r="ES14" i="22"/>
  <c r="ET14" i="22"/>
  <c r="EU14" i="22"/>
  <c r="EV14" i="22"/>
  <c r="EW14" i="22"/>
  <c r="EX14" i="22"/>
  <c r="EY14" i="22"/>
  <c r="EZ14" i="22"/>
  <c r="FA14" i="22"/>
  <c r="FB14" i="22"/>
  <c r="FC14" i="22"/>
  <c r="FD14" i="22"/>
  <c r="FE14" i="22"/>
  <c r="FF14" i="22"/>
  <c r="FG14" i="22"/>
  <c r="FH14" i="22"/>
  <c r="FI14" i="22"/>
  <c r="FJ14" i="22"/>
  <c r="EE15" i="22"/>
  <c r="EF15" i="22"/>
  <c r="EG15" i="22"/>
  <c r="EH15" i="22"/>
  <c r="EI15" i="22"/>
  <c r="EJ15" i="22"/>
  <c r="EK15" i="22"/>
  <c r="EL15" i="22"/>
  <c r="EM15" i="22"/>
  <c r="EN15" i="22"/>
  <c r="EO15" i="22"/>
  <c r="EP15" i="22"/>
  <c r="EQ15" i="22"/>
  <c r="ER15" i="22"/>
  <c r="ES15" i="22"/>
  <c r="ET15" i="22"/>
  <c r="EU15" i="22"/>
  <c r="EV15" i="22"/>
  <c r="EW15" i="22"/>
  <c r="EX15" i="22"/>
  <c r="EY15" i="22"/>
  <c r="EZ15" i="22"/>
  <c r="FA15" i="22"/>
  <c r="FB15" i="22"/>
  <c r="FC15" i="22"/>
  <c r="FD15" i="22"/>
  <c r="FE15" i="22"/>
  <c r="FF15" i="22"/>
  <c r="FG15" i="22"/>
  <c r="FH15" i="22"/>
  <c r="FI15" i="22"/>
  <c r="FJ15" i="22"/>
  <c r="EE16" i="22"/>
  <c r="EF16" i="22"/>
  <c r="EG16" i="22"/>
  <c r="EH16" i="22"/>
  <c r="EI16" i="22"/>
  <c r="EJ16" i="22"/>
  <c r="EK16" i="22"/>
  <c r="EL16" i="22"/>
  <c r="EM16" i="22"/>
  <c r="EN16" i="22"/>
  <c r="EO16" i="22"/>
  <c r="EP16" i="22"/>
  <c r="EQ16" i="22"/>
  <c r="ER16" i="22"/>
  <c r="ES16" i="22"/>
  <c r="ET16" i="22"/>
  <c r="EU16" i="22"/>
  <c r="EV16" i="22"/>
  <c r="EW16" i="22"/>
  <c r="EX16" i="22"/>
  <c r="EY16" i="22"/>
  <c r="EZ16" i="22"/>
  <c r="FA16" i="22"/>
  <c r="FB16" i="22"/>
  <c r="FC16" i="22"/>
  <c r="FD16" i="22"/>
  <c r="FE16" i="22"/>
  <c r="FF16" i="22"/>
  <c r="FG16" i="22"/>
  <c r="FH16" i="22"/>
  <c r="FI16" i="22"/>
  <c r="FJ16" i="22"/>
  <c r="EE17" i="22"/>
  <c r="EF17" i="22"/>
  <c r="EG17" i="22"/>
  <c r="EH17" i="22"/>
  <c r="EI17" i="22"/>
  <c r="EJ17" i="22"/>
  <c r="EK17" i="22"/>
  <c r="EL17" i="22"/>
  <c r="EM17" i="22"/>
  <c r="EN17" i="22"/>
  <c r="EO17" i="22"/>
  <c r="EP17" i="22"/>
  <c r="EQ17" i="22"/>
  <c r="ER17" i="22"/>
  <c r="ES17" i="22"/>
  <c r="ET17" i="22"/>
  <c r="EU17" i="22"/>
  <c r="EV17" i="22"/>
  <c r="EW17" i="22"/>
  <c r="EX17" i="22"/>
  <c r="EY17" i="22"/>
  <c r="EZ17" i="22"/>
  <c r="FA17" i="22"/>
  <c r="FB17" i="22"/>
  <c r="FC17" i="22"/>
  <c r="FD17" i="22"/>
  <c r="FE17" i="22"/>
  <c r="FF17" i="22"/>
  <c r="FG17" i="22"/>
  <c r="FH17" i="22"/>
  <c r="FI17" i="22"/>
  <c r="FJ17" i="22"/>
  <c r="EE18" i="22"/>
  <c r="EF18" i="22"/>
  <c r="EG18" i="22"/>
  <c r="EH18" i="22"/>
  <c r="EI18" i="22"/>
  <c r="EJ18" i="22"/>
  <c r="EK18" i="22"/>
  <c r="EL18" i="22"/>
  <c r="EM18" i="22"/>
  <c r="EN18" i="22"/>
  <c r="EO18" i="22"/>
  <c r="EP18" i="22"/>
  <c r="EQ18" i="22"/>
  <c r="ER18" i="22"/>
  <c r="ES18" i="22"/>
  <c r="ET18" i="22"/>
  <c r="EU18" i="22"/>
  <c r="EV18" i="22"/>
  <c r="EW18" i="22"/>
  <c r="EX18" i="22"/>
  <c r="EY18" i="22"/>
  <c r="EZ18" i="22"/>
  <c r="FA18" i="22"/>
  <c r="FB18" i="22"/>
  <c r="FC18" i="22"/>
  <c r="FD18" i="22"/>
  <c r="FE18" i="22"/>
  <c r="FF18" i="22"/>
  <c r="FG18" i="22"/>
  <c r="FH18" i="22"/>
  <c r="FI18" i="22"/>
  <c r="FJ18" i="22"/>
  <c r="EE19" i="22"/>
  <c r="EF19" i="22"/>
  <c r="EG19" i="22"/>
  <c r="EH19" i="22"/>
  <c r="EI19" i="22"/>
  <c r="EJ19" i="22"/>
  <c r="EK19" i="22"/>
  <c r="EL19" i="22"/>
  <c r="EM19" i="22"/>
  <c r="EN19" i="22"/>
  <c r="EO19" i="22"/>
  <c r="EP19" i="22"/>
  <c r="EQ19" i="22"/>
  <c r="ER19" i="22"/>
  <c r="ES19" i="22"/>
  <c r="ET19" i="22"/>
  <c r="EU19" i="22"/>
  <c r="EV19" i="22"/>
  <c r="EW19" i="22"/>
  <c r="EX19" i="22"/>
  <c r="EY19" i="22"/>
  <c r="EZ19" i="22"/>
  <c r="FA19" i="22"/>
  <c r="FB19" i="22"/>
  <c r="FC19" i="22"/>
  <c r="FD19" i="22"/>
  <c r="FE19" i="22"/>
  <c r="FF19" i="22"/>
  <c r="FG19" i="22"/>
  <c r="FH19" i="22"/>
  <c r="FI19" i="22"/>
  <c r="FJ19" i="22"/>
  <c r="EE20" i="22"/>
  <c r="EF20" i="22"/>
  <c r="EG20" i="22"/>
  <c r="EH20" i="22"/>
  <c r="EI20" i="22"/>
  <c r="EJ20" i="22"/>
  <c r="EK20" i="22"/>
  <c r="EL20" i="22"/>
  <c r="EM20" i="22"/>
  <c r="EN20" i="22"/>
  <c r="EO20" i="22"/>
  <c r="EP20" i="22"/>
  <c r="EQ20" i="22"/>
  <c r="ER20" i="22"/>
  <c r="ES20" i="22"/>
  <c r="ET20" i="22"/>
  <c r="EU20" i="22"/>
  <c r="EV20" i="22"/>
  <c r="EW20" i="22"/>
  <c r="EX20" i="22"/>
  <c r="EY20" i="22"/>
  <c r="EZ20" i="22"/>
  <c r="FA20" i="22"/>
  <c r="FB20" i="22"/>
  <c r="FC20" i="22"/>
  <c r="FD20" i="22"/>
  <c r="FE20" i="22"/>
  <c r="FF20" i="22"/>
  <c r="FG20" i="22"/>
  <c r="FH20" i="22"/>
  <c r="FI20" i="22"/>
  <c r="FJ20" i="22"/>
  <c r="EE21" i="22"/>
  <c r="EF21" i="22"/>
  <c r="EG21" i="22"/>
  <c r="EH21" i="22"/>
  <c r="EI21" i="22"/>
  <c r="EJ21" i="22"/>
  <c r="EK21" i="22"/>
  <c r="EL21" i="22"/>
  <c r="EM21" i="22"/>
  <c r="EN21" i="22"/>
  <c r="EO21" i="22"/>
  <c r="EP21" i="22"/>
  <c r="EQ21" i="22"/>
  <c r="ER21" i="22"/>
  <c r="ES21" i="22"/>
  <c r="ET21" i="22"/>
  <c r="EU21" i="22"/>
  <c r="EV21" i="22"/>
  <c r="EW21" i="22"/>
  <c r="EX21" i="22"/>
  <c r="EY21" i="22"/>
  <c r="EZ21" i="22"/>
  <c r="FA21" i="22"/>
  <c r="FB21" i="22"/>
  <c r="FC21" i="22"/>
  <c r="FD21" i="22"/>
  <c r="FE21" i="22"/>
  <c r="FF21" i="22"/>
  <c r="FG21" i="22"/>
  <c r="FH21" i="22"/>
  <c r="FI21" i="22"/>
  <c r="FJ21" i="22"/>
  <c r="EE22" i="22"/>
  <c r="EF22" i="22"/>
  <c r="EG22" i="22"/>
  <c r="EH22" i="22"/>
  <c r="EI22" i="22"/>
  <c r="EJ22" i="22"/>
  <c r="EK22" i="22"/>
  <c r="EL22" i="22"/>
  <c r="EM22" i="22"/>
  <c r="EN22" i="22"/>
  <c r="EO22" i="22"/>
  <c r="EP22" i="22"/>
  <c r="EQ22" i="22"/>
  <c r="ER22" i="22"/>
  <c r="ES22" i="22"/>
  <c r="ET22" i="22"/>
  <c r="EU22" i="22"/>
  <c r="EV22" i="22"/>
  <c r="EW22" i="22"/>
  <c r="EX22" i="22"/>
  <c r="EY22" i="22"/>
  <c r="EZ22" i="22"/>
  <c r="FA22" i="22"/>
  <c r="FB22" i="22"/>
  <c r="FC22" i="22"/>
  <c r="FD22" i="22"/>
  <c r="FE22" i="22"/>
  <c r="FF22" i="22"/>
  <c r="FG22" i="22"/>
  <c r="FH22" i="22"/>
  <c r="FI22" i="22"/>
  <c r="FJ22" i="22"/>
  <c r="EE23" i="22"/>
  <c r="EF23" i="22"/>
  <c r="EG23" i="22"/>
  <c r="EH23" i="22"/>
  <c r="EI23" i="22"/>
  <c r="EJ23" i="22"/>
  <c r="EK23" i="22"/>
  <c r="EL23" i="22"/>
  <c r="EM23" i="22"/>
  <c r="EN23" i="22"/>
  <c r="EO23" i="22"/>
  <c r="EP23" i="22"/>
  <c r="EQ23" i="22"/>
  <c r="ER23" i="22"/>
  <c r="ES23" i="22"/>
  <c r="ET23" i="22"/>
  <c r="EU23" i="22"/>
  <c r="EV23" i="22"/>
  <c r="EW23" i="22"/>
  <c r="EX23" i="22"/>
  <c r="EY23" i="22"/>
  <c r="EZ23" i="22"/>
  <c r="FA23" i="22"/>
  <c r="FB23" i="22"/>
  <c r="FC23" i="22"/>
  <c r="FD23" i="22"/>
  <c r="FE23" i="22"/>
  <c r="FF23" i="22"/>
  <c r="FG23" i="22"/>
  <c r="FH23" i="22"/>
  <c r="FI23" i="22"/>
  <c r="FJ23" i="22"/>
  <c r="EE24" i="22"/>
  <c r="EF24" i="22"/>
  <c r="EG24" i="22"/>
  <c r="EH24" i="22"/>
  <c r="EI24" i="22"/>
  <c r="EJ24" i="22"/>
  <c r="EK24" i="22"/>
  <c r="EL24" i="22"/>
  <c r="EM24" i="22"/>
  <c r="EN24" i="22"/>
  <c r="EO24" i="22"/>
  <c r="EP24" i="22"/>
  <c r="EQ24" i="22"/>
  <c r="ER24" i="22"/>
  <c r="ES24" i="22"/>
  <c r="ET24" i="22"/>
  <c r="EU24" i="22"/>
  <c r="EV24" i="22"/>
  <c r="EW24" i="22"/>
  <c r="EX24" i="22"/>
  <c r="EY24" i="22"/>
  <c r="EZ24" i="22"/>
  <c r="FA24" i="22"/>
  <c r="FB24" i="22"/>
  <c r="FC24" i="22"/>
  <c r="FD24" i="22"/>
  <c r="FE24" i="22"/>
  <c r="FF24" i="22"/>
  <c r="FG24" i="22"/>
  <c r="FH24" i="22"/>
  <c r="FI24" i="22"/>
  <c r="FJ24" i="22"/>
  <c r="EE25" i="22"/>
  <c r="EF25" i="22"/>
  <c r="EG25" i="22"/>
  <c r="EH25" i="22"/>
  <c r="EI25" i="22"/>
  <c r="EJ25" i="22"/>
  <c r="EK25" i="22"/>
  <c r="EL25" i="22"/>
  <c r="EM25" i="22"/>
  <c r="EN25" i="22"/>
  <c r="EO25" i="22"/>
  <c r="EP25" i="22"/>
  <c r="EQ25" i="22"/>
  <c r="ER25" i="22"/>
  <c r="ES25" i="22"/>
  <c r="ET25" i="22"/>
  <c r="EU25" i="22"/>
  <c r="EV25" i="22"/>
  <c r="EW25" i="22"/>
  <c r="EX25" i="22"/>
  <c r="EY25" i="22"/>
  <c r="EZ25" i="22"/>
  <c r="FA25" i="22"/>
  <c r="FB25" i="22"/>
  <c r="FC25" i="22"/>
  <c r="FD25" i="22"/>
  <c r="FE25" i="22"/>
  <c r="FF25" i="22"/>
  <c r="FG25" i="22"/>
  <c r="FH25" i="22"/>
  <c r="FI25" i="22"/>
  <c r="FJ25" i="22"/>
  <c r="EE26" i="22"/>
  <c r="EF26" i="22"/>
  <c r="EG26" i="22"/>
  <c r="EH26" i="22"/>
  <c r="EI26" i="22"/>
  <c r="EJ26" i="22"/>
  <c r="EK26" i="22"/>
  <c r="EL26" i="22"/>
  <c r="EM26" i="22"/>
  <c r="EN26" i="22"/>
  <c r="EO26" i="22"/>
  <c r="EP26" i="22"/>
  <c r="EQ26" i="22"/>
  <c r="ER26" i="22"/>
  <c r="ES26" i="22"/>
  <c r="ET26" i="22"/>
  <c r="EU26" i="22"/>
  <c r="EV26" i="22"/>
  <c r="EW26" i="22"/>
  <c r="EX26" i="22"/>
  <c r="EY26" i="22"/>
  <c r="EZ26" i="22"/>
  <c r="FA26" i="22"/>
  <c r="FB26" i="22"/>
  <c r="FC26" i="22"/>
  <c r="FD26" i="22"/>
  <c r="FE26" i="22"/>
  <c r="FF26" i="22"/>
  <c r="FG26" i="22"/>
  <c r="FH26" i="22"/>
  <c r="FI26" i="22"/>
  <c r="FJ26" i="22"/>
  <c r="EE27" i="22"/>
  <c r="EF27" i="22"/>
  <c r="EG27" i="22"/>
  <c r="EH27" i="22"/>
  <c r="EI27" i="22"/>
  <c r="EJ27" i="22"/>
  <c r="EK27" i="22"/>
  <c r="EL27" i="22"/>
  <c r="EM27" i="22"/>
  <c r="EN27" i="22"/>
  <c r="EO27" i="22"/>
  <c r="EP27" i="22"/>
  <c r="EQ27" i="22"/>
  <c r="ER27" i="22"/>
  <c r="ES27" i="22"/>
  <c r="ET27" i="22"/>
  <c r="EU27" i="22"/>
  <c r="EV27" i="22"/>
  <c r="EW27" i="22"/>
  <c r="EX27" i="22"/>
  <c r="EY27" i="22"/>
  <c r="EZ27" i="22"/>
  <c r="FA27" i="22"/>
  <c r="FB27" i="22"/>
  <c r="FC27" i="22"/>
  <c r="FD27" i="22"/>
  <c r="FE27" i="22"/>
  <c r="FF27" i="22"/>
  <c r="FG27" i="22"/>
  <c r="FH27" i="22"/>
  <c r="FI27" i="22"/>
  <c r="FJ27" i="22"/>
  <c r="EE28" i="22"/>
  <c r="EF28" i="22"/>
  <c r="EG28" i="22"/>
  <c r="EH28" i="22"/>
  <c r="EI28" i="22"/>
  <c r="EJ28" i="22"/>
  <c r="EK28" i="22"/>
  <c r="EL28" i="22"/>
  <c r="EM28" i="22"/>
  <c r="EN28" i="22"/>
  <c r="EO28" i="22"/>
  <c r="EP28" i="22"/>
  <c r="EQ28" i="22"/>
  <c r="ER28" i="22"/>
  <c r="ES28" i="22"/>
  <c r="ET28" i="22"/>
  <c r="EU28" i="22"/>
  <c r="EV28" i="22"/>
  <c r="EW28" i="22"/>
  <c r="EX28" i="22"/>
  <c r="EY28" i="22"/>
  <c r="EZ28" i="22"/>
  <c r="FA28" i="22"/>
  <c r="FB28" i="22"/>
  <c r="FC28" i="22"/>
  <c r="FD28" i="22"/>
  <c r="FE28" i="22"/>
  <c r="FF28" i="22"/>
  <c r="FG28" i="22"/>
  <c r="FH28" i="22"/>
  <c r="FI28" i="22"/>
  <c r="FJ28" i="22"/>
  <c r="EE29" i="22"/>
  <c r="EF29" i="22"/>
  <c r="EG29" i="22"/>
  <c r="EH29" i="22"/>
  <c r="EI29" i="22"/>
  <c r="EJ29" i="22"/>
  <c r="EK29" i="22"/>
  <c r="EL29" i="22"/>
  <c r="EM29" i="22"/>
  <c r="EN29" i="22"/>
  <c r="EO29" i="22"/>
  <c r="EP29" i="22"/>
  <c r="EQ29" i="22"/>
  <c r="ER29" i="22"/>
  <c r="ES29" i="22"/>
  <c r="ET29" i="22"/>
  <c r="EU29" i="22"/>
  <c r="EV29" i="22"/>
  <c r="EW29" i="22"/>
  <c r="EX29" i="22"/>
  <c r="EY29" i="22"/>
  <c r="EZ29" i="22"/>
  <c r="FA29" i="22"/>
  <c r="FB29" i="22"/>
  <c r="FC29" i="22"/>
  <c r="FD29" i="22"/>
  <c r="FE29" i="22"/>
  <c r="FF29" i="22"/>
  <c r="FG29" i="22"/>
  <c r="FH29" i="22"/>
  <c r="FI29" i="22"/>
  <c r="FJ29" i="22"/>
  <c r="EE30" i="22"/>
  <c r="EF30" i="22"/>
  <c r="EG30" i="22"/>
  <c r="EH30" i="22"/>
  <c r="EI30" i="22"/>
  <c r="EJ30" i="22"/>
  <c r="EK30" i="22"/>
  <c r="EL30" i="22"/>
  <c r="EM30" i="22"/>
  <c r="EN30" i="22"/>
  <c r="EO30" i="22"/>
  <c r="EP30" i="22"/>
  <c r="EQ30" i="22"/>
  <c r="ER30" i="22"/>
  <c r="ES30" i="22"/>
  <c r="ET30" i="22"/>
  <c r="EU30" i="22"/>
  <c r="EV30" i="22"/>
  <c r="EW30" i="22"/>
  <c r="EX30" i="22"/>
  <c r="EY30" i="22"/>
  <c r="EZ30" i="22"/>
  <c r="FA30" i="22"/>
  <c r="FB30" i="22"/>
  <c r="FC30" i="22"/>
  <c r="FD30" i="22"/>
  <c r="FE30" i="22"/>
  <c r="FF30" i="22"/>
  <c r="FG30" i="22"/>
  <c r="FH30" i="22"/>
  <c r="FI30" i="22"/>
  <c r="FJ30" i="22"/>
  <c r="EE31" i="22"/>
  <c r="EF31" i="22"/>
  <c r="EG31" i="22"/>
  <c r="EH31" i="22"/>
  <c r="EI31" i="22"/>
  <c r="EJ31" i="22"/>
  <c r="EK31" i="22"/>
  <c r="EL31" i="22"/>
  <c r="EM31" i="22"/>
  <c r="EN31" i="22"/>
  <c r="EO31" i="22"/>
  <c r="EP31" i="22"/>
  <c r="EQ31" i="22"/>
  <c r="ER31" i="22"/>
  <c r="ES31" i="22"/>
  <c r="ET31" i="22"/>
  <c r="EU31" i="22"/>
  <c r="EV31" i="22"/>
  <c r="EW31" i="22"/>
  <c r="EX31" i="22"/>
  <c r="EY31" i="22"/>
  <c r="EZ31" i="22"/>
  <c r="FA31" i="22"/>
  <c r="FB31" i="22"/>
  <c r="FC31" i="22"/>
  <c r="FD31" i="22"/>
  <c r="FE31" i="22"/>
  <c r="FF31" i="22"/>
  <c r="FG31" i="22"/>
  <c r="FH31" i="22"/>
  <c r="FI31" i="22"/>
  <c r="FJ31" i="22"/>
  <c r="EE32" i="22"/>
  <c r="EF32" i="22"/>
  <c r="EG32" i="22"/>
  <c r="EH32" i="22"/>
  <c r="EI32" i="22"/>
  <c r="EJ32" i="22"/>
  <c r="EK32" i="22"/>
  <c r="EL32" i="22"/>
  <c r="EM32" i="22"/>
  <c r="EN32" i="22"/>
  <c r="EO32" i="22"/>
  <c r="EP32" i="22"/>
  <c r="EQ32" i="22"/>
  <c r="ER32" i="22"/>
  <c r="ES32" i="22"/>
  <c r="ET32" i="22"/>
  <c r="EU32" i="22"/>
  <c r="EV32" i="22"/>
  <c r="EW32" i="22"/>
  <c r="EX32" i="22"/>
  <c r="EY32" i="22"/>
  <c r="EZ32" i="22"/>
  <c r="FA32" i="22"/>
  <c r="FB32" i="22"/>
  <c r="FC32" i="22"/>
  <c r="FD32" i="22"/>
  <c r="FE32" i="22"/>
  <c r="FF32" i="22"/>
  <c r="FG32" i="22"/>
  <c r="FH32" i="22"/>
  <c r="FI32" i="22"/>
  <c r="FJ32" i="22"/>
  <c r="EE33" i="22"/>
  <c r="EF33" i="22"/>
  <c r="EG33" i="22"/>
  <c r="EH33" i="22"/>
  <c r="EI33" i="22"/>
  <c r="EJ33" i="22"/>
  <c r="EK33" i="22"/>
  <c r="EL33" i="22"/>
  <c r="EM33" i="22"/>
  <c r="EN33" i="22"/>
  <c r="EO33" i="22"/>
  <c r="EP33" i="22"/>
  <c r="EQ33" i="22"/>
  <c r="ER33" i="22"/>
  <c r="ES33" i="22"/>
  <c r="ET33" i="22"/>
  <c r="EU33" i="22"/>
  <c r="EV33" i="22"/>
  <c r="EW33" i="22"/>
  <c r="EX33" i="22"/>
  <c r="EY33" i="22"/>
  <c r="EZ33" i="22"/>
  <c r="FA33" i="22"/>
  <c r="FB33" i="22"/>
  <c r="FC33" i="22"/>
  <c r="FD33" i="22"/>
  <c r="FE33" i="22"/>
  <c r="FF33" i="22"/>
  <c r="FG33" i="22"/>
  <c r="FH33" i="22"/>
  <c r="FI33" i="22"/>
  <c r="FJ33" i="22"/>
  <c r="EE34" i="22"/>
  <c r="EF34" i="22"/>
  <c r="EG34" i="22"/>
  <c r="EH34" i="22"/>
  <c r="EI34" i="22"/>
  <c r="EJ34" i="22"/>
  <c r="EK34" i="22"/>
  <c r="EL34" i="22"/>
  <c r="EM34" i="22"/>
  <c r="EN34" i="22"/>
  <c r="EO34" i="22"/>
  <c r="EP34" i="22"/>
  <c r="EQ34" i="22"/>
  <c r="ER34" i="22"/>
  <c r="ES34" i="22"/>
  <c r="ET34" i="22"/>
  <c r="EU34" i="22"/>
  <c r="EV34" i="22"/>
  <c r="EW34" i="22"/>
  <c r="EX34" i="22"/>
  <c r="EY34" i="22"/>
  <c r="EZ34" i="22"/>
  <c r="FA34" i="22"/>
  <c r="FB34" i="22"/>
  <c r="FC34" i="22"/>
  <c r="FD34" i="22"/>
  <c r="FE34" i="22"/>
  <c r="FF34" i="22"/>
  <c r="FG34" i="22"/>
  <c r="FH34" i="22"/>
  <c r="FI34" i="22"/>
  <c r="FJ34" i="22"/>
  <c r="EE35" i="22"/>
  <c r="EF35" i="22"/>
  <c r="EG35" i="22"/>
  <c r="EH35" i="22"/>
  <c r="EI35" i="22"/>
  <c r="EJ35" i="22"/>
  <c r="EK35" i="22"/>
  <c r="EL35" i="22"/>
  <c r="EM35" i="22"/>
  <c r="EN35" i="22"/>
  <c r="EO35" i="22"/>
  <c r="EP35" i="22"/>
  <c r="EQ35" i="22"/>
  <c r="ER35" i="22"/>
  <c r="ES35" i="22"/>
  <c r="ET35" i="22"/>
  <c r="EU35" i="22"/>
  <c r="EV35" i="22"/>
  <c r="EW35" i="22"/>
  <c r="EX35" i="22"/>
  <c r="EY35" i="22"/>
  <c r="EZ35" i="22"/>
  <c r="FA35" i="22"/>
  <c r="FB35" i="22"/>
  <c r="FC35" i="22"/>
  <c r="FD35" i="22"/>
  <c r="FE35" i="22"/>
  <c r="FF35" i="22"/>
  <c r="FG35" i="22"/>
  <c r="FH35" i="22"/>
  <c r="FI35" i="22"/>
  <c r="FJ35" i="22"/>
  <c r="EF11" i="22"/>
  <c r="EF36" i="22" s="1"/>
  <c r="EG11" i="22"/>
  <c r="EG36" i="22" s="1"/>
  <c r="EH11" i="22"/>
  <c r="EH36" i="22" s="1"/>
  <c r="EI11" i="22"/>
  <c r="EI36" i="22" s="1"/>
  <c r="EJ11" i="22"/>
  <c r="EJ36" i="22" s="1"/>
  <c r="EK11" i="22"/>
  <c r="EK36" i="22" s="1"/>
  <c r="EL11" i="22"/>
  <c r="EL36" i="22" s="1"/>
  <c r="EM11" i="22"/>
  <c r="EM36" i="22" s="1"/>
  <c r="EN11" i="22"/>
  <c r="EN36" i="22" s="1"/>
  <c r="EO11" i="22"/>
  <c r="EO36" i="22" s="1"/>
  <c r="EP11" i="22"/>
  <c r="EP36" i="22" s="1"/>
  <c r="EQ11" i="22"/>
  <c r="EQ36" i="22" s="1"/>
  <c r="ER11" i="22"/>
  <c r="ER36" i="22" s="1"/>
  <c r="ES11" i="22"/>
  <c r="ES36" i="22" s="1"/>
  <c r="ET11" i="22"/>
  <c r="ET36" i="22" s="1"/>
  <c r="EU11" i="22"/>
  <c r="EU36" i="22" s="1"/>
  <c r="EV11" i="22"/>
  <c r="EV36" i="22" s="1"/>
  <c r="EW11" i="22"/>
  <c r="EW36" i="22" s="1"/>
  <c r="EX11" i="22"/>
  <c r="EX36" i="22" s="1"/>
  <c r="EY11" i="22"/>
  <c r="EY36" i="22" s="1"/>
  <c r="EZ11" i="22"/>
  <c r="EZ36" i="22" s="1"/>
  <c r="FA11" i="22"/>
  <c r="FA36" i="22" s="1"/>
  <c r="FB11" i="22"/>
  <c r="FB36" i="22" s="1"/>
  <c r="FC11" i="22"/>
  <c r="FC36" i="22" s="1"/>
  <c r="FD11" i="22"/>
  <c r="FD36" i="22" s="1"/>
  <c r="FE11" i="22"/>
  <c r="FE36" i="22" s="1"/>
  <c r="FF11" i="22"/>
  <c r="FF36" i="22" s="1"/>
  <c r="FG11" i="22"/>
  <c r="FG36" i="22" s="1"/>
  <c r="FH11" i="22"/>
  <c r="FH36" i="22" s="1"/>
  <c r="FI11" i="22"/>
  <c r="FI36" i="22" s="1"/>
  <c r="FJ11" i="22"/>
  <c r="FJ36" i="22" s="1"/>
  <c r="EE11" i="22"/>
  <c r="EE36" i="22" s="1"/>
  <c r="EG12" i="20"/>
  <c r="EH12" i="20"/>
  <c r="AJ12" i="20" s="1"/>
  <c r="EI12" i="20"/>
  <c r="EJ12" i="20"/>
  <c r="AL12" i="20" s="1"/>
  <c r="EK12" i="20"/>
  <c r="EL12" i="20"/>
  <c r="AN12" i="20" s="1"/>
  <c r="EM12" i="20"/>
  <c r="EN12" i="20"/>
  <c r="AP12" i="20" s="1"/>
  <c r="EO12" i="20"/>
  <c r="EP12" i="20"/>
  <c r="AR12" i="20" s="1"/>
  <c r="EQ12" i="20"/>
  <c r="ER12" i="20"/>
  <c r="AT12" i="20" s="1"/>
  <c r="ES12" i="20"/>
  <c r="ET12" i="20"/>
  <c r="AV12" i="20" s="1"/>
  <c r="EU12" i="20"/>
  <c r="EV12" i="20"/>
  <c r="AX12" i="20" s="1"/>
  <c r="EW12" i="20"/>
  <c r="EX12" i="20"/>
  <c r="AZ12" i="20" s="1"/>
  <c r="EY12" i="20"/>
  <c r="EZ12" i="20"/>
  <c r="BB12" i="20" s="1"/>
  <c r="FA12" i="20"/>
  <c r="FB12" i="20"/>
  <c r="BD12" i="20" s="1"/>
  <c r="FC12" i="20"/>
  <c r="FD12" i="20"/>
  <c r="BF12" i="20" s="1"/>
  <c r="FE12" i="20"/>
  <c r="FF12" i="20"/>
  <c r="BH12" i="20" s="1"/>
  <c r="FG12" i="20"/>
  <c r="FH12" i="20"/>
  <c r="BJ12" i="20" s="1"/>
  <c r="FI12" i="20"/>
  <c r="FJ12" i="20"/>
  <c r="BL12" i="20" s="1"/>
  <c r="FK12" i="20"/>
  <c r="FL12" i="20"/>
  <c r="BN12" i="20" s="1"/>
  <c r="EG13" i="20"/>
  <c r="EH13" i="20"/>
  <c r="AJ13" i="20" s="1"/>
  <c r="EI13" i="20"/>
  <c r="EJ13" i="20"/>
  <c r="AL13" i="20" s="1"/>
  <c r="EK13" i="20"/>
  <c r="EL13" i="20"/>
  <c r="AN13" i="20" s="1"/>
  <c r="EM13" i="20"/>
  <c r="EN13" i="20"/>
  <c r="AP13" i="20" s="1"/>
  <c r="EO13" i="20"/>
  <c r="EP13" i="20"/>
  <c r="AR13" i="20" s="1"/>
  <c r="EQ13" i="20"/>
  <c r="ER13" i="20"/>
  <c r="AT13" i="20" s="1"/>
  <c r="ES13" i="20"/>
  <c r="ET13" i="20"/>
  <c r="AV13" i="20" s="1"/>
  <c r="EU13" i="20"/>
  <c r="EV13" i="20"/>
  <c r="AX13" i="20" s="1"/>
  <c r="EW13" i="20"/>
  <c r="EX13" i="20"/>
  <c r="AZ13" i="20" s="1"/>
  <c r="EY13" i="20"/>
  <c r="EZ13" i="20"/>
  <c r="BB13" i="20" s="1"/>
  <c r="FA13" i="20"/>
  <c r="FB13" i="20"/>
  <c r="BD13" i="20" s="1"/>
  <c r="FC13" i="20"/>
  <c r="FD13" i="20"/>
  <c r="BF13" i="20" s="1"/>
  <c r="FE13" i="20"/>
  <c r="FF13" i="20"/>
  <c r="BH13" i="20" s="1"/>
  <c r="FG13" i="20"/>
  <c r="FH13" i="20"/>
  <c r="BJ13" i="20" s="1"/>
  <c r="FI13" i="20"/>
  <c r="FJ13" i="20"/>
  <c r="BL13" i="20" s="1"/>
  <c r="FK13" i="20"/>
  <c r="FL13" i="20"/>
  <c r="BN13" i="20" s="1"/>
  <c r="EG14" i="20"/>
  <c r="EH14" i="20"/>
  <c r="AJ14" i="20" s="1"/>
  <c r="EI14" i="20"/>
  <c r="EJ14" i="20"/>
  <c r="AL14" i="20" s="1"/>
  <c r="EK14" i="20"/>
  <c r="EL14" i="20"/>
  <c r="AN14" i="20" s="1"/>
  <c r="EM14" i="20"/>
  <c r="EN14" i="20"/>
  <c r="AP14" i="20" s="1"/>
  <c r="EO14" i="20"/>
  <c r="EP14" i="20"/>
  <c r="AR14" i="20" s="1"/>
  <c r="EQ14" i="20"/>
  <c r="ER14" i="20"/>
  <c r="AT14" i="20" s="1"/>
  <c r="ES14" i="20"/>
  <c r="ET14" i="20"/>
  <c r="AV14" i="20" s="1"/>
  <c r="EU14" i="20"/>
  <c r="EV14" i="20"/>
  <c r="AX14" i="20" s="1"/>
  <c r="EW14" i="20"/>
  <c r="EX14" i="20"/>
  <c r="AZ14" i="20" s="1"/>
  <c r="EY14" i="20"/>
  <c r="EZ14" i="20"/>
  <c r="BB14" i="20" s="1"/>
  <c r="FA14" i="20"/>
  <c r="FB14" i="20"/>
  <c r="BD14" i="20" s="1"/>
  <c r="FC14" i="20"/>
  <c r="FD14" i="20"/>
  <c r="BF14" i="20" s="1"/>
  <c r="FE14" i="20"/>
  <c r="FF14" i="20"/>
  <c r="BH14" i="20" s="1"/>
  <c r="FG14" i="20"/>
  <c r="FH14" i="20"/>
  <c r="BJ14" i="20" s="1"/>
  <c r="FI14" i="20"/>
  <c r="FJ14" i="20"/>
  <c r="BL14" i="20" s="1"/>
  <c r="FK14" i="20"/>
  <c r="FL14" i="20"/>
  <c r="BN14" i="20" s="1"/>
  <c r="EG15" i="20"/>
  <c r="EH15" i="20"/>
  <c r="AJ15" i="20" s="1"/>
  <c r="EI15" i="20"/>
  <c r="EJ15" i="20"/>
  <c r="AL15" i="20" s="1"/>
  <c r="EK15" i="20"/>
  <c r="EL15" i="20"/>
  <c r="AN15" i="20" s="1"/>
  <c r="EM15" i="20"/>
  <c r="EN15" i="20"/>
  <c r="AP15" i="20" s="1"/>
  <c r="EO15" i="20"/>
  <c r="EP15" i="20"/>
  <c r="AR15" i="20" s="1"/>
  <c r="EQ15" i="20"/>
  <c r="ER15" i="20"/>
  <c r="AT15" i="20" s="1"/>
  <c r="ES15" i="20"/>
  <c r="ET15" i="20"/>
  <c r="AV15" i="20" s="1"/>
  <c r="EU15" i="20"/>
  <c r="EV15" i="20"/>
  <c r="AX15" i="20" s="1"/>
  <c r="EW15" i="20"/>
  <c r="EX15" i="20"/>
  <c r="AZ15" i="20" s="1"/>
  <c r="EY15" i="20"/>
  <c r="EZ15" i="20"/>
  <c r="BB15" i="20" s="1"/>
  <c r="FA15" i="20"/>
  <c r="FB15" i="20"/>
  <c r="BD15" i="20" s="1"/>
  <c r="FC15" i="20"/>
  <c r="FD15" i="20"/>
  <c r="BF15" i="20" s="1"/>
  <c r="FE15" i="20"/>
  <c r="FF15" i="20"/>
  <c r="BH15" i="20" s="1"/>
  <c r="FG15" i="20"/>
  <c r="FH15" i="20"/>
  <c r="BJ15" i="20" s="1"/>
  <c r="FI15" i="20"/>
  <c r="FJ15" i="20"/>
  <c r="BL15" i="20" s="1"/>
  <c r="FK15" i="20"/>
  <c r="FL15" i="20"/>
  <c r="BN15" i="20" s="1"/>
  <c r="EG16" i="20"/>
  <c r="EH16" i="20"/>
  <c r="AJ16" i="20" s="1"/>
  <c r="EI16" i="20"/>
  <c r="EJ16" i="20"/>
  <c r="AL16" i="20" s="1"/>
  <c r="EK16" i="20"/>
  <c r="EL16" i="20"/>
  <c r="AN16" i="20" s="1"/>
  <c r="EM16" i="20"/>
  <c r="EN16" i="20"/>
  <c r="AP16" i="20" s="1"/>
  <c r="EO16" i="20"/>
  <c r="EP16" i="20"/>
  <c r="AR16" i="20" s="1"/>
  <c r="EQ16" i="20"/>
  <c r="ER16" i="20"/>
  <c r="AT16" i="20" s="1"/>
  <c r="ES16" i="20"/>
  <c r="ET16" i="20"/>
  <c r="AV16" i="20" s="1"/>
  <c r="EU16" i="20"/>
  <c r="EV16" i="20"/>
  <c r="AX16" i="20" s="1"/>
  <c r="EW16" i="20"/>
  <c r="EX16" i="20"/>
  <c r="AZ16" i="20" s="1"/>
  <c r="EY16" i="20"/>
  <c r="EZ16" i="20"/>
  <c r="BB16" i="20" s="1"/>
  <c r="FA16" i="20"/>
  <c r="FB16" i="20"/>
  <c r="BD16" i="20" s="1"/>
  <c r="FC16" i="20"/>
  <c r="FD16" i="20"/>
  <c r="BF16" i="20" s="1"/>
  <c r="FE16" i="20"/>
  <c r="FF16" i="20"/>
  <c r="BH16" i="20" s="1"/>
  <c r="FG16" i="20"/>
  <c r="FH16" i="20"/>
  <c r="BJ16" i="20" s="1"/>
  <c r="FI16" i="20"/>
  <c r="FJ16" i="20"/>
  <c r="BL16" i="20" s="1"/>
  <c r="FK16" i="20"/>
  <c r="FL16" i="20"/>
  <c r="BN16" i="20" s="1"/>
  <c r="EG17" i="20"/>
  <c r="EH17" i="20"/>
  <c r="AJ17" i="20" s="1"/>
  <c r="EI17" i="20"/>
  <c r="EJ17" i="20"/>
  <c r="AL17" i="20" s="1"/>
  <c r="EK17" i="20"/>
  <c r="EL17" i="20"/>
  <c r="AN17" i="20" s="1"/>
  <c r="EM17" i="20"/>
  <c r="EN17" i="20"/>
  <c r="AP17" i="20" s="1"/>
  <c r="EO17" i="20"/>
  <c r="EP17" i="20"/>
  <c r="AR17" i="20" s="1"/>
  <c r="EQ17" i="20"/>
  <c r="ER17" i="20"/>
  <c r="AT17" i="20" s="1"/>
  <c r="ES17" i="20"/>
  <c r="ET17" i="20"/>
  <c r="AV17" i="20" s="1"/>
  <c r="EU17" i="20"/>
  <c r="EV17" i="20"/>
  <c r="AX17" i="20" s="1"/>
  <c r="EW17" i="20"/>
  <c r="EX17" i="20"/>
  <c r="AZ17" i="20" s="1"/>
  <c r="EY17" i="20"/>
  <c r="EZ17" i="20"/>
  <c r="BB17" i="20" s="1"/>
  <c r="FA17" i="20"/>
  <c r="FB17" i="20"/>
  <c r="BD17" i="20" s="1"/>
  <c r="FC17" i="20"/>
  <c r="FD17" i="20"/>
  <c r="BF17" i="20" s="1"/>
  <c r="FE17" i="20"/>
  <c r="FF17" i="20"/>
  <c r="BH17" i="20" s="1"/>
  <c r="FG17" i="20"/>
  <c r="FH17" i="20"/>
  <c r="BJ17" i="20" s="1"/>
  <c r="FI17" i="20"/>
  <c r="FJ17" i="20"/>
  <c r="BL17" i="20" s="1"/>
  <c r="FK17" i="20"/>
  <c r="FL17" i="20"/>
  <c r="BN17" i="20" s="1"/>
  <c r="EG18" i="20"/>
  <c r="EH18" i="20"/>
  <c r="AJ18" i="20" s="1"/>
  <c r="EI18" i="20"/>
  <c r="EJ18" i="20"/>
  <c r="AL18" i="20" s="1"/>
  <c r="EK18" i="20"/>
  <c r="EL18" i="20"/>
  <c r="AN18" i="20" s="1"/>
  <c r="EM18" i="20"/>
  <c r="EN18" i="20"/>
  <c r="AP18" i="20" s="1"/>
  <c r="EO18" i="20"/>
  <c r="EP18" i="20"/>
  <c r="AR18" i="20" s="1"/>
  <c r="EQ18" i="20"/>
  <c r="ER18" i="20"/>
  <c r="AT18" i="20" s="1"/>
  <c r="ES18" i="20"/>
  <c r="ET18" i="20"/>
  <c r="AV18" i="20" s="1"/>
  <c r="EU18" i="20"/>
  <c r="EV18" i="20"/>
  <c r="AX18" i="20" s="1"/>
  <c r="EW18" i="20"/>
  <c r="EX18" i="20"/>
  <c r="AZ18" i="20" s="1"/>
  <c r="EY18" i="20"/>
  <c r="EZ18" i="20"/>
  <c r="BB18" i="20" s="1"/>
  <c r="FA18" i="20"/>
  <c r="FB18" i="20"/>
  <c r="BD18" i="20" s="1"/>
  <c r="FC18" i="20"/>
  <c r="FD18" i="20"/>
  <c r="BF18" i="20" s="1"/>
  <c r="FE18" i="20"/>
  <c r="FF18" i="20"/>
  <c r="BH18" i="20" s="1"/>
  <c r="FG18" i="20"/>
  <c r="FH18" i="20"/>
  <c r="BJ18" i="20" s="1"/>
  <c r="FI18" i="20"/>
  <c r="FJ18" i="20"/>
  <c r="BL18" i="20" s="1"/>
  <c r="FK18" i="20"/>
  <c r="FL18" i="20"/>
  <c r="BN18" i="20" s="1"/>
  <c r="EG19" i="20"/>
  <c r="EH19" i="20"/>
  <c r="AJ19" i="20" s="1"/>
  <c r="EI19" i="20"/>
  <c r="EJ19" i="20"/>
  <c r="AL19" i="20" s="1"/>
  <c r="EK19" i="20"/>
  <c r="EL19" i="20"/>
  <c r="AN19" i="20" s="1"/>
  <c r="EM19" i="20"/>
  <c r="EN19" i="20"/>
  <c r="AP19" i="20" s="1"/>
  <c r="EO19" i="20"/>
  <c r="EP19" i="20"/>
  <c r="AR19" i="20" s="1"/>
  <c r="EQ19" i="20"/>
  <c r="ER19" i="20"/>
  <c r="AT19" i="20" s="1"/>
  <c r="ES19" i="20"/>
  <c r="ET19" i="20"/>
  <c r="AV19" i="20" s="1"/>
  <c r="EU19" i="20"/>
  <c r="EV19" i="20"/>
  <c r="AX19" i="20" s="1"/>
  <c r="EW19" i="20"/>
  <c r="EX19" i="20"/>
  <c r="AZ19" i="20" s="1"/>
  <c r="EY19" i="20"/>
  <c r="EZ19" i="20"/>
  <c r="BB19" i="20" s="1"/>
  <c r="FA19" i="20"/>
  <c r="FB19" i="20"/>
  <c r="BD19" i="20" s="1"/>
  <c r="FC19" i="20"/>
  <c r="FD19" i="20"/>
  <c r="BF19" i="20" s="1"/>
  <c r="FE19" i="20"/>
  <c r="FF19" i="20"/>
  <c r="BH19" i="20" s="1"/>
  <c r="FG19" i="20"/>
  <c r="FH19" i="20"/>
  <c r="BJ19" i="20" s="1"/>
  <c r="FI19" i="20"/>
  <c r="FJ19" i="20"/>
  <c r="BL19" i="20" s="1"/>
  <c r="FK19" i="20"/>
  <c r="FL19" i="20"/>
  <c r="BN19" i="20" s="1"/>
  <c r="EG20" i="20"/>
  <c r="EH20" i="20"/>
  <c r="AJ20" i="20" s="1"/>
  <c r="EI20" i="20"/>
  <c r="EJ20" i="20"/>
  <c r="AL20" i="20" s="1"/>
  <c r="EK20" i="20"/>
  <c r="EL20" i="20"/>
  <c r="AN20" i="20" s="1"/>
  <c r="EM20" i="20"/>
  <c r="EN20" i="20"/>
  <c r="AP20" i="20" s="1"/>
  <c r="EO20" i="20"/>
  <c r="EP20" i="20"/>
  <c r="AR20" i="20" s="1"/>
  <c r="EQ20" i="20"/>
  <c r="ER20" i="20"/>
  <c r="AT20" i="20" s="1"/>
  <c r="ES20" i="20"/>
  <c r="ET20" i="20"/>
  <c r="EU20" i="20"/>
  <c r="EV20" i="20"/>
  <c r="EW20" i="20"/>
  <c r="EX20" i="20"/>
  <c r="EY20" i="20"/>
  <c r="EZ20" i="20"/>
  <c r="FA20" i="20"/>
  <c r="FB20" i="20"/>
  <c r="FC20" i="20"/>
  <c r="FD20" i="20"/>
  <c r="FE20" i="20"/>
  <c r="FF20" i="20"/>
  <c r="FG20" i="20"/>
  <c r="FH20" i="20"/>
  <c r="FI20" i="20"/>
  <c r="FJ20" i="20"/>
  <c r="FK20" i="20"/>
  <c r="FL20" i="20"/>
  <c r="EG21" i="20"/>
  <c r="EH21" i="20"/>
  <c r="EI21" i="20"/>
  <c r="EJ21" i="20"/>
  <c r="EK21" i="20"/>
  <c r="EL21" i="20"/>
  <c r="AN21" i="20" s="1"/>
  <c r="EM21" i="20"/>
  <c r="EN21" i="20"/>
  <c r="AP21" i="20" s="1"/>
  <c r="EO21" i="20"/>
  <c r="EP21" i="20"/>
  <c r="EQ21" i="20"/>
  <c r="ER21" i="20"/>
  <c r="ES21" i="20"/>
  <c r="ET21" i="20"/>
  <c r="AV21" i="20" s="1"/>
  <c r="EU21" i="20"/>
  <c r="EV21" i="20"/>
  <c r="AX21" i="20" s="1"/>
  <c r="EW21" i="20"/>
  <c r="EX21" i="20"/>
  <c r="EY21" i="20"/>
  <c r="EZ21" i="20"/>
  <c r="FA21" i="20"/>
  <c r="FB21" i="20"/>
  <c r="BD21" i="20" s="1"/>
  <c r="FC21" i="20"/>
  <c r="FD21" i="20"/>
  <c r="BF21" i="20" s="1"/>
  <c r="FE21" i="20"/>
  <c r="FF21" i="20"/>
  <c r="FG21" i="20"/>
  <c r="FH21" i="20"/>
  <c r="FI21" i="20"/>
  <c r="FJ21" i="20"/>
  <c r="BL21" i="20" s="1"/>
  <c r="FK21" i="20"/>
  <c r="FL21" i="20"/>
  <c r="BN21" i="20" s="1"/>
  <c r="EG22" i="20"/>
  <c r="EH22" i="20"/>
  <c r="AJ22" i="20" s="1"/>
  <c r="EI22" i="20"/>
  <c r="EJ22" i="20"/>
  <c r="AL22" i="20" s="1"/>
  <c r="EK22" i="20"/>
  <c r="EL22" i="20"/>
  <c r="EM22" i="20"/>
  <c r="EN22" i="20"/>
  <c r="EO22" i="20"/>
  <c r="EP22" i="20"/>
  <c r="AR22" i="20" s="1"/>
  <c r="EQ22" i="20"/>
  <c r="ER22" i="20"/>
  <c r="AT22" i="20" s="1"/>
  <c r="ES22" i="20"/>
  <c r="ET22" i="20"/>
  <c r="EU22" i="20"/>
  <c r="EV22" i="20"/>
  <c r="EW22" i="20"/>
  <c r="EX22" i="20"/>
  <c r="AZ22" i="20" s="1"/>
  <c r="EY22" i="20"/>
  <c r="EZ22" i="20"/>
  <c r="BB22" i="20" s="1"/>
  <c r="FA22" i="20"/>
  <c r="FB22" i="20"/>
  <c r="FC22" i="20"/>
  <c r="FD22" i="20"/>
  <c r="FE22" i="20"/>
  <c r="FF22" i="20"/>
  <c r="BH22" i="20" s="1"/>
  <c r="FG22" i="20"/>
  <c r="FH22" i="20"/>
  <c r="BJ22" i="20" s="1"/>
  <c r="FI22" i="20"/>
  <c r="FJ22" i="20"/>
  <c r="FK22" i="20"/>
  <c r="FL22" i="20"/>
  <c r="EG23" i="20"/>
  <c r="EH23" i="20"/>
  <c r="EI23" i="20"/>
  <c r="EJ23" i="20"/>
  <c r="EK23" i="20"/>
  <c r="EL23" i="20"/>
  <c r="AN23" i="20" s="1"/>
  <c r="EM23" i="20"/>
  <c r="EN23" i="20"/>
  <c r="AP23" i="20" s="1"/>
  <c r="EO23" i="20"/>
  <c r="EP23" i="20"/>
  <c r="EQ23" i="20"/>
  <c r="ER23" i="20"/>
  <c r="ES23" i="20"/>
  <c r="ET23" i="20"/>
  <c r="AV23" i="20" s="1"/>
  <c r="EU23" i="20"/>
  <c r="EV23" i="20"/>
  <c r="AX23" i="20" s="1"/>
  <c r="EW23" i="20"/>
  <c r="EX23" i="20"/>
  <c r="EY23" i="20"/>
  <c r="EZ23" i="20"/>
  <c r="FA23" i="20"/>
  <c r="FB23" i="20"/>
  <c r="BD23" i="20" s="1"/>
  <c r="FC23" i="20"/>
  <c r="FD23" i="20"/>
  <c r="BF23" i="20" s="1"/>
  <c r="FE23" i="20"/>
  <c r="FF23" i="20"/>
  <c r="FG23" i="20"/>
  <c r="FH23" i="20"/>
  <c r="FI23" i="20"/>
  <c r="FJ23" i="20"/>
  <c r="BL23" i="20" s="1"/>
  <c r="FK23" i="20"/>
  <c r="FL23" i="20"/>
  <c r="BN23" i="20" s="1"/>
  <c r="EG24" i="20"/>
  <c r="EH24" i="20"/>
  <c r="AJ24" i="20" s="1"/>
  <c r="EI24" i="20"/>
  <c r="EJ24" i="20"/>
  <c r="AL24" i="20" s="1"/>
  <c r="EK24" i="20"/>
  <c r="EL24" i="20"/>
  <c r="EM24" i="20"/>
  <c r="EN24" i="20"/>
  <c r="EO24" i="20"/>
  <c r="EP24" i="20"/>
  <c r="AR24" i="20" s="1"/>
  <c r="EQ24" i="20"/>
  <c r="ER24" i="20"/>
  <c r="AT24" i="20" s="1"/>
  <c r="ES24" i="20"/>
  <c r="ET24" i="20"/>
  <c r="EU24" i="20"/>
  <c r="EV24" i="20"/>
  <c r="EW24" i="20"/>
  <c r="EX24" i="20"/>
  <c r="AZ24" i="20" s="1"/>
  <c r="EY24" i="20"/>
  <c r="EZ24" i="20"/>
  <c r="BB24" i="20" s="1"/>
  <c r="FA24" i="20"/>
  <c r="FB24" i="20"/>
  <c r="FC24" i="20"/>
  <c r="FD24" i="20"/>
  <c r="FE24" i="20"/>
  <c r="FF24" i="20"/>
  <c r="BH24" i="20" s="1"/>
  <c r="FG24" i="20"/>
  <c r="FH24" i="20"/>
  <c r="BJ24" i="20" s="1"/>
  <c r="FI24" i="20"/>
  <c r="FJ24" i="20"/>
  <c r="FK24" i="20"/>
  <c r="FL24" i="20"/>
  <c r="EG25" i="20"/>
  <c r="EH25" i="20"/>
  <c r="EI25" i="20"/>
  <c r="EJ25" i="20"/>
  <c r="EK25" i="20"/>
  <c r="EL25" i="20"/>
  <c r="AN25" i="20" s="1"/>
  <c r="EM25" i="20"/>
  <c r="EN25" i="20"/>
  <c r="AP25" i="20" s="1"/>
  <c r="EO25" i="20"/>
  <c r="EP25" i="20"/>
  <c r="EQ25" i="20"/>
  <c r="ER25" i="20"/>
  <c r="ES25" i="20"/>
  <c r="ET25" i="20"/>
  <c r="AV25" i="20" s="1"/>
  <c r="EU25" i="20"/>
  <c r="EV25" i="20"/>
  <c r="AX25" i="20" s="1"/>
  <c r="EW25" i="20"/>
  <c r="EX25" i="20"/>
  <c r="EY25" i="20"/>
  <c r="EZ25" i="20"/>
  <c r="FA25" i="20"/>
  <c r="FB25" i="20"/>
  <c r="BD25" i="20" s="1"/>
  <c r="FC25" i="20"/>
  <c r="FD25" i="20"/>
  <c r="BF25" i="20" s="1"/>
  <c r="FE25" i="20"/>
  <c r="FF25" i="20"/>
  <c r="FG25" i="20"/>
  <c r="FH25" i="20"/>
  <c r="FI25" i="20"/>
  <c r="FJ25" i="20"/>
  <c r="BL25" i="20" s="1"/>
  <c r="FK25" i="20"/>
  <c r="FL25" i="20"/>
  <c r="BN25" i="20" s="1"/>
  <c r="EG26" i="20"/>
  <c r="EH26" i="20"/>
  <c r="AJ26" i="20" s="1"/>
  <c r="EI26" i="20"/>
  <c r="EJ26" i="20"/>
  <c r="AL26" i="20" s="1"/>
  <c r="EK26" i="20"/>
  <c r="EL26" i="20"/>
  <c r="EM26" i="20"/>
  <c r="EN26" i="20"/>
  <c r="EO26" i="20"/>
  <c r="EP26" i="20"/>
  <c r="AR26" i="20" s="1"/>
  <c r="EQ26" i="20"/>
  <c r="ER26" i="20"/>
  <c r="AT26" i="20" s="1"/>
  <c r="ES26" i="20"/>
  <c r="ET26" i="20"/>
  <c r="EU26" i="20"/>
  <c r="EV26" i="20"/>
  <c r="EW26" i="20"/>
  <c r="EX26" i="20"/>
  <c r="AZ26" i="20" s="1"/>
  <c r="EY26" i="20"/>
  <c r="EZ26" i="20"/>
  <c r="BB26" i="20" s="1"/>
  <c r="FA26" i="20"/>
  <c r="FB26" i="20"/>
  <c r="BD26" i="20" s="1"/>
  <c r="FC26" i="20"/>
  <c r="FD26" i="20"/>
  <c r="FE26" i="20"/>
  <c r="FF26" i="20"/>
  <c r="BH26" i="20" s="1"/>
  <c r="FG26" i="20"/>
  <c r="FH26" i="20"/>
  <c r="BJ26" i="20" s="1"/>
  <c r="FI26" i="20"/>
  <c r="FJ26" i="20"/>
  <c r="FK26" i="20"/>
  <c r="FL26" i="20"/>
  <c r="EG27" i="20"/>
  <c r="EH27" i="20"/>
  <c r="EI27" i="20"/>
  <c r="EJ27" i="20"/>
  <c r="EK27" i="20"/>
  <c r="EL27" i="20"/>
  <c r="AN27" i="20" s="1"/>
  <c r="EM27" i="20"/>
  <c r="EN27" i="20"/>
  <c r="AP27" i="20" s="1"/>
  <c r="EO27" i="20"/>
  <c r="EP27" i="20"/>
  <c r="EQ27" i="20"/>
  <c r="ER27" i="20"/>
  <c r="ES27" i="20"/>
  <c r="ET27" i="20"/>
  <c r="AV27" i="20" s="1"/>
  <c r="EU27" i="20"/>
  <c r="EV27" i="20"/>
  <c r="AX27" i="20" s="1"/>
  <c r="EW27" i="20"/>
  <c r="EX27" i="20"/>
  <c r="EY27" i="20"/>
  <c r="EZ27" i="20"/>
  <c r="FA27" i="20"/>
  <c r="FB27" i="20"/>
  <c r="BD27" i="20" s="1"/>
  <c r="FC27" i="20"/>
  <c r="FD27" i="20"/>
  <c r="BF27" i="20" s="1"/>
  <c r="FE27" i="20"/>
  <c r="FF27" i="20"/>
  <c r="FG27" i="20"/>
  <c r="FH27" i="20"/>
  <c r="FI27" i="20"/>
  <c r="FJ27" i="20"/>
  <c r="BL27" i="20" s="1"/>
  <c r="FK27" i="20"/>
  <c r="FL27" i="20"/>
  <c r="BN27" i="20" s="1"/>
  <c r="EG28" i="20"/>
  <c r="EH28" i="20"/>
  <c r="AJ28" i="20" s="1"/>
  <c r="EI28" i="20"/>
  <c r="EJ28" i="20"/>
  <c r="AL28" i="20" s="1"/>
  <c r="EK28" i="20"/>
  <c r="EL28" i="20"/>
  <c r="EM28" i="20"/>
  <c r="EN28" i="20"/>
  <c r="EO28" i="20"/>
  <c r="EP28" i="20"/>
  <c r="AR28" i="20" s="1"/>
  <c r="EQ28" i="20"/>
  <c r="ER28" i="20"/>
  <c r="AT28" i="20" s="1"/>
  <c r="ES28" i="20"/>
  <c r="ET28" i="20"/>
  <c r="EU28" i="20"/>
  <c r="EV28" i="20"/>
  <c r="EW28" i="20"/>
  <c r="EX28" i="20"/>
  <c r="AZ28" i="20" s="1"/>
  <c r="EY28" i="20"/>
  <c r="EZ28" i="20"/>
  <c r="BB28" i="20" s="1"/>
  <c r="FA28" i="20"/>
  <c r="FB28" i="20"/>
  <c r="FC28" i="20"/>
  <c r="FD28" i="20"/>
  <c r="FE28" i="20"/>
  <c r="FF28" i="20"/>
  <c r="BH28" i="20" s="1"/>
  <c r="FG28" i="20"/>
  <c r="FH28" i="20"/>
  <c r="BJ28" i="20" s="1"/>
  <c r="FI28" i="20"/>
  <c r="FJ28" i="20"/>
  <c r="FK28" i="20"/>
  <c r="FL28" i="20"/>
  <c r="EG29" i="20"/>
  <c r="EH29" i="20"/>
  <c r="EI29" i="20"/>
  <c r="EJ29" i="20"/>
  <c r="EK29" i="20"/>
  <c r="EL29" i="20"/>
  <c r="AN29" i="20" s="1"/>
  <c r="EM29" i="20"/>
  <c r="EN29" i="20"/>
  <c r="AP29" i="20" s="1"/>
  <c r="EO29" i="20"/>
  <c r="EP29" i="20"/>
  <c r="EQ29" i="20"/>
  <c r="ER29" i="20"/>
  <c r="ES29" i="20"/>
  <c r="ET29" i="20"/>
  <c r="AV29" i="20" s="1"/>
  <c r="EU29" i="20"/>
  <c r="EV29" i="20"/>
  <c r="AX29" i="20" s="1"/>
  <c r="EW29" i="20"/>
  <c r="EX29" i="20"/>
  <c r="EY29" i="20"/>
  <c r="EZ29" i="20"/>
  <c r="FA29" i="20"/>
  <c r="FB29" i="20"/>
  <c r="BD29" i="20" s="1"/>
  <c r="FC29" i="20"/>
  <c r="FD29" i="20"/>
  <c r="BF29" i="20" s="1"/>
  <c r="FE29" i="20"/>
  <c r="FF29" i="20"/>
  <c r="FG29" i="20"/>
  <c r="FH29" i="20"/>
  <c r="FI29" i="20"/>
  <c r="FJ29" i="20"/>
  <c r="BL29" i="20" s="1"/>
  <c r="FK29" i="20"/>
  <c r="FL29" i="20"/>
  <c r="BN29" i="20" s="1"/>
  <c r="EG30" i="20"/>
  <c r="EH30" i="20"/>
  <c r="AJ30" i="20" s="1"/>
  <c r="EI30" i="20"/>
  <c r="EJ30" i="20"/>
  <c r="AL30" i="20" s="1"/>
  <c r="EK30" i="20"/>
  <c r="EL30" i="20"/>
  <c r="EM30" i="20"/>
  <c r="EN30" i="20"/>
  <c r="EO30" i="20"/>
  <c r="EP30" i="20"/>
  <c r="AR30" i="20" s="1"/>
  <c r="EQ30" i="20"/>
  <c r="ER30" i="20"/>
  <c r="AT30" i="20" s="1"/>
  <c r="ES30" i="20"/>
  <c r="ET30" i="20"/>
  <c r="EU30" i="20"/>
  <c r="EV30" i="20"/>
  <c r="EW30" i="20"/>
  <c r="EX30" i="20"/>
  <c r="AZ30" i="20" s="1"/>
  <c r="EY30" i="20"/>
  <c r="EZ30" i="20"/>
  <c r="BB30" i="20" s="1"/>
  <c r="FA30" i="20"/>
  <c r="FB30" i="20"/>
  <c r="FC30" i="20"/>
  <c r="FD30" i="20"/>
  <c r="FE30" i="20"/>
  <c r="FF30" i="20"/>
  <c r="BH30" i="20" s="1"/>
  <c r="FG30" i="20"/>
  <c r="FH30" i="20"/>
  <c r="BJ30" i="20" s="1"/>
  <c r="FI30" i="20"/>
  <c r="FJ30" i="20"/>
  <c r="FK30" i="20"/>
  <c r="FL30" i="20"/>
  <c r="EG31" i="20"/>
  <c r="EH31" i="20"/>
  <c r="EI31" i="20"/>
  <c r="EJ31" i="20"/>
  <c r="EK31" i="20"/>
  <c r="EL31" i="20"/>
  <c r="AN31" i="20" s="1"/>
  <c r="EM31" i="20"/>
  <c r="EN31" i="20"/>
  <c r="AP31" i="20" s="1"/>
  <c r="EO31" i="20"/>
  <c r="EP31" i="20"/>
  <c r="EQ31" i="20"/>
  <c r="ER31" i="20"/>
  <c r="ES31" i="20"/>
  <c r="ET31" i="20"/>
  <c r="AV31" i="20" s="1"/>
  <c r="EU31" i="20"/>
  <c r="EV31" i="20"/>
  <c r="AX31" i="20" s="1"/>
  <c r="EW31" i="20"/>
  <c r="EX31" i="20"/>
  <c r="EY31" i="20"/>
  <c r="EZ31" i="20"/>
  <c r="FA31" i="20"/>
  <c r="FB31" i="20"/>
  <c r="BD31" i="20" s="1"/>
  <c r="FC31" i="20"/>
  <c r="FD31" i="20"/>
  <c r="BF31" i="20" s="1"/>
  <c r="FE31" i="20"/>
  <c r="FF31" i="20"/>
  <c r="FG31" i="20"/>
  <c r="FH31" i="20"/>
  <c r="FI31" i="20"/>
  <c r="FJ31" i="20"/>
  <c r="BL31" i="20" s="1"/>
  <c r="FK31" i="20"/>
  <c r="FL31" i="20"/>
  <c r="BN31" i="20" s="1"/>
  <c r="EG32" i="20"/>
  <c r="EH32" i="20"/>
  <c r="AJ32" i="20" s="1"/>
  <c r="EI32" i="20"/>
  <c r="EJ32" i="20"/>
  <c r="AL32" i="20" s="1"/>
  <c r="EK32" i="20"/>
  <c r="EL32" i="20"/>
  <c r="EM32" i="20"/>
  <c r="EN32" i="20"/>
  <c r="EO32" i="20"/>
  <c r="EP32" i="20"/>
  <c r="AR32" i="20" s="1"/>
  <c r="EQ32" i="20"/>
  <c r="ER32" i="20"/>
  <c r="AT32" i="20" s="1"/>
  <c r="ES32" i="20"/>
  <c r="ET32" i="20"/>
  <c r="EU32" i="20"/>
  <c r="EV32" i="20"/>
  <c r="EW32" i="20"/>
  <c r="EX32" i="20"/>
  <c r="AZ32" i="20" s="1"/>
  <c r="EY32" i="20"/>
  <c r="EZ32" i="20"/>
  <c r="BB32" i="20" s="1"/>
  <c r="FA32" i="20"/>
  <c r="FB32" i="20"/>
  <c r="FC32" i="20"/>
  <c r="FD32" i="20"/>
  <c r="FE32" i="20"/>
  <c r="FF32" i="20"/>
  <c r="BH32" i="20" s="1"/>
  <c r="FG32" i="20"/>
  <c r="FH32" i="20"/>
  <c r="BJ32" i="20" s="1"/>
  <c r="FI32" i="20"/>
  <c r="FJ32" i="20"/>
  <c r="FK32" i="20"/>
  <c r="FL32" i="20"/>
  <c r="EG33" i="20"/>
  <c r="EH33" i="20"/>
  <c r="EI33" i="20"/>
  <c r="EJ33" i="20"/>
  <c r="EK33" i="20"/>
  <c r="EL33" i="20"/>
  <c r="AN33" i="20" s="1"/>
  <c r="EM33" i="20"/>
  <c r="EN33" i="20"/>
  <c r="AP33" i="20" s="1"/>
  <c r="EO33" i="20"/>
  <c r="EP33" i="20"/>
  <c r="EQ33" i="20"/>
  <c r="ER33" i="20"/>
  <c r="ES33" i="20"/>
  <c r="ET33" i="20"/>
  <c r="AV33" i="20" s="1"/>
  <c r="EU33" i="20"/>
  <c r="EV33" i="20"/>
  <c r="AX33" i="20" s="1"/>
  <c r="EW33" i="20"/>
  <c r="EX33" i="20"/>
  <c r="EY33" i="20"/>
  <c r="EZ33" i="20"/>
  <c r="FA33" i="20"/>
  <c r="FB33" i="20"/>
  <c r="BD33" i="20" s="1"/>
  <c r="FC33" i="20"/>
  <c r="FD33" i="20"/>
  <c r="BF33" i="20" s="1"/>
  <c r="FE33" i="20"/>
  <c r="FF33" i="20"/>
  <c r="FG33" i="20"/>
  <c r="FH33" i="20"/>
  <c r="FI33" i="20"/>
  <c r="FJ33" i="20"/>
  <c r="BL33" i="20" s="1"/>
  <c r="FK33" i="20"/>
  <c r="FL33" i="20"/>
  <c r="BN33" i="20" s="1"/>
  <c r="EG34" i="20"/>
  <c r="EH34" i="20"/>
  <c r="AJ34" i="20" s="1"/>
  <c r="EI34" i="20"/>
  <c r="EJ34" i="20"/>
  <c r="AL34" i="20" s="1"/>
  <c r="EK34" i="20"/>
  <c r="EL34" i="20"/>
  <c r="EM34" i="20"/>
  <c r="EN34" i="20"/>
  <c r="EO34" i="20"/>
  <c r="EP34" i="20"/>
  <c r="AR34" i="20" s="1"/>
  <c r="EQ34" i="20"/>
  <c r="ER34" i="20"/>
  <c r="AT34" i="20" s="1"/>
  <c r="ES34" i="20"/>
  <c r="ET34" i="20"/>
  <c r="EU34" i="20"/>
  <c r="EV34" i="20"/>
  <c r="EW34" i="20"/>
  <c r="EX34" i="20"/>
  <c r="AZ34" i="20" s="1"/>
  <c r="EY34" i="20"/>
  <c r="EZ34" i="20"/>
  <c r="BB34" i="20" s="1"/>
  <c r="FA34" i="20"/>
  <c r="FB34" i="20"/>
  <c r="FC34" i="20"/>
  <c r="FD34" i="20"/>
  <c r="FE34" i="20"/>
  <c r="FF34" i="20"/>
  <c r="BH34" i="20" s="1"/>
  <c r="FG34" i="20"/>
  <c r="FH34" i="20"/>
  <c r="BJ34" i="20" s="1"/>
  <c r="FI34" i="20"/>
  <c r="FJ34" i="20"/>
  <c r="FK34" i="20"/>
  <c r="FL34" i="20"/>
  <c r="EG35" i="20"/>
  <c r="EH35" i="20"/>
  <c r="AJ35" i="20" s="1"/>
  <c r="EI35" i="20"/>
  <c r="EJ35" i="20"/>
  <c r="AL35" i="20" s="1"/>
  <c r="EK35" i="20"/>
  <c r="EL35" i="20"/>
  <c r="AN35" i="20" s="1"/>
  <c r="EM35" i="20"/>
  <c r="EN35" i="20"/>
  <c r="AP35" i="20" s="1"/>
  <c r="EO35" i="20"/>
  <c r="EP35" i="20"/>
  <c r="AR35" i="20" s="1"/>
  <c r="EQ35" i="20"/>
  <c r="ER35" i="20"/>
  <c r="AT35" i="20" s="1"/>
  <c r="ES35" i="20"/>
  <c r="ET35" i="20"/>
  <c r="AV35" i="20" s="1"/>
  <c r="EU35" i="20"/>
  <c r="EV35" i="20"/>
  <c r="AX35" i="20" s="1"/>
  <c r="EW35" i="20"/>
  <c r="EX35" i="20"/>
  <c r="AZ35" i="20" s="1"/>
  <c r="EY35" i="20"/>
  <c r="EZ35" i="20"/>
  <c r="BB35" i="20" s="1"/>
  <c r="FA35" i="20"/>
  <c r="FB35" i="20"/>
  <c r="BD35" i="20" s="1"/>
  <c r="FC35" i="20"/>
  <c r="FD35" i="20"/>
  <c r="BF35" i="20" s="1"/>
  <c r="FE35" i="20"/>
  <c r="FF35" i="20"/>
  <c r="BH35" i="20" s="1"/>
  <c r="FG35" i="20"/>
  <c r="FH35" i="20"/>
  <c r="BJ35" i="20" s="1"/>
  <c r="FI35" i="20"/>
  <c r="FJ35" i="20"/>
  <c r="BL35" i="20" s="1"/>
  <c r="FK35" i="20"/>
  <c r="FL35" i="20"/>
  <c r="BN35" i="20" s="1"/>
  <c r="EH11" i="20"/>
  <c r="EI11" i="20"/>
  <c r="AK11" i="20" s="1"/>
  <c r="EJ11" i="20"/>
  <c r="EK11" i="20"/>
  <c r="EL11" i="20"/>
  <c r="EM11" i="20"/>
  <c r="EN11" i="20"/>
  <c r="EO11" i="20"/>
  <c r="EP11" i="20"/>
  <c r="EQ11" i="20"/>
  <c r="AS11" i="20" s="1"/>
  <c r="ER11" i="20"/>
  <c r="ES11" i="20"/>
  <c r="ET11" i="20"/>
  <c r="EU11" i="20"/>
  <c r="EV11" i="20"/>
  <c r="EW11" i="20"/>
  <c r="EX11" i="20"/>
  <c r="EY11" i="20"/>
  <c r="BA11" i="20" s="1"/>
  <c r="EZ11" i="20"/>
  <c r="FA11" i="20"/>
  <c r="FB11" i="20"/>
  <c r="FC11" i="20"/>
  <c r="FD11" i="20"/>
  <c r="FE11" i="20"/>
  <c r="FF11" i="20"/>
  <c r="FG11" i="20"/>
  <c r="BI11" i="20" s="1"/>
  <c r="FH11" i="20"/>
  <c r="FI11" i="20"/>
  <c r="FJ11" i="20"/>
  <c r="FK11" i="20"/>
  <c r="FL11" i="20"/>
  <c r="BK23" i="20"/>
  <c r="BK25" i="20"/>
  <c r="BK27" i="20"/>
  <c r="BK29" i="20"/>
  <c r="BK31" i="20"/>
  <c r="BK33" i="20"/>
  <c r="EG11" i="20"/>
  <c r="AI35" i="20"/>
  <c r="AK35" i="20"/>
  <c r="AO35" i="20"/>
  <c r="AS35" i="20"/>
  <c r="AW35" i="20"/>
  <c r="BA35" i="20"/>
  <c r="BE35" i="20"/>
  <c r="BI35" i="20"/>
  <c r="BM35" i="20"/>
  <c r="AI12" i="20"/>
  <c r="AK12" i="20"/>
  <c r="AM12" i="20"/>
  <c r="AO12" i="20"/>
  <c r="AQ12" i="20"/>
  <c r="AS12" i="20"/>
  <c r="AU12" i="20"/>
  <c r="AW12" i="20"/>
  <c r="AY12" i="20"/>
  <c r="BA12" i="20"/>
  <c r="BC12" i="20"/>
  <c r="BE12" i="20"/>
  <c r="BG12" i="20"/>
  <c r="BI12" i="20"/>
  <c r="BK12" i="20"/>
  <c r="BM12" i="20"/>
  <c r="AI13" i="20"/>
  <c r="AK13" i="20"/>
  <c r="AO13" i="20"/>
  <c r="AS13" i="20"/>
  <c r="AW13" i="20"/>
  <c r="BA13" i="20"/>
  <c r="BE13" i="20"/>
  <c r="BI13" i="20"/>
  <c r="BM13" i="20"/>
  <c r="AI14" i="20"/>
  <c r="AK14" i="20"/>
  <c r="AM14" i="20"/>
  <c r="AO14" i="20"/>
  <c r="AQ14" i="20"/>
  <c r="AS14" i="20"/>
  <c r="AU14" i="20"/>
  <c r="AW14" i="20"/>
  <c r="AY14" i="20"/>
  <c r="BA14" i="20"/>
  <c r="BC14" i="20"/>
  <c r="BE14" i="20"/>
  <c r="BG14" i="20"/>
  <c r="BI14" i="20"/>
  <c r="BK14" i="20"/>
  <c r="BM14" i="20"/>
  <c r="AI15" i="20"/>
  <c r="AK15" i="20"/>
  <c r="AO15" i="20"/>
  <c r="AS15" i="20"/>
  <c r="AW15" i="20"/>
  <c r="BA15" i="20"/>
  <c r="BE15" i="20"/>
  <c r="BI15" i="20"/>
  <c r="BM15" i="20"/>
  <c r="AI16" i="20"/>
  <c r="AK16" i="20"/>
  <c r="AM16" i="20"/>
  <c r="AO16" i="20"/>
  <c r="AQ16" i="20"/>
  <c r="AS16" i="20"/>
  <c r="AU16" i="20"/>
  <c r="AW16" i="20"/>
  <c r="AY16" i="20"/>
  <c r="BA16" i="20"/>
  <c r="BC16" i="20"/>
  <c r="BE16" i="20"/>
  <c r="BG16" i="20"/>
  <c r="BI16" i="20"/>
  <c r="BK16" i="20"/>
  <c r="BM16" i="20"/>
  <c r="AI17" i="20"/>
  <c r="AK17" i="20"/>
  <c r="AO17" i="20"/>
  <c r="AS17" i="20"/>
  <c r="AW17" i="20"/>
  <c r="BA17" i="20"/>
  <c r="BE17" i="20"/>
  <c r="BI17" i="20"/>
  <c r="BM17" i="20"/>
  <c r="AI18" i="20"/>
  <c r="AK18" i="20"/>
  <c r="AM18" i="20"/>
  <c r="AO18" i="20"/>
  <c r="AQ18" i="20"/>
  <c r="AS18" i="20"/>
  <c r="AU18" i="20"/>
  <c r="AW18" i="20"/>
  <c r="AY18" i="20"/>
  <c r="BA18" i="20"/>
  <c r="BC18" i="20"/>
  <c r="BE18" i="20"/>
  <c r="BG18" i="20"/>
  <c r="BI18" i="20"/>
  <c r="BK18" i="20"/>
  <c r="BM18" i="20"/>
  <c r="AI19" i="20"/>
  <c r="AK19" i="20"/>
  <c r="AO19" i="20"/>
  <c r="AS19" i="20"/>
  <c r="AW19" i="20"/>
  <c r="BA19" i="20"/>
  <c r="BE19" i="20"/>
  <c r="BI19" i="20"/>
  <c r="BM19" i="20"/>
  <c r="AI20" i="20"/>
  <c r="AK20" i="20"/>
  <c r="AM20" i="20"/>
  <c r="AO20" i="20"/>
  <c r="AQ20" i="20"/>
  <c r="AS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BM20" i="20"/>
  <c r="BN20" i="20"/>
  <c r="AI21" i="20"/>
  <c r="AJ21" i="20"/>
  <c r="AK21" i="20"/>
  <c r="AL21" i="20"/>
  <c r="AO21" i="20"/>
  <c r="AR21" i="20"/>
  <c r="AS21" i="20"/>
  <c r="AT21" i="20"/>
  <c r="AW21" i="20"/>
  <c r="AZ21" i="20"/>
  <c r="BA21" i="20"/>
  <c r="BB21" i="20"/>
  <c r="BE21" i="20"/>
  <c r="BH21" i="20"/>
  <c r="BI21" i="20"/>
  <c r="BJ21" i="20"/>
  <c r="BM21" i="20"/>
  <c r="AI22" i="20"/>
  <c r="AK22" i="20"/>
  <c r="AN22" i="20"/>
  <c r="AO22" i="20"/>
  <c r="AP22" i="20"/>
  <c r="AS22" i="20"/>
  <c r="AV22" i="20"/>
  <c r="AW22" i="20"/>
  <c r="AX22" i="20"/>
  <c r="BA22" i="20"/>
  <c r="BD22" i="20"/>
  <c r="BE22" i="20"/>
  <c r="BF22" i="20"/>
  <c r="BI22" i="20"/>
  <c r="BL22" i="20"/>
  <c r="BM22" i="20"/>
  <c r="BN22" i="20"/>
  <c r="AI23" i="20"/>
  <c r="AJ23" i="20"/>
  <c r="AK23" i="20"/>
  <c r="AL23" i="20"/>
  <c r="AO23" i="20"/>
  <c r="AR23" i="20"/>
  <c r="AS23" i="20"/>
  <c r="AT23" i="20"/>
  <c r="AW23" i="20"/>
  <c r="AZ23" i="20"/>
  <c r="BA23" i="20"/>
  <c r="BB23" i="20"/>
  <c r="BE23" i="20"/>
  <c r="BH23" i="20"/>
  <c r="BI23" i="20"/>
  <c r="BJ23" i="20"/>
  <c r="BM23" i="20"/>
  <c r="AI24" i="20"/>
  <c r="AK24" i="20"/>
  <c r="AN24" i="20"/>
  <c r="AO24" i="20"/>
  <c r="AP24" i="20"/>
  <c r="AS24" i="20"/>
  <c r="AV24" i="20"/>
  <c r="AW24" i="20"/>
  <c r="AX24" i="20"/>
  <c r="BA24" i="20"/>
  <c r="BD24" i="20"/>
  <c r="BE24" i="20"/>
  <c r="BF24" i="20"/>
  <c r="BI24" i="20"/>
  <c r="BL24" i="20"/>
  <c r="BM24" i="20"/>
  <c r="BN24" i="20"/>
  <c r="AI25" i="20"/>
  <c r="AJ25" i="20"/>
  <c r="AK25" i="20"/>
  <c r="AL25" i="20"/>
  <c r="AO25" i="20"/>
  <c r="AR25" i="20"/>
  <c r="AS25" i="20"/>
  <c r="AT25" i="20"/>
  <c r="AW25" i="20"/>
  <c r="AZ25" i="20"/>
  <c r="BA25" i="20"/>
  <c r="BB25" i="20"/>
  <c r="BE25" i="20"/>
  <c r="BH25" i="20"/>
  <c r="BI25" i="20"/>
  <c r="BJ25" i="20"/>
  <c r="BM25" i="20"/>
  <c r="AI26" i="20"/>
  <c r="AK26" i="20"/>
  <c r="AN26" i="20"/>
  <c r="AO26" i="20"/>
  <c r="AP26" i="20"/>
  <c r="AS26" i="20"/>
  <c r="AV26" i="20"/>
  <c r="AW26" i="20"/>
  <c r="AX26" i="20"/>
  <c r="BA26" i="20"/>
  <c r="BE26" i="20"/>
  <c r="BF26" i="20"/>
  <c r="BI26" i="20"/>
  <c r="BL26" i="20"/>
  <c r="BM26" i="20"/>
  <c r="BN26" i="20"/>
  <c r="AI27" i="20"/>
  <c r="AJ27" i="20"/>
  <c r="AK27" i="20"/>
  <c r="AL27" i="20"/>
  <c r="AO27" i="20"/>
  <c r="AR27" i="20"/>
  <c r="AS27" i="20"/>
  <c r="AT27" i="20"/>
  <c r="AW27" i="20"/>
  <c r="AZ27" i="20"/>
  <c r="BA27" i="20"/>
  <c r="BB27" i="20"/>
  <c r="BE27" i="20"/>
  <c r="BH27" i="20"/>
  <c r="BI27" i="20"/>
  <c r="BJ27" i="20"/>
  <c r="BM27" i="20"/>
  <c r="AI28" i="20"/>
  <c r="AK28" i="20"/>
  <c r="AN28" i="20"/>
  <c r="AO28" i="20"/>
  <c r="AP28" i="20"/>
  <c r="AS28" i="20"/>
  <c r="AV28" i="20"/>
  <c r="AW28" i="20"/>
  <c r="AX28" i="20"/>
  <c r="BA28" i="20"/>
  <c r="BD28" i="20"/>
  <c r="BE28" i="20"/>
  <c r="BF28" i="20"/>
  <c r="BI28" i="20"/>
  <c r="BL28" i="20"/>
  <c r="BM28" i="20"/>
  <c r="BN28" i="20"/>
  <c r="AI29" i="20"/>
  <c r="AJ29" i="20"/>
  <c r="AK29" i="20"/>
  <c r="AL29" i="20"/>
  <c r="AO29" i="20"/>
  <c r="AR29" i="20"/>
  <c r="AS29" i="20"/>
  <c r="AT29" i="20"/>
  <c r="AW29" i="20"/>
  <c r="AZ29" i="20"/>
  <c r="BA29" i="20"/>
  <c r="BB29" i="20"/>
  <c r="BE29" i="20"/>
  <c r="BH29" i="20"/>
  <c r="BI29" i="20"/>
  <c r="BJ29" i="20"/>
  <c r="BM29" i="20"/>
  <c r="AI30" i="20"/>
  <c r="AK30" i="20"/>
  <c r="AN30" i="20"/>
  <c r="AO30" i="20"/>
  <c r="AP30" i="20"/>
  <c r="AS30" i="20"/>
  <c r="AV30" i="20"/>
  <c r="AW30" i="20"/>
  <c r="AX30" i="20"/>
  <c r="BA30" i="20"/>
  <c r="BD30" i="20"/>
  <c r="BE30" i="20"/>
  <c r="BF30" i="20"/>
  <c r="BI30" i="20"/>
  <c r="BL30" i="20"/>
  <c r="BM30" i="20"/>
  <c r="BN30" i="20"/>
  <c r="AI31" i="20"/>
  <c r="AJ31" i="20"/>
  <c r="AK31" i="20"/>
  <c r="AL31" i="20"/>
  <c r="AO31" i="20"/>
  <c r="AR31" i="20"/>
  <c r="AS31" i="20"/>
  <c r="AT31" i="20"/>
  <c r="AW31" i="20"/>
  <c r="AZ31" i="20"/>
  <c r="BA31" i="20"/>
  <c r="BB31" i="20"/>
  <c r="BE31" i="20"/>
  <c r="BH31" i="20"/>
  <c r="BI31" i="20"/>
  <c r="BJ31" i="20"/>
  <c r="BM31" i="20"/>
  <c r="AI32" i="20"/>
  <c r="AK32" i="20"/>
  <c r="AN32" i="20"/>
  <c r="AO32" i="20"/>
  <c r="AP32" i="20"/>
  <c r="AS32" i="20"/>
  <c r="AV32" i="20"/>
  <c r="AW32" i="20"/>
  <c r="AX32" i="20"/>
  <c r="BA32" i="20"/>
  <c r="BD32" i="20"/>
  <c r="BE32" i="20"/>
  <c r="BF32" i="20"/>
  <c r="BI32" i="20"/>
  <c r="BL32" i="20"/>
  <c r="BM32" i="20"/>
  <c r="BN32" i="20"/>
  <c r="AI33" i="20"/>
  <c r="AJ33" i="20"/>
  <c r="AK33" i="20"/>
  <c r="AL33" i="20"/>
  <c r="AO33" i="20"/>
  <c r="AR33" i="20"/>
  <c r="AS33" i="20"/>
  <c r="AT33" i="20"/>
  <c r="AW33" i="20"/>
  <c r="AZ33" i="20"/>
  <c r="BA33" i="20"/>
  <c r="BB33" i="20"/>
  <c r="BE33" i="20"/>
  <c r="BH33" i="20"/>
  <c r="BI33" i="20"/>
  <c r="BJ33" i="20"/>
  <c r="BM33" i="20"/>
  <c r="AI34" i="20"/>
  <c r="AK34" i="20"/>
  <c r="AN34" i="20"/>
  <c r="AO34" i="20"/>
  <c r="AP34" i="20"/>
  <c r="AS34" i="20"/>
  <c r="AV34" i="20"/>
  <c r="AW34" i="20"/>
  <c r="AX34" i="20"/>
  <c r="BA34" i="20"/>
  <c r="BD34" i="20"/>
  <c r="BE34" i="20"/>
  <c r="BF34" i="20"/>
  <c r="BI34" i="20"/>
  <c r="BL34" i="20"/>
  <c r="BM34" i="20"/>
  <c r="BN34" i="20"/>
  <c r="AJ11" i="20"/>
  <c r="AL11" i="20"/>
  <c r="AN11" i="20"/>
  <c r="AO11" i="20"/>
  <c r="AO36" i="20" s="1"/>
  <c r="AP11" i="20"/>
  <c r="AR11" i="20"/>
  <c r="AT11" i="20"/>
  <c r="AV11" i="20"/>
  <c r="AW11" i="20"/>
  <c r="AX11" i="20"/>
  <c r="AZ11" i="20"/>
  <c r="BB11" i="20"/>
  <c r="BD11" i="20"/>
  <c r="BE11" i="20"/>
  <c r="BE36" i="20" s="1"/>
  <c r="BF11" i="20"/>
  <c r="BH11" i="20"/>
  <c r="BJ11" i="20"/>
  <c r="BL11" i="20"/>
  <c r="BM11" i="20"/>
  <c r="BN11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C36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C11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F13" i="20"/>
  <c r="CG13" i="20"/>
  <c r="CH13" i="20"/>
  <c r="CI13" i="20"/>
  <c r="CJ13" i="20"/>
  <c r="CK13" i="20"/>
  <c r="CL13" i="20"/>
  <c r="CM13" i="20"/>
  <c r="CN13" i="20"/>
  <c r="CO13" i="20"/>
  <c r="CP13" i="20"/>
  <c r="CQ13" i="20"/>
  <c r="CR13" i="20"/>
  <c r="CS13" i="20"/>
  <c r="CT13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F14" i="20"/>
  <c r="CG14" i="20"/>
  <c r="CH14" i="20"/>
  <c r="CI14" i="20"/>
  <c r="CJ14" i="20"/>
  <c r="CK14" i="20"/>
  <c r="CL14" i="20"/>
  <c r="CM14" i="20"/>
  <c r="CN14" i="20"/>
  <c r="CO14" i="20"/>
  <c r="CP14" i="20"/>
  <c r="CQ14" i="20"/>
  <c r="CR14" i="20"/>
  <c r="CS14" i="20"/>
  <c r="CT14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BO19" i="20"/>
  <c r="BP19" i="20"/>
  <c r="BQ19" i="20"/>
  <c r="BR19" i="20"/>
  <c r="BS19" i="20"/>
  <c r="BT19" i="20"/>
  <c r="BU19" i="20"/>
  <c r="BV19" i="20"/>
  <c r="BW19" i="20"/>
  <c r="BX19" i="20"/>
  <c r="BY19" i="20"/>
  <c r="BZ19" i="20"/>
  <c r="CA19" i="20"/>
  <c r="CB19" i="20"/>
  <c r="CC19" i="20"/>
  <c r="CD19" i="20"/>
  <c r="CE19" i="20"/>
  <c r="CF19" i="20"/>
  <c r="CG19" i="20"/>
  <c r="CH19" i="20"/>
  <c r="CI19" i="20"/>
  <c r="CJ19" i="20"/>
  <c r="CK19" i="20"/>
  <c r="CL19" i="20"/>
  <c r="CM19" i="20"/>
  <c r="CN19" i="20"/>
  <c r="CO19" i="20"/>
  <c r="CP19" i="20"/>
  <c r="CQ19" i="20"/>
  <c r="CR19" i="20"/>
  <c r="CS19" i="20"/>
  <c r="CT19" i="20"/>
  <c r="BO20" i="20"/>
  <c r="BP20" i="20"/>
  <c r="BQ20" i="20"/>
  <c r="BR20" i="20"/>
  <c r="BS20" i="20"/>
  <c r="BT20" i="20"/>
  <c r="BU20" i="20"/>
  <c r="BV20" i="20"/>
  <c r="BW20" i="20"/>
  <c r="BX20" i="20"/>
  <c r="BY20" i="20"/>
  <c r="BZ20" i="20"/>
  <c r="CA20" i="20"/>
  <c r="CB20" i="20"/>
  <c r="CC20" i="20"/>
  <c r="CD20" i="20"/>
  <c r="CE20" i="20"/>
  <c r="CF20" i="20"/>
  <c r="CG20" i="20"/>
  <c r="CH20" i="20"/>
  <c r="CI20" i="20"/>
  <c r="CJ20" i="20"/>
  <c r="CK20" i="20"/>
  <c r="CL20" i="20"/>
  <c r="CM20" i="20"/>
  <c r="CN20" i="20"/>
  <c r="CO20" i="20"/>
  <c r="CP20" i="20"/>
  <c r="CQ20" i="20"/>
  <c r="CR20" i="20"/>
  <c r="CS20" i="20"/>
  <c r="CT20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BO25" i="20"/>
  <c r="BP25" i="20"/>
  <c r="BQ25" i="20"/>
  <c r="BR25" i="20"/>
  <c r="BS25" i="20"/>
  <c r="BT25" i="20"/>
  <c r="BU25" i="20"/>
  <c r="BV25" i="20"/>
  <c r="BW25" i="20"/>
  <c r="BX25" i="20"/>
  <c r="BY25" i="20"/>
  <c r="BZ25" i="20"/>
  <c r="CA25" i="20"/>
  <c r="CB25" i="20"/>
  <c r="CC25" i="20"/>
  <c r="CD25" i="20"/>
  <c r="CE25" i="20"/>
  <c r="CF25" i="20"/>
  <c r="CG25" i="20"/>
  <c r="CH25" i="20"/>
  <c r="CI25" i="20"/>
  <c r="CJ25" i="20"/>
  <c r="CK25" i="20"/>
  <c r="CL25" i="20"/>
  <c r="CM25" i="20"/>
  <c r="CN25" i="20"/>
  <c r="CO25" i="20"/>
  <c r="CP25" i="20"/>
  <c r="CQ25" i="20"/>
  <c r="CR25" i="20"/>
  <c r="CS25" i="20"/>
  <c r="CT25" i="20"/>
  <c r="BO26" i="20"/>
  <c r="BP26" i="20"/>
  <c r="BQ26" i="20"/>
  <c r="BR26" i="20"/>
  <c r="BS26" i="20"/>
  <c r="BT26" i="20"/>
  <c r="BU26" i="20"/>
  <c r="BV26" i="20"/>
  <c r="BW26" i="20"/>
  <c r="BX26" i="20"/>
  <c r="BY26" i="20"/>
  <c r="BZ26" i="20"/>
  <c r="CA26" i="20"/>
  <c r="CB26" i="20"/>
  <c r="CC26" i="20"/>
  <c r="CD26" i="20"/>
  <c r="CE26" i="20"/>
  <c r="CF26" i="20"/>
  <c r="CG26" i="20"/>
  <c r="CH26" i="20"/>
  <c r="CI26" i="20"/>
  <c r="CJ26" i="20"/>
  <c r="CK26" i="20"/>
  <c r="CL26" i="20"/>
  <c r="CM26" i="20"/>
  <c r="CN26" i="20"/>
  <c r="CO26" i="20"/>
  <c r="CP26" i="20"/>
  <c r="CQ26" i="20"/>
  <c r="CR26" i="20"/>
  <c r="CS26" i="20"/>
  <c r="CT26" i="20"/>
  <c r="BO27" i="20"/>
  <c r="BP27" i="20"/>
  <c r="BQ27" i="20"/>
  <c r="BR27" i="20"/>
  <c r="BS27" i="20"/>
  <c r="BT27" i="20"/>
  <c r="BU27" i="20"/>
  <c r="BV27" i="20"/>
  <c r="BW27" i="20"/>
  <c r="BX27" i="20"/>
  <c r="BY27" i="20"/>
  <c r="BZ27" i="20"/>
  <c r="CA27" i="20"/>
  <c r="CB27" i="20"/>
  <c r="CC27" i="20"/>
  <c r="CD27" i="20"/>
  <c r="CE27" i="20"/>
  <c r="CF27" i="20"/>
  <c r="CG27" i="20"/>
  <c r="CH27" i="20"/>
  <c r="CI27" i="20"/>
  <c r="CJ27" i="20"/>
  <c r="CK27" i="20"/>
  <c r="CL27" i="20"/>
  <c r="CM27" i="20"/>
  <c r="CN27" i="20"/>
  <c r="CO27" i="20"/>
  <c r="CP27" i="20"/>
  <c r="CQ27" i="20"/>
  <c r="CR27" i="20"/>
  <c r="CS27" i="20"/>
  <c r="CT27" i="20"/>
  <c r="BO28" i="20"/>
  <c r="BP28" i="20"/>
  <c r="BQ28" i="20"/>
  <c r="BR28" i="20"/>
  <c r="BS28" i="20"/>
  <c r="BT28" i="20"/>
  <c r="BU28" i="20"/>
  <c r="BV28" i="20"/>
  <c r="BW28" i="20"/>
  <c r="BX28" i="20"/>
  <c r="BY28" i="20"/>
  <c r="BZ28" i="20"/>
  <c r="CA28" i="20"/>
  <c r="CB28" i="20"/>
  <c r="CC28" i="20"/>
  <c r="CD28" i="20"/>
  <c r="CE28" i="20"/>
  <c r="CF28" i="20"/>
  <c r="CG28" i="20"/>
  <c r="CH28" i="20"/>
  <c r="CI28" i="20"/>
  <c r="CJ28" i="20"/>
  <c r="CK28" i="20"/>
  <c r="CL28" i="20"/>
  <c r="CM28" i="20"/>
  <c r="CN28" i="20"/>
  <c r="CO28" i="20"/>
  <c r="CP28" i="20"/>
  <c r="CQ28" i="20"/>
  <c r="CR28" i="20"/>
  <c r="CS28" i="20"/>
  <c r="CT28" i="20"/>
  <c r="BO29" i="20"/>
  <c r="BP29" i="20"/>
  <c r="BQ29" i="20"/>
  <c r="BR29" i="20"/>
  <c r="BS29" i="20"/>
  <c r="BT29" i="20"/>
  <c r="BU29" i="20"/>
  <c r="BV29" i="20"/>
  <c r="BW29" i="20"/>
  <c r="BX29" i="20"/>
  <c r="BY29" i="20"/>
  <c r="BZ29" i="20"/>
  <c r="CA29" i="20"/>
  <c r="CB29" i="20"/>
  <c r="CC29" i="20"/>
  <c r="CD29" i="20"/>
  <c r="CE29" i="20"/>
  <c r="CF29" i="20"/>
  <c r="CG29" i="20"/>
  <c r="CH29" i="20"/>
  <c r="CI29" i="20"/>
  <c r="CJ29" i="20"/>
  <c r="CK29" i="20"/>
  <c r="CL29" i="20"/>
  <c r="CM29" i="20"/>
  <c r="CN29" i="20"/>
  <c r="CO29" i="20"/>
  <c r="CP29" i="20"/>
  <c r="CQ29" i="20"/>
  <c r="CR29" i="20"/>
  <c r="CS29" i="20"/>
  <c r="CT29" i="20"/>
  <c r="BO30" i="20"/>
  <c r="BP30" i="20"/>
  <c r="BQ30" i="20"/>
  <c r="BR30" i="20"/>
  <c r="BS30" i="20"/>
  <c r="BT30" i="20"/>
  <c r="BU30" i="20"/>
  <c r="BV30" i="20"/>
  <c r="BW30" i="20"/>
  <c r="BX30" i="20"/>
  <c r="BY30" i="20"/>
  <c r="BZ30" i="20"/>
  <c r="CA30" i="20"/>
  <c r="CB30" i="20"/>
  <c r="CC30" i="20"/>
  <c r="CD30" i="20"/>
  <c r="CE30" i="20"/>
  <c r="CF30" i="20"/>
  <c r="CG30" i="20"/>
  <c r="CH30" i="20"/>
  <c r="CI30" i="20"/>
  <c r="CJ30" i="20"/>
  <c r="CK30" i="20"/>
  <c r="CL30" i="20"/>
  <c r="CM30" i="20"/>
  <c r="CN30" i="20"/>
  <c r="CO30" i="20"/>
  <c r="CP30" i="20"/>
  <c r="CQ30" i="20"/>
  <c r="CR30" i="20"/>
  <c r="CS30" i="20"/>
  <c r="CT30" i="20"/>
  <c r="BO31" i="20"/>
  <c r="BP31" i="20"/>
  <c r="BQ31" i="20"/>
  <c r="BR31" i="20"/>
  <c r="BS31" i="20"/>
  <c r="BT31" i="20"/>
  <c r="BU31" i="20"/>
  <c r="BV31" i="20"/>
  <c r="BW31" i="20"/>
  <c r="BX31" i="20"/>
  <c r="BY31" i="20"/>
  <c r="BZ31" i="20"/>
  <c r="CA31" i="20"/>
  <c r="CB31" i="20"/>
  <c r="CC31" i="20"/>
  <c r="CD31" i="20"/>
  <c r="CE31" i="20"/>
  <c r="CF31" i="20"/>
  <c r="CG31" i="20"/>
  <c r="CH31" i="20"/>
  <c r="CI31" i="20"/>
  <c r="CJ31" i="20"/>
  <c r="CK31" i="20"/>
  <c r="CL31" i="20"/>
  <c r="CM31" i="20"/>
  <c r="CN31" i="20"/>
  <c r="CO31" i="20"/>
  <c r="CP31" i="20"/>
  <c r="CQ31" i="20"/>
  <c r="CR31" i="20"/>
  <c r="CS31" i="20"/>
  <c r="CT31" i="20"/>
  <c r="BO32" i="20"/>
  <c r="BP32" i="20"/>
  <c r="BQ32" i="20"/>
  <c r="BR32" i="20"/>
  <c r="BS32" i="20"/>
  <c r="BT32" i="20"/>
  <c r="BU32" i="20"/>
  <c r="BV32" i="20"/>
  <c r="BW32" i="20"/>
  <c r="BX32" i="20"/>
  <c r="BY32" i="20"/>
  <c r="BZ32" i="20"/>
  <c r="CA32" i="20"/>
  <c r="CB32" i="20"/>
  <c r="CC32" i="20"/>
  <c r="CD32" i="20"/>
  <c r="CE32" i="20"/>
  <c r="CF32" i="20"/>
  <c r="CG32" i="20"/>
  <c r="CH32" i="20"/>
  <c r="CI32" i="20"/>
  <c r="CJ32" i="20"/>
  <c r="CK32" i="20"/>
  <c r="CL32" i="20"/>
  <c r="CM32" i="20"/>
  <c r="CN32" i="20"/>
  <c r="CO32" i="20"/>
  <c r="CP32" i="20"/>
  <c r="CQ32" i="20"/>
  <c r="CR32" i="20"/>
  <c r="CS32" i="20"/>
  <c r="CT32" i="20"/>
  <c r="BO33" i="20"/>
  <c r="BP33" i="20"/>
  <c r="BQ33" i="20"/>
  <c r="BR33" i="20"/>
  <c r="BS33" i="20"/>
  <c r="BT33" i="20"/>
  <c r="BU33" i="20"/>
  <c r="BV33" i="20"/>
  <c r="BW33" i="20"/>
  <c r="BX33" i="20"/>
  <c r="BY33" i="20"/>
  <c r="BZ33" i="20"/>
  <c r="CA33" i="20"/>
  <c r="CB33" i="20"/>
  <c r="CC33" i="20"/>
  <c r="CD33" i="20"/>
  <c r="CE33" i="20"/>
  <c r="CF33" i="20"/>
  <c r="CG33" i="20"/>
  <c r="CH33" i="20"/>
  <c r="CI33" i="20"/>
  <c r="CJ33" i="20"/>
  <c r="CK33" i="20"/>
  <c r="CL33" i="20"/>
  <c r="CM33" i="20"/>
  <c r="CN33" i="20"/>
  <c r="CO33" i="20"/>
  <c r="CP33" i="20"/>
  <c r="CQ33" i="20"/>
  <c r="CR33" i="20"/>
  <c r="CS33" i="20"/>
  <c r="CT33" i="20"/>
  <c r="BO34" i="20"/>
  <c r="BP34" i="20"/>
  <c r="BQ34" i="20"/>
  <c r="BR34" i="20"/>
  <c r="BS34" i="20"/>
  <c r="BT34" i="20"/>
  <c r="BU34" i="20"/>
  <c r="BV34" i="20"/>
  <c r="BW34" i="20"/>
  <c r="BX34" i="20"/>
  <c r="BY34" i="20"/>
  <c r="BZ34" i="20"/>
  <c r="CA34" i="20"/>
  <c r="CB34" i="20"/>
  <c r="CC34" i="20"/>
  <c r="CD34" i="20"/>
  <c r="CE34" i="20"/>
  <c r="CF34" i="20"/>
  <c r="CG34" i="20"/>
  <c r="CH34" i="20"/>
  <c r="CI34" i="20"/>
  <c r="CJ34" i="20"/>
  <c r="CK34" i="20"/>
  <c r="CL34" i="20"/>
  <c r="CM34" i="20"/>
  <c r="CN34" i="20"/>
  <c r="CO34" i="20"/>
  <c r="CP34" i="20"/>
  <c r="CQ34" i="20"/>
  <c r="CR34" i="20"/>
  <c r="CS34" i="20"/>
  <c r="CT34" i="20"/>
  <c r="BO35" i="20"/>
  <c r="BP35" i="20"/>
  <c r="BQ35" i="20"/>
  <c r="BR35" i="20"/>
  <c r="BS35" i="20"/>
  <c r="BT35" i="20"/>
  <c r="BU35" i="20"/>
  <c r="BV35" i="20"/>
  <c r="BW35" i="20"/>
  <c r="BX35" i="20"/>
  <c r="BY35" i="20"/>
  <c r="BZ35" i="20"/>
  <c r="CA35" i="20"/>
  <c r="CB35" i="20"/>
  <c r="CC35" i="20"/>
  <c r="CD35" i="20"/>
  <c r="CE35" i="20"/>
  <c r="CF35" i="20"/>
  <c r="CG35" i="20"/>
  <c r="CH35" i="20"/>
  <c r="CI35" i="20"/>
  <c r="CJ35" i="20"/>
  <c r="CK35" i="20"/>
  <c r="CL35" i="20"/>
  <c r="CM35" i="20"/>
  <c r="CN35" i="20"/>
  <c r="CO35" i="20"/>
  <c r="CP35" i="20"/>
  <c r="CQ35" i="20"/>
  <c r="CR35" i="20"/>
  <c r="CS35" i="20"/>
  <c r="CT35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BO11" i="20"/>
  <c r="AM13" i="20"/>
  <c r="AQ13" i="20"/>
  <c r="AU13" i="20"/>
  <c r="AY13" i="20"/>
  <c r="BC13" i="20"/>
  <c r="BG13" i="20"/>
  <c r="BK13" i="20"/>
  <c r="AM15" i="20"/>
  <c r="AQ15" i="20"/>
  <c r="AU15" i="20"/>
  <c r="AY15" i="20"/>
  <c r="BC15" i="20"/>
  <c r="BG15" i="20"/>
  <c r="BK15" i="20"/>
  <c r="AM17" i="20"/>
  <c r="AQ17" i="20"/>
  <c r="AU17" i="20"/>
  <c r="AY17" i="20"/>
  <c r="BC17" i="20"/>
  <c r="BG17" i="20"/>
  <c r="BK17" i="20"/>
  <c r="AM19" i="20"/>
  <c r="AQ19" i="20"/>
  <c r="AU19" i="20"/>
  <c r="AY19" i="20"/>
  <c r="BC19" i="20"/>
  <c r="BG19" i="20"/>
  <c r="BK19" i="20"/>
  <c r="AQ21" i="20"/>
  <c r="AY21" i="20"/>
  <c r="AM22" i="20"/>
  <c r="AQ22" i="20"/>
  <c r="AU22" i="20"/>
  <c r="AY22" i="20"/>
  <c r="BC22" i="20"/>
  <c r="BG22" i="20"/>
  <c r="BK22" i="20"/>
  <c r="AM24" i="20"/>
  <c r="AQ24" i="20"/>
  <c r="AU24" i="20"/>
  <c r="AY24" i="20"/>
  <c r="BC24" i="20"/>
  <c r="BG24" i="20"/>
  <c r="BK24" i="20"/>
  <c r="AM26" i="20"/>
  <c r="AQ26" i="20"/>
  <c r="AU26" i="20"/>
  <c r="AY26" i="20"/>
  <c r="BC26" i="20"/>
  <c r="BG26" i="20"/>
  <c r="BK26" i="20"/>
  <c r="AM28" i="20"/>
  <c r="AQ28" i="20"/>
  <c r="AU28" i="20"/>
  <c r="AY28" i="20"/>
  <c r="BC28" i="20"/>
  <c r="BG28" i="20"/>
  <c r="BK28" i="20"/>
  <c r="AM30" i="20"/>
  <c r="AQ30" i="20"/>
  <c r="AU30" i="20"/>
  <c r="AY30" i="20"/>
  <c r="BC30" i="20"/>
  <c r="BG30" i="20"/>
  <c r="BK30" i="20"/>
  <c r="AM32" i="20"/>
  <c r="AQ32" i="20"/>
  <c r="AU32" i="20"/>
  <c r="AY32" i="20"/>
  <c r="BC32" i="20"/>
  <c r="BG32" i="20"/>
  <c r="BK32" i="20"/>
  <c r="AM34" i="20"/>
  <c r="AQ34" i="20"/>
  <c r="AU34" i="20"/>
  <c r="AY34" i="20"/>
  <c r="BC34" i="20"/>
  <c r="BG34" i="20"/>
  <c r="BK34" i="20"/>
  <c r="C11" i="13"/>
  <c r="EF12" i="19"/>
  <c r="EG12" i="19"/>
  <c r="EH12" i="19"/>
  <c r="EI12" i="19"/>
  <c r="EJ12" i="19"/>
  <c r="EK12" i="19"/>
  <c r="EL12" i="19"/>
  <c r="EM12" i="19"/>
  <c r="EN12" i="19"/>
  <c r="EO12" i="19"/>
  <c r="EP12" i="19"/>
  <c r="EQ12" i="19"/>
  <c r="ER12" i="19"/>
  <c r="ES12" i="19"/>
  <c r="ET12" i="19"/>
  <c r="EU12" i="19"/>
  <c r="EV12" i="19"/>
  <c r="EW12" i="19"/>
  <c r="EX12" i="19"/>
  <c r="EY12" i="19"/>
  <c r="EZ12" i="19"/>
  <c r="FA12" i="19"/>
  <c r="FB12" i="19"/>
  <c r="FC12" i="19"/>
  <c r="FD12" i="19"/>
  <c r="FE12" i="19"/>
  <c r="FF12" i="19"/>
  <c r="FG12" i="19"/>
  <c r="FH12" i="19"/>
  <c r="FI12" i="19"/>
  <c r="FJ12" i="19"/>
  <c r="EF13" i="19"/>
  <c r="EG13" i="19"/>
  <c r="EH13" i="19"/>
  <c r="EI13" i="19"/>
  <c r="EJ13" i="19"/>
  <c r="EK13" i="19"/>
  <c r="EL13" i="19"/>
  <c r="EM13" i="19"/>
  <c r="EN13" i="19"/>
  <c r="EO13" i="19"/>
  <c r="EP13" i="19"/>
  <c r="EQ13" i="19"/>
  <c r="ER13" i="19"/>
  <c r="ES13" i="19"/>
  <c r="ET13" i="19"/>
  <c r="EU13" i="19"/>
  <c r="EV13" i="19"/>
  <c r="EW13" i="19"/>
  <c r="EX13" i="19"/>
  <c r="EY13" i="19"/>
  <c r="EZ13" i="19"/>
  <c r="FA13" i="19"/>
  <c r="FB13" i="19"/>
  <c r="FC13" i="19"/>
  <c r="FD13" i="19"/>
  <c r="FE13" i="19"/>
  <c r="FF13" i="19"/>
  <c r="FG13" i="19"/>
  <c r="FH13" i="19"/>
  <c r="FI13" i="19"/>
  <c r="FJ13" i="19"/>
  <c r="EF14" i="19"/>
  <c r="EG14" i="19"/>
  <c r="EH14" i="19"/>
  <c r="EI14" i="19"/>
  <c r="EJ14" i="19"/>
  <c r="EK14" i="19"/>
  <c r="EL14" i="19"/>
  <c r="EM14" i="19"/>
  <c r="EN14" i="19"/>
  <c r="EO14" i="19"/>
  <c r="EP14" i="19"/>
  <c r="EQ14" i="19"/>
  <c r="ER14" i="19"/>
  <c r="ES14" i="19"/>
  <c r="ET14" i="19"/>
  <c r="EU14" i="19"/>
  <c r="EV14" i="19"/>
  <c r="EW14" i="19"/>
  <c r="EX14" i="19"/>
  <c r="EY14" i="19"/>
  <c r="EZ14" i="19"/>
  <c r="FA14" i="19"/>
  <c r="FB14" i="19"/>
  <c r="FC14" i="19"/>
  <c r="FD14" i="19"/>
  <c r="FE14" i="19"/>
  <c r="FF14" i="19"/>
  <c r="FG14" i="19"/>
  <c r="FH14" i="19"/>
  <c r="FI14" i="19"/>
  <c r="FJ14" i="19"/>
  <c r="EF15" i="19"/>
  <c r="EG15" i="19"/>
  <c r="EH15" i="19"/>
  <c r="EI15" i="19"/>
  <c r="EJ15" i="19"/>
  <c r="EK15" i="19"/>
  <c r="EL15" i="19"/>
  <c r="EM15" i="19"/>
  <c r="EN15" i="19"/>
  <c r="EO15" i="19"/>
  <c r="EP15" i="19"/>
  <c r="EQ15" i="19"/>
  <c r="ER15" i="19"/>
  <c r="ES15" i="19"/>
  <c r="ET15" i="19"/>
  <c r="EU15" i="19"/>
  <c r="EV15" i="19"/>
  <c r="EW15" i="19"/>
  <c r="EX15" i="19"/>
  <c r="EY15" i="19"/>
  <c r="EZ15" i="19"/>
  <c r="FA15" i="19"/>
  <c r="FB15" i="19"/>
  <c r="FC15" i="19"/>
  <c r="FD15" i="19"/>
  <c r="FE15" i="19"/>
  <c r="FF15" i="19"/>
  <c r="FG15" i="19"/>
  <c r="FH15" i="19"/>
  <c r="FI15" i="19"/>
  <c r="FJ15" i="19"/>
  <c r="EF16" i="19"/>
  <c r="EG16" i="19"/>
  <c r="EH16" i="19"/>
  <c r="EI16" i="19"/>
  <c r="EJ16" i="19"/>
  <c r="EK16" i="19"/>
  <c r="EL16" i="19"/>
  <c r="EM16" i="19"/>
  <c r="EN16" i="19"/>
  <c r="EO16" i="19"/>
  <c r="EP16" i="19"/>
  <c r="EQ16" i="19"/>
  <c r="ER16" i="19"/>
  <c r="ES16" i="19"/>
  <c r="ET16" i="19"/>
  <c r="EU16" i="19"/>
  <c r="EV16" i="19"/>
  <c r="EW16" i="19"/>
  <c r="EX16" i="19"/>
  <c r="EY16" i="19"/>
  <c r="EZ16" i="19"/>
  <c r="FA16" i="19"/>
  <c r="FB16" i="19"/>
  <c r="FC16" i="19"/>
  <c r="FD16" i="19"/>
  <c r="FE16" i="19"/>
  <c r="FF16" i="19"/>
  <c r="FG16" i="19"/>
  <c r="FH16" i="19"/>
  <c r="FI16" i="19"/>
  <c r="FJ16" i="19"/>
  <c r="EF17" i="19"/>
  <c r="EG17" i="19"/>
  <c r="EH17" i="19"/>
  <c r="EI17" i="19"/>
  <c r="EJ17" i="19"/>
  <c r="EK17" i="19"/>
  <c r="EL17" i="19"/>
  <c r="EM17" i="19"/>
  <c r="EN17" i="19"/>
  <c r="EO17" i="19"/>
  <c r="EP17" i="19"/>
  <c r="EQ17" i="19"/>
  <c r="ER17" i="19"/>
  <c r="ES17" i="19"/>
  <c r="ET17" i="19"/>
  <c r="EU17" i="19"/>
  <c r="EV17" i="19"/>
  <c r="EW17" i="19"/>
  <c r="EX17" i="19"/>
  <c r="EY17" i="19"/>
  <c r="EZ17" i="19"/>
  <c r="FA17" i="19"/>
  <c r="FB17" i="19"/>
  <c r="FC17" i="19"/>
  <c r="FD17" i="19"/>
  <c r="FE17" i="19"/>
  <c r="FF17" i="19"/>
  <c r="FG17" i="19"/>
  <c r="FH17" i="19"/>
  <c r="FI17" i="19"/>
  <c r="FJ17" i="19"/>
  <c r="EF18" i="19"/>
  <c r="EG18" i="19"/>
  <c r="EH18" i="19"/>
  <c r="EI18" i="19"/>
  <c r="EJ18" i="19"/>
  <c r="EK18" i="19"/>
  <c r="EL18" i="19"/>
  <c r="EM18" i="19"/>
  <c r="EN18" i="19"/>
  <c r="EO18" i="19"/>
  <c r="EP18" i="19"/>
  <c r="EQ18" i="19"/>
  <c r="ER18" i="19"/>
  <c r="ES18" i="19"/>
  <c r="ET18" i="19"/>
  <c r="EU18" i="19"/>
  <c r="EV18" i="19"/>
  <c r="EW18" i="19"/>
  <c r="EX18" i="19"/>
  <c r="EY18" i="19"/>
  <c r="EZ18" i="19"/>
  <c r="FA18" i="19"/>
  <c r="FB18" i="19"/>
  <c r="FC18" i="19"/>
  <c r="FD18" i="19"/>
  <c r="FE18" i="19"/>
  <c r="FF18" i="19"/>
  <c r="FG18" i="19"/>
  <c r="FH18" i="19"/>
  <c r="FI18" i="19"/>
  <c r="FJ18" i="19"/>
  <c r="EF19" i="19"/>
  <c r="EG19" i="19"/>
  <c r="EH19" i="19"/>
  <c r="EI19" i="19"/>
  <c r="EJ19" i="19"/>
  <c r="EK19" i="19"/>
  <c r="EL19" i="19"/>
  <c r="EM19" i="19"/>
  <c r="EN19" i="19"/>
  <c r="EO19" i="19"/>
  <c r="EP19" i="19"/>
  <c r="EQ19" i="19"/>
  <c r="ER19" i="19"/>
  <c r="ES19" i="19"/>
  <c r="ET19" i="19"/>
  <c r="EU19" i="19"/>
  <c r="EV19" i="19"/>
  <c r="EW19" i="19"/>
  <c r="EX19" i="19"/>
  <c r="EY19" i="19"/>
  <c r="EZ19" i="19"/>
  <c r="FA19" i="19"/>
  <c r="FB19" i="19"/>
  <c r="FC19" i="19"/>
  <c r="FD19" i="19"/>
  <c r="FE19" i="19"/>
  <c r="FF19" i="19"/>
  <c r="FG19" i="19"/>
  <c r="FH19" i="19"/>
  <c r="FI19" i="19"/>
  <c r="FJ19" i="19"/>
  <c r="EF20" i="19"/>
  <c r="EG20" i="19"/>
  <c r="EH20" i="19"/>
  <c r="EI20" i="19"/>
  <c r="EJ20" i="19"/>
  <c r="EK20" i="19"/>
  <c r="EL20" i="19"/>
  <c r="EM20" i="19"/>
  <c r="EN20" i="19"/>
  <c r="EO20" i="19"/>
  <c r="EP20" i="19"/>
  <c r="EQ20" i="19"/>
  <c r="ER20" i="19"/>
  <c r="ES20" i="19"/>
  <c r="ET20" i="19"/>
  <c r="EU20" i="19"/>
  <c r="EV20" i="19"/>
  <c r="EW20" i="19"/>
  <c r="EX20" i="19"/>
  <c r="EY20" i="19"/>
  <c r="EZ20" i="19"/>
  <c r="FA20" i="19"/>
  <c r="FB20" i="19"/>
  <c r="FC20" i="19"/>
  <c r="FD20" i="19"/>
  <c r="FE20" i="19"/>
  <c r="FF20" i="19"/>
  <c r="FG20" i="19"/>
  <c r="FH20" i="19"/>
  <c r="FI20" i="19"/>
  <c r="FJ20" i="19"/>
  <c r="EF21" i="19"/>
  <c r="EG21" i="19"/>
  <c r="EH21" i="19"/>
  <c r="EI21" i="19"/>
  <c r="EJ21" i="19"/>
  <c r="EK21" i="19"/>
  <c r="EL21" i="19"/>
  <c r="EM21" i="19"/>
  <c r="EN21" i="19"/>
  <c r="EO21" i="19"/>
  <c r="EP21" i="19"/>
  <c r="EQ21" i="19"/>
  <c r="ER21" i="19"/>
  <c r="ES21" i="19"/>
  <c r="ET21" i="19"/>
  <c r="EU21" i="19"/>
  <c r="EV21" i="19"/>
  <c r="EW21" i="19"/>
  <c r="EX21" i="19"/>
  <c r="EY21" i="19"/>
  <c r="EZ21" i="19"/>
  <c r="FA21" i="19"/>
  <c r="FB21" i="19"/>
  <c r="FC21" i="19"/>
  <c r="FD21" i="19"/>
  <c r="FE21" i="19"/>
  <c r="FF21" i="19"/>
  <c r="FG21" i="19"/>
  <c r="FH21" i="19"/>
  <c r="FI21" i="19"/>
  <c r="FJ21" i="19"/>
  <c r="EF22" i="19"/>
  <c r="EG22" i="19"/>
  <c r="EH22" i="19"/>
  <c r="EI22" i="19"/>
  <c r="EJ22" i="19"/>
  <c r="EK22" i="19"/>
  <c r="EL22" i="19"/>
  <c r="EM22" i="19"/>
  <c r="EN22" i="19"/>
  <c r="EO22" i="19"/>
  <c r="EP22" i="19"/>
  <c r="EQ22" i="19"/>
  <c r="ER22" i="19"/>
  <c r="ES22" i="19"/>
  <c r="ET22" i="19"/>
  <c r="EU22" i="19"/>
  <c r="EV22" i="19"/>
  <c r="EW22" i="19"/>
  <c r="EX22" i="19"/>
  <c r="EY22" i="19"/>
  <c r="EZ22" i="19"/>
  <c r="FA22" i="19"/>
  <c r="FB22" i="19"/>
  <c r="FC22" i="19"/>
  <c r="FD22" i="19"/>
  <c r="FE22" i="19"/>
  <c r="FF22" i="19"/>
  <c r="FG22" i="19"/>
  <c r="FH22" i="19"/>
  <c r="FI22" i="19"/>
  <c r="FJ22" i="19"/>
  <c r="EF23" i="19"/>
  <c r="EG23" i="19"/>
  <c r="EH23" i="19"/>
  <c r="EI23" i="19"/>
  <c r="EJ23" i="19"/>
  <c r="EK23" i="19"/>
  <c r="EL23" i="19"/>
  <c r="EM23" i="19"/>
  <c r="EN23" i="19"/>
  <c r="EO23" i="19"/>
  <c r="EP23" i="19"/>
  <c r="EQ23" i="19"/>
  <c r="ER23" i="19"/>
  <c r="ES23" i="19"/>
  <c r="ET23" i="19"/>
  <c r="EU23" i="19"/>
  <c r="EV23" i="19"/>
  <c r="EW23" i="19"/>
  <c r="EX23" i="19"/>
  <c r="EY23" i="19"/>
  <c r="EZ23" i="19"/>
  <c r="FA23" i="19"/>
  <c r="FB23" i="19"/>
  <c r="FC23" i="19"/>
  <c r="FD23" i="19"/>
  <c r="FE23" i="19"/>
  <c r="FF23" i="19"/>
  <c r="FG23" i="19"/>
  <c r="FH23" i="19"/>
  <c r="FI23" i="19"/>
  <c r="FJ23" i="19"/>
  <c r="EF24" i="19"/>
  <c r="EG24" i="19"/>
  <c r="EH24" i="19"/>
  <c r="EI24" i="19"/>
  <c r="EJ24" i="19"/>
  <c r="EK24" i="19"/>
  <c r="EL24" i="19"/>
  <c r="EM24" i="19"/>
  <c r="EN24" i="19"/>
  <c r="EO24" i="19"/>
  <c r="EP24" i="19"/>
  <c r="EQ24" i="19"/>
  <c r="ER24" i="19"/>
  <c r="ES24" i="19"/>
  <c r="ET24" i="19"/>
  <c r="EU24" i="19"/>
  <c r="EV24" i="19"/>
  <c r="EW24" i="19"/>
  <c r="EX24" i="19"/>
  <c r="EY24" i="19"/>
  <c r="EZ24" i="19"/>
  <c r="FA24" i="19"/>
  <c r="FB24" i="19"/>
  <c r="FC24" i="19"/>
  <c r="FD24" i="19"/>
  <c r="FE24" i="19"/>
  <c r="FF24" i="19"/>
  <c r="FG24" i="19"/>
  <c r="FH24" i="19"/>
  <c r="FI24" i="19"/>
  <c r="FJ24" i="19"/>
  <c r="EF25" i="19"/>
  <c r="EG25" i="19"/>
  <c r="EH25" i="19"/>
  <c r="EI25" i="19"/>
  <c r="EJ25" i="19"/>
  <c r="EK25" i="19"/>
  <c r="EL25" i="19"/>
  <c r="EM25" i="19"/>
  <c r="EN25" i="19"/>
  <c r="EO25" i="19"/>
  <c r="EP25" i="19"/>
  <c r="EQ25" i="19"/>
  <c r="ER25" i="19"/>
  <c r="ES25" i="19"/>
  <c r="ET25" i="19"/>
  <c r="EU25" i="19"/>
  <c r="EV25" i="19"/>
  <c r="EW25" i="19"/>
  <c r="EX25" i="19"/>
  <c r="EY25" i="19"/>
  <c r="EZ25" i="19"/>
  <c r="FA25" i="19"/>
  <c r="FB25" i="19"/>
  <c r="FC25" i="19"/>
  <c r="FD25" i="19"/>
  <c r="FE25" i="19"/>
  <c r="FF25" i="19"/>
  <c r="FG25" i="19"/>
  <c r="FH25" i="19"/>
  <c r="FI25" i="19"/>
  <c r="FJ25" i="19"/>
  <c r="EF26" i="19"/>
  <c r="EG26" i="19"/>
  <c r="EH26" i="19"/>
  <c r="EI26" i="19"/>
  <c r="EJ26" i="19"/>
  <c r="EK26" i="19"/>
  <c r="EL26" i="19"/>
  <c r="EM26" i="19"/>
  <c r="EN26" i="19"/>
  <c r="EO26" i="19"/>
  <c r="EP26" i="19"/>
  <c r="EQ26" i="19"/>
  <c r="ER26" i="19"/>
  <c r="ES26" i="19"/>
  <c r="ET26" i="19"/>
  <c r="EU26" i="19"/>
  <c r="EV26" i="19"/>
  <c r="EW26" i="19"/>
  <c r="EX26" i="19"/>
  <c r="EY26" i="19"/>
  <c r="EZ26" i="19"/>
  <c r="FA26" i="19"/>
  <c r="FB26" i="19"/>
  <c r="FC26" i="19"/>
  <c r="FD26" i="19"/>
  <c r="FE26" i="19"/>
  <c r="FF26" i="19"/>
  <c r="FG26" i="19"/>
  <c r="FH26" i="19"/>
  <c r="FI26" i="19"/>
  <c r="FJ26" i="19"/>
  <c r="EF27" i="19"/>
  <c r="EG27" i="19"/>
  <c r="EH27" i="19"/>
  <c r="EI27" i="19"/>
  <c r="EJ27" i="19"/>
  <c r="EK27" i="19"/>
  <c r="EL27" i="19"/>
  <c r="EM27" i="19"/>
  <c r="EN27" i="19"/>
  <c r="EO27" i="19"/>
  <c r="EP27" i="19"/>
  <c r="EQ27" i="19"/>
  <c r="ER27" i="19"/>
  <c r="ES27" i="19"/>
  <c r="ET27" i="19"/>
  <c r="EU27" i="19"/>
  <c r="EV27" i="19"/>
  <c r="EW27" i="19"/>
  <c r="EX27" i="19"/>
  <c r="EY27" i="19"/>
  <c r="EZ27" i="19"/>
  <c r="FA27" i="19"/>
  <c r="FB27" i="19"/>
  <c r="FC27" i="19"/>
  <c r="FD27" i="19"/>
  <c r="FE27" i="19"/>
  <c r="FF27" i="19"/>
  <c r="FG27" i="19"/>
  <c r="FH27" i="19"/>
  <c r="FI27" i="19"/>
  <c r="FJ27" i="19"/>
  <c r="EF28" i="19"/>
  <c r="EG28" i="19"/>
  <c r="EH28" i="19"/>
  <c r="EI28" i="19"/>
  <c r="EJ28" i="19"/>
  <c r="EK28" i="19"/>
  <c r="EL28" i="19"/>
  <c r="EM28" i="19"/>
  <c r="EN28" i="19"/>
  <c r="EO28" i="19"/>
  <c r="EP28" i="19"/>
  <c r="EQ28" i="19"/>
  <c r="ER28" i="19"/>
  <c r="ES28" i="19"/>
  <c r="ET28" i="19"/>
  <c r="EU28" i="19"/>
  <c r="EV28" i="19"/>
  <c r="EW28" i="19"/>
  <c r="EX28" i="19"/>
  <c r="EY28" i="19"/>
  <c r="EZ28" i="19"/>
  <c r="FA28" i="19"/>
  <c r="FB28" i="19"/>
  <c r="FC28" i="19"/>
  <c r="FD28" i="19"/>
  <c r="FE28" i="19"/>
  <c r="FF28" i="19"/>
  <c r="FG28" i="19"/>
  <c r="FH28" i="19"/>
  <c r="FI28" i="19"/>
  <c r="FJ28" i="19"/>
  <c r="EF29" i="19"/>
  <c r="EG29" i="19"/>
  <c r="EH29" i="19"/>
  <c r="EI29" i="19"/>
  <c r="EJ29" i="19"/>
  <c r="EK29" i="19"/>
  <c r="EL29" i="19"/>
  <c r="EM29" i="19"/>
  <c r="EN29" i="19"/>
  <c r="EO29" i="19"/>
  <c r="EP29" i="19"/>
  <c r="EQ29" i="19"/>
  <c r="ER29" i="19"/>
  <c r="ES29" i="19"/>
  <c r="ET29" i="19"/>
  <c r="EU29" i="19"/>
  <c r="EV29" i="19"/>
  <c r="EW29" i="19"/>
  <c r="EX29" i="19"/>
  <c r="EY29" i="19"/>
  <c r="EZ29" i="19"/>
  <c r="FA29" i="19"/>
  <c r="FB29" i="19"/>
  <c r="FC29" i="19"/>
  <c r="FD29" i="19"/>
  <c r="FE29" i="19"/>
  <c r="FF29" i="19"/>
  <c r="FG29" i="19"/>
  <c r="FH29" i="19"/>
  <c r="FI29" i="19"/>
  <c r="FJ29" i="19"/>
  <c r="EF30" i="19"/>
  <c r="EG30" i="19"/>
  <c r="EH30" i="19"/>
  <c r="EI30" i="19"/>
  <c r="EJ30" i="19"/>
  <c r="EK30" i="19"/>
  <c r="EL30" i="19"/>
  <c r="EM30" i="19"/>
  <c r="EN30" i="19"/>
  <c r="EO30" i="19"/>
  <c r="EP30" i="19"/>
  <c r="EQ30" i="19"/>
  <c r="ER30" i="19"/>
  <c r="ES30" i="19"/>
  <c r="ET30" i="19"/>
  <c r="EU30" i="19"/>
  <c r="EV30" i="19"/>
  <c r="EW30" i="19"/>
  <c r="EX30" i="19"/>
  <c r="EY30" i="19"/>
  <c r="EZ30" i="19"/>
  <c r="FA30" i="19"/>
  <c r="FB30" i="19"/>
  <c r="FC30" i="19"/>
  <c r="FD30" i="19"/>
  <c r="FE30" i="19"/>
  <c r="FF30" i="19"/>
  <c r="FG30" i="19"/>
  <c r="FH30" i="19"/>
  <c r="FI30" i="19"/>
  <c r="FJ30" i="19"/>
  <c r="EF31" i="19"/>
  <c r="EG31" i="19"/>
  <c r="EH31" i="19"/>
  <c r="EI31" i="19"/>
  <c r="EJ31" i="19"/>
  <c r="EK31" i="19"/>
  <c r="EL31" i="19"/>
  <c r="EM31" i="19"/>
  <c r="EN31" i="19"/>
  <c r="EO31" i="19"/>
  <c r="EP31" i="19"/>
  <c r="EQ31" i="19"/>
  <c r="ER31" i="19"/>
  <c r="ES31" i="19"/>
  <c r="ET31" i="19"/>
  <c r="EU31" i="19"/>
  <c r="EV31" i="19"/>
  <c r="EW31" i="19"/>
  <c r="EX31" i="19"/>
  <c r="EY31" i="19"/>
  <c r="EZ31" i="19"/>
  <c r="FA31" i="19"/>
  <c r="FB31" i="19"/>
  <c r="FC31" i="19"/>
  <c r="FD31" i="19"/>
  <c r="FE31" i="19"/>
  <c r="FF31" i="19"/>
  <c r="FG31" i="19"/>
  <c r="FH31" i="19"/>
  <c r="FI31" i="19"/>
  <c r="FJ31" i="19"/>
  <c r="EF32" i="19"/>
  <c r="EG32" i="19"/>
  <c r="EH32" i="19"/>
  <c r="EI32" i="19"/>
  <c r="EJ32" i="19"/>
  <c r="EK32" i="19"/>
  <c r="EL32" i="19"/>
  <c r="EM32" i="19"/>
  <c r="EN32" i="19"/>
  <c r="EO32" i="19"/>
  <c r="EP32" i="19"/>
  <c r="EQ32" i="19"/>
  <c r="ER32" i="19"/>
  <c r="ES32" i="19"/>
  <c r="ET32" i="19"/>
  <c r="EU32" i="19"/>
  <c r="EV32" i="19"/>
  <c r="EW32" i="19"/>
  <c r="EX32" i="19"/>
  <c r="EY32" i="19"/>
  <c r="EZ32" i="19"/>
  <c r="FA32" i="19"/>
  <c r="FB32" i="19"/>
  <c r="FC32" i="19"/>
  <c r="FD32" i="19"/>
  <c r="FE32" i="19"/>
  <c r="FF32" i="19"/>
  <c r="FG32" i="19"/>
  <c r="FH32" i="19"/>
  <c r="FI32" i="19"/>
  <c r="FJ32" i="19"/>
  <c r="EF33" i="19"/>
  <c r="EG33" i="19"/>
  <c r="EH33" i="19"/>
  <c r="EI33" i="19"/>
  <c r="EJ33" i="19"/>
  <c r="EK33" i="19"/>
  <c r="EL33" i="19"/>
  <c r="EM33" i="19"/>
  <c r="EN33" i="19"/>
  <c r="EO33" i="19"/>
  <c r="EP33" i="19"/>
  <c r="EQ33" i="19"/>
  <c r="ER33" i="19"/>
  <c r="ES33" i="19"/>
  <c r="ET33" i="19"/>
  <c r="EU33" i="19"/>
  <c r="EV33" i="19"/>
  <c r="EW33" i="19"/>
  <c r="EX33" i="19"/>
  <c r="EY33" i="19"/>
  <c r="EZ33" i="19"/>
  <c r="FA33" i="19"/>
  <c r="FB33" i="19"/>
  <c r="FC33" i="19"/>
  <c r="FD33" i="19"/>
  <c r="FE33" i="19"/>
  <c r="FF33" i="19"/>
  <c r="FG33" i="19"/>
  <c r="FH33" i="19"/>
  <c r="FI33" i="19"/>
  <c r="FJ33" i="19"/>
  <c r="EF34" i="19"/>
  <c r="EG34" i="19"/>
  <c r="EH34" i="19"/>
  <c r="EI34" i="19"/>
  <c r="EJ34" i="19"/>
  <c r="EK34" i="19"/>
  <c r="EL34" i="19"/>
  <c r="EM34" i="19"/>
  <c r="EN34" i="19"/>
  <c r="EO34" i="19"/>
  <c r="EP34" i="19"/>
  <c r="EQ34" i="19"/>
  <c r="ER34" i="19"/>
  <c r="ES34" i="19"/>
  <c r="ET34" i="19"/>
  <c r="EU34" i="19"/>
  <c r="EV34" i="19"/>
  <c r="EW34" i="19"/>
  <c r="EX34" i="19"/>
  <c r="EY34" i="19"/>
  <c r="EZ34" i="19"/>
  <c r="FA34" i="19"/>
  <c r="FB34" i="19"/>
  <c r="FC34" i="19"/>
  <c r="FD34" i="19"/>
  <c r="FE34" i="19"/>
  <c r="FF34" i="19"/>
  <c r="FG34" i="19"/>
  <c r="FH34" i="19"/>
  <c r="FI34" i="19"/>
  <c r="FJ34" i="19"/>
  <c r="EF35" i="19"/>
  <c r="EG35" i="19"/>
  <c r="EH35" i="19"/>
  <c r="EI35" i="19"/>
  <c r="EJ35" i="19"/>
  <c r="EK35" i="19"/>
  <c r="EL35" i="19"/>
  <c r="EM35" i="19"/>
  <c r="EN35" i="19"/>
  <c r="EO35" i="19"/>
  <c r="EP35" i="19"/>
  <c r="EQ35" i="19"/>
  <c r="ER35" i="19"/>
  <c r="ES35" i="19"/>
  <c r="ET35" i="19"/>
  <c r="EU35" i="19"/>
  <c r="EV35" i="19"/>
  <c r="EW35" i="19"/>
  <c r="EX35" i="19"/>
  <c r="EY35" i="19"/>
  <c r="EZ35" i="19"/>
  <c r="FA35" i="19"/>
  <c r="FB35" i="19"/>
  <c r="FC35" i="19"/>
  <c r="FD35" i="19"/>
  <c r="FE35" i="19"/>
  <c r="FF35" i="19"/>
  <c r="FG35" i="19"/>
  <c r="FH35" i="19"/>
  <c r="FI35" i="19"/>
  <c r="FJ35" i="19"/>
  <c r="EF11" i="19"/>
  <c r="EG11" i="19"/>
  <c r="EH11" i="19"/>
  <c r="EI11" i="19"/>
  <c r="EJ11" i="19"/>
  <c r="EK11" i="19"/>
  <c r="EL11" i="19"/>
  <c r="EM11" i="19"/>
  <c r="EN11" i="19"/>
  <c r="EO11" i="19"/>
  <c r="EP11" i="19"/>
  <c r="EQ11" i="19"/>
  <c r="ER11" i="19"/>
  <c r="ES11" i="19"/>
  <c r="ET11" i="19"/>
  <c r="EU11" i="19"/>
  <c r="EV11" i="19"/>
  <c r="EW11" i="19"/>
  <c r="EX11" i="19"/>
  <c r="EY11" i="19"/>
  <c r="EZ11" i="19"/>
  <c r="FA11" i="19"/>
  <c r="FB11" i="19"/>
  <c r="FC11" i="19"/>
  <c r="FD11" i="19"/>
  <c r="FE11" i="19"/>
  <c r="FF11" i="19"/>
  <c r="FG11" i="19"/>
  <c r="FH11" i="19"/>
  <c r="FI11" i="19"/>
  <c r="FJ11" i="19"/>
  <c r="EE12" i="19"/>
  <c r="EE13" i="19"/>
  <c r="EE14" i="19"/>
  <c r="EE15" i="19"/>
  <c r="EE16" i="19"/>
  <c r="EE17" i="19"/>
  <c r="EE18" i="19"/>
  <c r="EE19" i="19"/>
  <c r="EE20" i="19"/>
  <c r="EE21" i="19"/>
  <c r="EE22" i="19"/>
  <c r="EE23" i="19"/>
  <c r="EE24" i="19"/>
  <c r="EE25" i="19"/>
  <c r="EE26" i="19"/>
  <c r="EE27" i="19"/>
  <c r="EE28" i="19"/>
  <c r="EE29" i="19"/>
  <c r="EE30" i="19"/>
  <c r="EE31" i="19"/>
  <c r="EE32" i="19"/>
  <c r="EE33" i="19"/>
  <c r="EE34" i="19"/>
  <c r="EE35" i="19"/>
  <c r="EE11" i="19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C39" i="13"/>
  <c r="B39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C38" i="13"/>
  <c r="FB28" i="23" l="1"/>
  <c r="EZ28" i="23"/>
  <c r="EX28" i="23"/>
  <c r="EV28" i="23"/>
  <c r="ET28" i="23"/>
  <c r="ER28" i="23"/>
  <c r="EP28" i="23"/>
  <c r="EN28" i="23"/>
  <c r="EL28" i="23"/>
  <c r="EJ28" i="23"/>
  <c r="EH28" i="23"/>
  <c r="EF28" i="23"/>
  <c r="FH28" i="23"/>
  <c r="FD28" i="23"/>
  <c r="EW28" i="23"/>
  <c r="EO28" i="23"/>
  <c r="EG28" i="23"/>
  <c r="FJ28" i="23"/>
  <c r="FF28" i="23"/>
  <c r="FA28" i="23"/>
  <c r="ES28" i="23"/>
  <c r="EK28" i="23"/>
  <c r="EE28" i="23"/>
  <c r="FI28" i="23"/>
  <c r="FG28" i="23"/>
  <c r="FE28" i="23"/>
  <c r="FC28" i="23"/>
  <c r="EY28" i="23"/>
  <c r="EU28" i="23"/>
  <c r="EQ28" i="23"/>
  <c r="EM28" i="23"/>
  <c r="EI28" i="23"/>
  <c r="BF36" i="20"/>
  <c r="Y40" i="20" s="1"/>
  <c r="AV36" i="20"/>
  <c r="O40" i="20" s="1"/>
  <c r="BH36" i="20"/>
  <c r="BB36" i="20"/>
  <c r="U41" i="20" s="1"/>
  <c r="AR36" i="20"/>
  <c r="AL36" i="20"/>
  <c r="E41" i="20" s="1"/>
  <c r="BA36" i="20"/>
  <c r="T40" i="20" s="1"/>
  <c r="AK36" i="20"/>
  <c r="D40" i="20" s="1"/>
  <c r="BI36" i="20"/>
  <c r="AS36" i="20"/>
  <c r="L41" i="20" s="1"/>
  <c r="BN36" i="20"/>
  <c r="BL36" i="20"/>
  <c r="AE40" i="20" s="1"/>
  <c r="BD36" i="20"/>
  <c r="AX36" i="20"/>
  <c r="AP36" i="20"/>
  <c r="I40" i="20" s="1"/>
  <c r="AN36" i="20"/>
  <c r="BM36" i="20"/>
  <c r="BJ36" i="20"/>
  <c r="AC41" i="20" s="1"/>
  <c r="AZ36" i="20"/>
  <c r="AW36" i="20"/>
  <c r="P41" i="20" s="1"/>
  <c r="AT36" i="20"/>
  <c r="AJ36" i="20"/>
  <c r="C41" i="20" s="1"/>
  <c r="AB41" i="20"/>
  <c r="AB40" i="20"/>
  <c r="L40" i="20"/>
  <c r="AA41" i="20"/>
  <c r="AA40" i="20"/>
  <c r="X41" i="20"/>
  <c r="X40" i="20"/>
  <c r="U40" i="20"/>
  <c r="K41" i="20"/>
  <c r="K40" i="20"/>
  <c r="H41" i="20"/>
  <c r="H40" i="20"/>
  <c r="E40" i="20"/>
  <c r="Y41" i="20"/>
  <c r="T41" i="20"/>
  <c r="O41" i="20"/>
  <c r="I41" i="20"/>
  <c r="D41" i="20"/>
  <c r="AF41" i="20"/>
  <c r="AF40" i="20"/>
  <c r="AC40" i="20"/>
  <c r="S41" i="20"/>
  <c r="S40" i="20"/>
  <c r="P40" i="20"/>
  <c r="M41" i="20"/>
  <c r="M40" i="20"/>
  <c r="C40" i="20"/>
  <c r="AM35" i="20"/>
  <c r="BG33" i="20"/>
  <c r="BC33" i="20"/>
  <c r="AY33" i="20"/>
  <c r="AU33" i="20"/>
  <c r="AQ33" i="20"/>
  <c r="AM33" i="20"/>
  <c r="BG31" i="20"/>
  <c r="BC31" i="20"/>
  <c r="AY31" i="20"/>
  <c r="AU31" i="20"/>
  <c r="AQ31" i="20"/>
  <c r="AM31" i="20"/>
  <c r="BG29" i="20"/>
  <c r="BC29" i="20"/>
  <c r="AY29" i="20"/>
  <c r="AU29" i="20"/>
  <c r="AQ29" i="20"/>
  <c r="AM29" i="20"/>
  <c r="BG27" i="20"/>
  <c r="BC27" i="20"/>
  <c r="AY27" i="20"/>
  <c r="AU27" i="20"/>
  <c r="AQ27" i="20"/>
  <c r="AM27" i="20"/>
  <c r="BG25" i="20"/>
  <c r="BC25" i="20"/>
  <c r="AY25" i="20"/>
  <c r="AU25" i="20"/>
  <c r="AQ25" i="20"/>
  <c r="AM25" i="20"/>
  <c r="BG23" i="20"/>
  <c r="BC23" i="20"/>
  <c r="AY23" i="20"/>
  <c r="AU23" i="20"/>
  <c r="AQ23" i="20"/>
  <c r="AM23" i="20"/>
  <c r="AU21" i="20"/>
  <c r="AM21" i="20"/>
  <c r="AM11" i="20"/>
  <c r="AM36" i="20" s="1"/>
  <c r="AI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E36" i="13"/>
  <c r="D36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D11" i="13"/>
  <c r="BA17" i="13"/>
  <c r="BE17" i="13"/>
  <c r="BI17" i="13"/>
  <c r="BM17" i="13"/>
  <c r="AL18" i="13"/>
  <c r="AP18" i="13"/>
  <c r="AT18" i="13"/>
  <c r="AX18" i="13"/>
  <c r="BB18" i="13"/>
  <c r="BF18" i="13"/>
  <c r="BJ18" i="13"/>
  <c r="BN18" i="13"/>
  <c r="AM19" i="13"/>
  <c r="AQ19" i="13"/>
  <c r="AU19" i="13"/>
  <c r="AY19" i="13"/>
  <c r="BC19" i="13"/>
  <c r="BG19" i="13"/>
  <c r="BK19" i="13"/>
  <c r="AJ20" i="13"/>
  <c r="AN20" i="13"/>
  <c r="AR20" i="13"/>
  <c r="AV20" i="13"/>
  <c r="AZ20" i="13"/>
  <c r="BD20" i="13"/>
  <c r="BH20" i="13"/>
  <c r="BL20" i="13"/>
  <c r="AK21" i="13"/>
  <c r="AO21" i="13"/>
  <c r="AS21" i="13"/>
  <c r="AW21" i="13"/>
  <c r="BA21" i="13"/>
  <c r="BE21" i="13"/>
  <c r="BI21" i="13"/>
  <c r="BM21" i="13"/>
  <c r="AL22" i="13"/>
  <c r="AP22" i="13"/>
  <c r="AT22" i="13"/>
  <c r="AX22" i="13"/>
  <c r="BB22" i="13"/>
  <c r="BF22" i="13"/>
  <c r="BJ22" i="13"/>
  <c r="BN22" i="13"/>
  <c r="AM23" i="13"/>
  <c r="AQ23" i="13"/>
  <c r="AU23" i="13"/>
  <c r="AY23" i="13"/>
  <c r="BC23" i="13"/>
  <c r="BG23" i="13"/>
  <c r="BK23" i="13"/>
  <c r="AJ24" i="13"/>
  <c r="AN24" i="13"/>
  <c r="AR24" i="13"/>
  <c r="AV24" i="13"/>
  <c r="AZ24" i="13"/>
  <c r="BD24" i="13"/>
  <c r="BH24" i="13"/>
  <c r="BL24" i="13"/>
  <c r="AK25" i="13"/>
  <c r="AO25" i="13"/>
  <c r="AS25" i="13"/>
  <c r="AW25" i="13"/>
  <c r="BA25" i="13"/>
  <c r="BE25" i="13"/>
  <c r="BG25" i="13"/>
  <c r="BI25" i="13"/>
  <c r="BK25" i="13"/>
  <c r="BM25" i="13"/>
  <c r="AJ26" i="13"/>
  <c r="AL26" i="13"/>
  <c r="AN26" i="13"/>
  <c r="AP26" i="13"/>
  <c r="AR26" i="13"/>
  <c r="AT26" i="13"/>
  <c r="AV26" i="13"/>
  <c r="AX26" i="13"/>
  <c r="AZ26" i="13"/>
  <c r="BB26" i="13"/>
  <c r="BD26" i="13"/>
  <c r="BF26" i="13"/>
  <c r="BH26" i="13"/>
  <c r="BJ26" i="13"/>
  <c r="BL26" i="13"/>
  <c r="BN26" i="13"/>
  <c r="AK27" i="13"/>
  <c r="AM27" i="13"/>
  <c r="AO27" i="13"/>
  <c r="AQ27" i="13"/>
  <c r="AS27" i="13"/>
  <c r="AU27" i="13"/>
  <c r="AW27" i="13"/>
  <c r="AY27" i="13"/>
  <c r="BA27" i="13"/>
  <c r="BC27" i="13"/>
  <c r="BE27" i="13"/>
  <c r="BG27" i="13"/>
  <c r="BI27" i="13"/>
  <c r="BK27" i="13"/>
  <c r="BM27" i="13"/>
  <c r="AJ28" i="13"/>
  <c r="AL28" i="13"/>
  <c r="AN28" i="13"/>
  <c r="AP28" i="13"/>
  <c r="AR28" i="13"/>
  <c r="AT28" i="13"/>
  <c r="AV28" i="13"/>
  <c r="AX28" i="13"/>
  <c r="AZ28" i="13"/>
  <c r="BB28" i="13"/>
  <c r="BD28" i="13"/>
  <c r="BF28" i="13"/>
  <c r="BH28" i="13"/>
  <c r="BJ28" i="13"/>
  <c r="BL28" i="13"/>
  <c r="BN28" i="13"/>
  <c r="AK29" i="13"/>
  <c r="AM29" i="13"/>
  <c r="AO29" i="13"/>
  <c r="AQ29" i="13"/>
  <c r="AS29" i="13"/>
  <c r="AU29" i="13"/>
  <c r="AW29" i="13"/>
  <c r="AY29" i="13"/>
  <c r="BA29" i="13"/>
  <c r="BC29" i="13"/>
  <c r="BE29" i="13"/>
  <c r="BG29" i="13"/>
  <c r="BI29" i="13"/>
  <c r="BK29" i="13"/>
  <c r="BM29" i="13"/>
  <c r="AJ30" i="13"/>
  <c r="AL30" i="13"/>
  <c r="AN30" i="13"/>
  <c r="AP30" i="13"/>
  <c r="AR30" i="13"/>
  <c r="AT30" i="13"/>
  <c r="AV30" i="13"/>
  <c r="AX30" i="13"/>
  <c r="AZ30" i="13"/>
  <c r="BB30" i="13"/>
  <c r="BD30" i="13"/>
  <c r="BF30" i="13"/>
  <c r="BH30" i="13"/>
  <c r="BJ30" i="13"/>
  <c r="BL30" i="13"/>
  <c r="BN30" i="13"/>
  <c r="AK31" i="13"/>
  <c r="AM31" i="13"/>
  <c r="AO31" i="13"/>
  <c r="AQ31" i="13"/>
  <c r="AS31" i="13"/>
  <c r="AU31" i="13"/>
  <c r="AW31" i="13"/>
  <c r="AY31" i="13"/>
  <c r="BA31" i="13"/>
  <c r="BC31" i="13"/>
  <c r="BE31" i="13"/>
  <c r="BG31" i="13"/>
  <c r="BI31" i="13"/>
  <c r="BK31" i="13"/>
  <c r="BM31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AK33" i="13"/>
  <c r="AM33" i="13"/>
  <c r="AO33" i="13"/>
  <c r="AQ33" i="13"/>
  <c r="AS33" i="13"/>
  <c r="AU33" i="13"/>
  <c r="AW33" i="13"/>
  <c r="AY33" i="13"/>
  <c r="BA33" i="13"/>
  <c r="BC33" i="13"/>
  <c r="BE33" i="13"/>
  <c r="BG33" i="13"/>
  <c r="BI33" i="13"/>
  <c r="BK33" i="13"/>
  <c r="BM33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AK35" i="13"/>
  <c r="AM35" i="13"/>
  <c r="AO35" i="13"/>
  <c r="AQ35" i="13"/>
  <c r="AS35" i="13"/>
  <c r="AU35" i="13"/>
  <c r="AW35" i="13"/>
  <c r="AY35" i="13"/>
  <c r="BA35" i="13"/>
  <c r="BC35" i="13"/>
  <c r="BE35" i="13"/>
  <c r="BG35" i="13"/>
  <c r="BI35" i="13"/>
  <c r="BK35" i="13"/>
  <c r="BM35" i="13"/>
  <c r="AL11" i="13"/>
  <c r="BM11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CT15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Q16" i="13"/>
  <c r="CR16" i="13"/>
  <c r="CS16" i="13"/>
  <c r="CT16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Q17" i="13"/>
  <c r="CR17" i="13"/>
  <c r="CS17" i="13"/>
  <c r="CT17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CN20" i="13"/>
  <c r="CO20" i="13"/>
  <c r="CP20" i="13"/>
  <c r="CQ20" i="13"/>
  <c r="CR20" i="13"/>
  <c r="CS20" i="13"/>
  <c r="CT20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CJ21" i="13"/>
  <c r="CK21" i="13"/>
  <c r="CL21" i="13"/>
  <c r="CM21" i="13"/>
  <c r="CN21" i="13"/>
  <c r="CO21" i="13"/>
  <c r="CP21" i="13"/>
  <c r="CQ21" i="13"/>
  <c r="CR21" i="13"/>
  <c r="CS21" i="13"/>
  <c r="CT21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CN24" i="13"/>
  <c r="CO24" i="13"/>
  <c r="CP24" i="13"/>
  <c r="CQ24" i="13"/>
  <c r="CR24" i="13"/>
  <c r="CS24" i="13"/>
  <c r="CT24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CN25" i="13"/>
  <c r="CO25" i="13"/>
  <c r="CP25" i="13"/>
  <c r="CQ25" i="13"/>
  <c r="CR25" i="13"/>
  <c r="CS25" i="13"/>
  <c r="CT25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CJ26" i="13"/>
  <c r="CK26" i="13"/>
  <c r="CL26" i="13"/>
  <c r="CM26" i="13"/>
  <c r="CN26" i="13"/>
  <c r="CO26" i="13"/>
  <c r="CP26" i="13"/>
  <c r="CQ26" i="13"/>
  <c r="CR26" i="13"/>
  <c r="CS26" i="13"/>
  <c r="CT26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CN27" i="13"/>
  <c r="CO27" i="13"/>
  <c r="CP27" i="13"/>
  <c r="CQ27" i="13"/>
  <c r="CR27" i="13"/>
  <c r="CS27" i="13"/>
  <c r="CT27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N28" i="13"/>
  <c r="CO28" i="13"/>
  <c r="CP28" i="13"/>
  <c r="CQ28" i="13"/>
  <c r="CR28" i="13"/>
  <c r="CS28" i="13"/>
  <c r="CT28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Q29" i="13"/>
  <c r="CR29" i="13"/>
  <c r="CS29" i="13"/>
  <c r="CT29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CJ30" i="13"/>
  <c r="CK30" i="13"/>
  <c r="CL30" i="13"/>
  <c r="CM30" i="13"/>
  <c r="CN30" i="13"/>
  <c r="CO30" i="13"/>
  <c r="CP30" i="13"/>
  <c r="CQ30" i="13"/>
  <c r="CR30" i="13"/>
  <c r="CS30" i="13"/>
  <c r="CT30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Q31" i="13"/>
  <c r="CR31" i="13"/>
  <c r="CS31" i="13"/>
  <c r="CT31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Q32" i="13"/>
  <c r="CR32" i="13"/>
  <c r="CS32" i="13"/>
  <c r="CT32" i="13"/>
  <c r="BP33" i="13"/>
  <c r="BQ33" i="13"/>
  <c r="BR33" i="13"/>
  <c r="BS33" i="13"/>
  <c r="BT33" i="13"/>
  <c r="BU33" i="13"/>
  <c r="BV33" i="13"/>
  <c r="BW33" i="13"/>
  <c r="BX33" i="13"/>
  <c r="BY33" i="13"/>
  <c r="BZ33" i="13"/>
  <c r="CA33" i="13"/>
  <c r="CB33" i="13"/>
  <c r="CC33" i="13"/>
  <c r="CD33" i="13"/>
  <c r="CE33" i="13"/>
  <c r="CF33" i="13"/>
  <c r="CG33" i="13"/>
  <c r="CH33" i="13"/>
  <c r="CI33" i="13"/>
  <c r="CJ33" i="13"/>
  <c r="CK33" i="13"/>
  <c r="CL33" i="13"/>
  <c r="CM33" i="13"/>
  <c r="CN33" i="13"/>
  <c r="CO33" i="13"/>
  <c r="CP33" i="13"/>
  <c r="CQ33" i="13"/>
  <c r="CR33" i="13"/>
  <c r="CS33" i="13"/>
  <c r="CT33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CN34" i="13"/>
  <c r="CO34" i="13"/>
  <c r="CP34" i="13"/>
  <c r="CQ34" i="13"/>
  <c r="CR34" i="13"/>
  <c r="CS34" i="13"/>
  <c r="CT34" i="13"/>
  <c r="BP35" i="13"/>
  <c r="BQ35" i="13"/>
  <c r="BR35" i="13"/>
  <c r="BS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CM35" i="13"/>
  <c r="CN35" i="13"/>
  <c r="CO35" i="13"/>
  <c r="CP35" i="13"/>
  <c r="CQ35" i="13"/>
  <c r="CR35" i="13"/>
  <c r="CS35" i="13"/>
  <c r="CT35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BP11" i="13"/>
  <c r="BO11" i="13"/>
  <c r="ED11" i="13"/>
  <c r="EF12" i="13"/>
  <c r="AJ12" i="13" s="1"/>
  <c r="EG12" i="13"/>
  <c r="AK12" i="13" s="1"/>
  <c r="EH12" i="13"/>
  <c r="AL12" i="13" s="1"/>
  <c r="EI12" i="13"/>
  <c r="AM12" i="13" s="1"/>
  <c r="EJ12" i="13"/>
  <c r="AN12" i="13" s="1"/>
  <c r="EK12" i="13"/>
  <c r="AO12" i="13" s="1"/>
  <c r="EL12" i="13"/>
  <c r="AP12" i="13" s="1"/>
  <c r="EM12" i="13"/>
  <c r="AQ12" i="13" s="1"/>
  <c r="EN12" i="13"/>
  <c r="AR12" i="13" s="1"/>
  <c r="EO12" i="13"/>
  <c r="AS12" i="13" s="1"/>
  <c r="EP12" i="13"/>
  <c r="AT12" i="13" s="1"/>
  <c r="EQ12" i="13"/>
  <c r="AU12" i="13" s="1"/>
  <c r="ER12" i="13"/>
  <c r="AV12" i="13" s="1"/>
  <c r="ES12" i="13"/>
  <c r="AW12" i="13" s="1"/>
  <c r="ET12" i="13"/>
  <c r="AX12" i="13" s="1"/>
  <c r="EU12" i="13"/>
  <c r="AY12" i="13" s="1"/>
  <c r="EV12" i="13"/>
  <c r="AZ12" i="13" s="1"/>
  <c r="EW12" i="13"/>
  <c r="BA12" i="13" s="1"/>
  <c r="EX12" i="13"/>
  <c r="BB12" i="13" s="1"/>
  <c r="EY12" i="13"/>
  <c r="BC12" i="13" s="1"/>
  <c r="EZ12" i="13"/>
  <c r="BD12" i="13" s="1"/>
  <c r="FA12" i="13"/>
  <c r="BE12" i="13" s="1"/>
  <c r="FB12" i="13"/>
  <c r="BF12" i="13" s="1"/>
  <c r="FC12" i="13"/>
  <c r="BG12" i="13" s="1"/>
  <c r="FD12" i="13"/>
  <c r="BH12" i="13" s="1"/>
  <c r="FE12" i="13"/>
  <c r="BI12" i="13" s="1"/>
  <c r="FF12" i="13"/>
  <c r="BJ12" i="13" s="1"/>
  <c r="FG12" i="13"/>
  <c r="BK12" i="13" s="1"/>
  <c r="FH12" i="13"/>
  <c r="BL12" i="13" s="1"/>
  <c r="FI12" i="13"/>
  <c r="BM12" i="13" s="1"/>
  <c r="FJ12" i="13"/>
  <c r="BN12" i="13" s="1"/>
  <c r="EF13" i="13"/>
  <c r="AJ13" i="13" s="1"/>
  <c r="EG13" i="13"/>
  <c r="AK13" i="13" s="1"/>
  <c r="EH13" i="13"/>
  <c r="AL13" i="13" s="1"/>
  <c r="EI13" i="13"/>
  <c r="AM13" i="13" s="1"/>
  <c r="EJ13" i="13"/>
  <c r="AN13" i="13" s="1"/>
  <c r="EK13" i="13"/>
  <c r="AO13" i="13" s="1"/>
  <c r="EL13" i="13"/>
  <c r="AP13" i="13" s="1"/>
  <c r="EM13" i="13"/>
  <c r="AQ13" i="13" s="1"/>
  <c r="EN13" i="13"/>
  <c r="AR13" i="13" s="1"/>
  <c r="EO13" i="13"/>
  <c r="AS13" i="13" s="1"/>
  <c r="EP13" i="13"/>
  <c r="AT13" i="13" s="1"/>
  <c r="EQ13" i="13"/>
  <c r="AU13" i="13" s="1"/>
  <c r="ER13" i="13"/>
  <c r="AV13" i="13" s="1"/>
  <c r="ES13" i="13"/>
  <c r="AW13" i="13" s="1"/>
  <c r="ET13" i="13"/>
  <c r="AX13" i="13" s="1"/>
  <c r="EU13" i="13"/>
  <c r="AY13" i="13" s="1"/>
  <c r="EV13" i="13"/>
  <c r="AZ13" i="13" s="1"/>
  <c r="EW13" i="13"/>
  <c r="BA13" i="13" s="1"/>
  <c r="EX13" i="13"/>
  <c r="BB13" i="13" s="1"/>
  <c r="EY13" i="13"/>
  <c r="BC13" i="13" s="1"/>
  <c r="EZ13" i="13"/>
  <c r="BD13" i="13" s="1"/>
  <c r="FA13" i="13"/>
  <c r="BE13" i="13" s="1"/>
  <c r="FB13" i="13"/>
  <c r="BF13" i="13" s="1"/>
  <c r="FC13" i="13"/>
  <c r="BG13" i="13" s="1"/>
  <c r="FD13" i="13"/>
  <c r="BH13" i="13" s="1"/>
  <c r="FE13" i="13"/>
  <c r="BI13" i="13" s="1"/>
  <c r="FF13" i="13"/>
  <c r="BJ13" i="13" s="1"/>
  <c r="FG13" i="13"/>
  <c r="BK13" i="13" s="1"/>
  <c r="FH13" i="13"/>
  <c r="BL13" i="13" s="1"/>
  <c r="FI13" i="13"/>
  <c r="BM13" i="13" s="1"/>
  <c r="FJ13" i="13"/>
  <c r="BN13" i="13" s="1"/>
  <c r="EF14" i="13"/>
  <c r="AJ14" i="13" s="1"/>
  <c r="EG14" i="13"/>
  <c r="AK14" i="13" s="1"/>
  <c r="EH14" i="13"/>
  <c r="AL14" i="13" s="1"/>
  <c r="EI14" i="13"/>
  <c r="AM14" i="13" s="1"/>
  <c r="EJ14" i="13"/>
  <c r="AN14" i="13" s="1"/>
  <c r="EK14" i="13"/>
  <c r="AO14" i="13" s="1"/>
  <c r="EL14" i="13"/>
  <c r="AP14" i="13" s="1"/>
  <c r="EM14" i="13"/>
  <c r="AQ14" i="13" s="1"/>
  <c r="EN14" i="13"/>
  <c r="AR14" i="13" s="1"/>
  <c r="EO14" i="13"/>
  <c r="AS14" i="13" s="1"/>
  <c r="EP14" i="13"/>
  <c r="AT14" i="13" s="1"/>
  <c r="EQ14" i="13"/>
  <c r="AU14" i="13" s="1"/>
  <c r="ER14" i="13"/>
  <c r="AV14" i="13" s="1"/>
  <c r="ES14" i="13"/>
  <c r="AW14" i="13" s="1"/>
  <c r="ET14" i="13"/>
  <c r="AX14" i="13" s="1"/>
  <c r="EU14" i="13"/>
  <c r="AY14" i="13" s="1"/>
  <c r="EV14" i="13"/>
  <c r="AZ14" i="13" s="1"/>
  <c r="EW14" i="13"/>
  <c r="BA14" i="13" s="1"/>
  <c r="EX14" i="13"/>
  <c r="BB14" i="13" s="1"/>
  <c r="EY14" i="13"/>
  <c r="BC14" i="13" s="1"/>
  <c r="EZ14" i="13"/>
  <c r="BD14" i="13" s="1"/>
  <c r="FA14" i="13"/>
  <c r="BE14" i="13" s="1"/>
  <c r="FB14" i="13"/>
  <c r="BF14" i="13" s="1"/>
  <c r="FC14" i="13"/>
  <c r="BG14" i="13" s="1"/>
  <c r="FD14" i="13"/>
  <c r="BH14" i="13" s="1"/>
  <c r="FE14" i="13"/>
  <c r="BI14" i="13" s="1"/>
  <c r="FF14" i="13"/>
  <c r="BJ14" i="13" s="1"/>
  <c r="FG14" i="13"/>
  <c r="BK14" i="13" s="1"/>
  <c r="FH14" i="13"/>
  <c r="BL14" i="13" s="1"/>
  <c r="FI14" i="13"/>
  <c r="BM14" i="13" s="1"/>
  <c r="FJ14" i="13"/>
  <c r="BN14" i="13" s="1"/>
  <c r="EF15" i="13"/>
  <c r="AJ15" i="13" s="1"/>
  <c r="EG15" i="13"/>
  <c r="AK15" i="13" s="1"/>
  <c r="EH15" i="13"/>
  <c r="AL15" i="13" s="1"/>
  <c r="EI15" i="13"/>
  <c r="AM15" i="13" s="1"/>
  <c r="EJ15" i="13"/>
  <c r="AN15" i="13" s="1"/>
  <c r="EK15" i="13"/>
  <c r="AO15" i="13" s="1"/>
  <c r="EL15" i="13"/>
  <c r="AP15" i="13" s="1"/>
  <c r="EM15" i="13"/>
  <c r="AQ15" i="13" s="1"/>
  <c r="EN15" i="13"/>
  <c r="AR15" i="13" s="1"/>
  <c r="EO15" i="13"/>
  <c r="AS15" i="13" s="1"/>
  <c r="EP15" i="13"/>
  <c r="AT15" i="13" s="1"/>
  <c r="EQ15" i="13"/>
  <c r="AU15" i="13" s="1"/>
  <c r="ER15" i="13"/>
  <c r="AV15" i="13" s="1"/>
  <c r="ES15" i="13"/>
  <c r="AW15" i="13" s="1"/>
  <c r="ET15" i="13"/>
  <c r="AX15" i="13" s="1"/>
  <c r="EU15" i="13"/>
  <c r="AY15" i="13" s="1"/>
  <c r="EV15" i="13"/>
  <c r="AZ15" i="13" s="1"/>
  <c r="EW15" i="13"/>
  <c r="BA15" i="13" s="1"/>
  <c r="EX15" i="13"/>
  <c r="BB15" i="13" s="1"/>
  <c r="EY15" i="13"/>
  <c r="BC15" i="13" s="1"/>
  <c r="EZ15" i="13"/>
  <c r="BD15" i="13" s="1"/>
  <c r="FA15" i="13"/>
  <c r="BE15" i="13" s="1"/>
  <c r="FB15" i="13"/>
  <c r="BF15" i="13" s="1"/>
  <c r="FC15" i="13"/>
  <c r="BG15" i="13" s="1"/>
  <c r="FD15" i="13"/>
  <c r="BH15" i="13" s="1"/>
  <c r="FE15" i="13"/>
  <c r="BI15" i="13" s="1"/>
  <c r="FF15" i="13"/>
  <c r="BJ15" i="13" s="1"/>
  <c r="FG15" i="13"/>
  <c r="BK15" i="13" s="1"/>
  <c r="FH15" i="13"/>
  <c r="BL15" i="13" s="1"/>
  <c r="FI15" i="13"/>
  <c r="BM15" i="13" s="1"/>
  <c r="FJ15" i="13"/>
  <c r="BN15" i="13" s="1"/>
  <c r="EF16" i="13"/>
  <c r="AJ16" i="13" s="1"/>
  <c r="EG16" i="13"/>
  <c r="AK16" i="13" s="1"/>
  <c r="EH16" i="13"/>
  <c r="AL16" i="13" s="1"/>
  <c r="EI16" i="13"/>
  <c r="AM16" i="13" s="1"/>
  <c r="EJ16" i="13"/>
  <c r="AN16" i="13" s="1"/>
  <c r="EK16" i="13"/>
  <c r="AO16" i="13" s="1"/>
  <c r="EL16" i="13"/>
  <c r="AP16" i="13" s="1"/>
  <c r="EM16" i="13"/>
  <c r="AQ16" i="13" s="1"/>
  <c r="EN16" i="13"/>
  <c r="AR16" i="13" s="1"/>
  <c r="EO16" i="13"/>
  <c r="AS16" i="13" s="1"/>
  <c r="EP16" i="13"/>
  <c r="AT16" i="13" s="1"/>
  <c r="EQ16" i="13"/>
  <c r="AU16" i="13" s="1"/>
  <c r="ER16" i="13"/>
  <c r="AV16" i="13" s="1"/>
  <c r="ES16" i="13"/>
  <c r="AW16" i="13" s="1"/>
  <c r="ET16" i="13"/>
  <c r="AX16" i="13" s="1"/>
  <c r="EU16" i="13"/>
  <c r="AY16" i="13" s="1"/>
  <c r="EV16" i="13"/>
  <c r="AZ16" i="13" s="1"/>
  <c r="EW16" i="13"/>
  <c r="BA16" i="13" s="1"/>
  <c r="EX16" i="13"/>
  <c r="BB16" i="13" s="1"/>
  <c r="EY16" i="13"/>
  <c r="BC16" i="13" s="1"/>
  <c r="EZ16" i="13"/>
  <c r="BD16" i="13" s="1"/>
  <c r="FA16" i="13"/>
  <c r="BE16" i="13" s="1"/>
  <c r="FB16" i="13"/>
  <c r="BF16" i="13" s="1"/>
  <c r="FC16" i="13"/>
  <c r="BG16" i="13" s="1"/>
  <c r="FD16" i="13"/>
  <c r="BH16" i="13" s="1"/>
  <c r="FE16" i="13"/>
  <c r="BI16" i="13" s="1"/>
  <c r="FF16" i="13"/>
  <c r="BJ16" i="13" s="1"/>
  <c r="FG16" i="13"/>
  <c r="BK16" i="13" s="1"/>
  <c r="FH16" i="13"/>
  <c r="BL16" i="13" s="1"/>
  <c r="FI16" i="13"/>
  <c r="BM16" i="13" s="1"/>
  <c r="FJ16" i="13"/>
  <c r="BN16" i="13" s="1"/>
  <c r="EF17" i="13"/>
  <c r="AJ17" i="13" s="1"/>
  <c r="EG17" i="13"/>
  <c r="AK17" i="13" s="1"/>
  <c r="EH17" i="13"/>
  <c r="AL17" i="13" s="1"/>
  <c r="EI17" i="13"/>
  <c r="AM17" i="13" s="1"/>
  <c r="EJ17" i="13"/>
  <c r="AN17" i="13" s="1"/>
  <c r="EK17" i="13"/>
  <c r="AO17" i="13" s="1"/>
  <c r="EL17" i="13"/>
  <c r="AP17" i="13" s="1"/>
  <c r="EM17" i="13"/>
  <c r="AQ17" i="13" s="1"/>
  <c r="EN17" i="13"/>
  <c r="AR17" i="13" s="1"/>
  <c r="EO17" i="13"/>
  <c r="AS17" i="13" s="1"/>
  <c r="EP17" i="13"/>
  <c r="AT17" i="13" s="1"/>
  <c r="EQ17" i="13"/>
  <c r="AU17" i="13" s="1"/>
  <c r="ER17" i="13"/>
  <c r="AV17" i="13" s="1"/>
  <c r="ES17" i="13"/>
  <c r="AW17" i="13" s="1"/>
  <c r="ET17" i="13"/>
  <c r="AX17" i="13" s="1"/>
  <c r="EU17" i="13"/>
  <c r="AY17" i="13" s="1"/>
  <c r="EV17" i="13"/>
  <c r="AZ17" i="13" s="1"/>
  <c r="EW17" i="13"/>
  <c r="EX17" i="13"/>
  <c r="BB17" i="13" s="1"/>
  <c r="EY17" i="13"/>
  <c r="BC17" i="13" s="1"/>
  <c r="EZ17" i="13"/>
  <c r="BD17" i="13" s="1"/>
  <c r="FA17" i="13"/>
  <c r="FB17" i="13"/>
  <c r="BF17" i="13" s="1"/>
  <c r="FC17" i="13"/>
  <c r="BG17" i="13" s="1"/>
  <c r="FD17" i="13"/>
  <c r="BH17" i="13" s="1"/>
  <c r="FE17" i="13"/>
  <c r="FF17" i="13"/>
  <c r="BJ17" i="13" s="1"/>
  <c r="FG17" i="13"/>
  <c r="BK17" i="13" s="1"/>
  <c r="FH17" i="13"/>
  <c r="BL17" i="13" s="1"/>
  <c r="FI17" i="13"/>
  <c r="FJ17" i="13"/>
  <c r="BN17" i="13" s="1"/>
  <c r="EF18" i="13"/>
  <c r="AJ18" i="13" s="1"/>
  <c r="EG18" i="13"/>
  <c r="AK18" i="13" s="1"/>
  <c r="EH18" i="13"/>
  <c r="EI18" i="13"/>
  <c r="AM18" i="13" s="1"/>
  <c r="EJ18" i="13"/>
  <c r="AN18" i="13" s="1"/>
  <c r="EK18" i="13"/>
  <c r="AO18" i="13" s="1"/>
  <c r="EL18" i="13"/>
  <c r="EM18" i="13"/>
  <c r="AQ18" i="13" s="1"/>
  <c r="EN18" i="13"/>
  <c r="AR18" i="13" s="1"/>
  <c r="EO18" i="13"/>
  <c r="AS18" i="13" s="1"/>
  <c r="EP18" i="13"/>
  <c r="EQ18" i="13"/>
  <c r="AU18" i="13" s="1"/>
  <c r="ER18" i="13"/>
  <c r="AV18" i="13" s="1"/>
  <c r="ES18" i="13"/>
  <c r="AW18" i="13" s="1"/>
  <c r="ET18" i="13"/>
  <c r="EU18" i="13"/>
  <c r="AY18" i="13" s="1"/>
  <c r="EV18" i="13"/>
  <c r="AZ18" i="13" s="1"/>
  <c r="EW18" i="13"/>
  <c r="BA18" i="13" s="1"/>
  <c r="EX18" i="13"/>
  <c r="EY18" i="13"/>
  <c r="BC18" i="13" s="1"/>
  <c r="EZ18" i="13"/>
  <c r="BD18" i="13" s="1"/>
  <c r="FA18" i="13"/>
  <c r="BE18" i="13" s="1"/>
  <c r="FB18" i="13"/>
  <c r="FC18" i="13"/>
  <c r="BG18" i="13" s="1"/>
  <c r="FD18" i="13"/>
  <c r="BH18" i="13" s="1"/>
  <c r="FE18" i="13"/>
  <c r="BI18" i="13" s="1"/>
  <c r="FF18" i="13"/>
  <c r="FG18" i="13"/>
  <c r="BK18" i="13" s="1"/>
  <c r="FH18" i="13"/>
  <c r="BL18" i="13" s="1"/>
  <c r="FI18" i="13"/>
  <c r="BM18" i="13" s="1"/>
  <c r="FJ18" i="13"/>
  <c r="EF19" i="13"/>
  <c r="AJ19" i="13" s="1"/>
  <c r="EG19" i="13"/>
  <c r="AK19" i="13" s="1"/>
  <c r="EH19" i="13"/>
  <c r="AL19" i="13" s="1"/>
  <c r="EI19" i="13"/>
  <c r="EJ19" i="13"/>
  <c r="AN19" i="13" s="1"/>
  <c r="EK19" i="13"/>
  <c r="AO19" i="13" s="1"/>
  <c r="EL19" i="13"/>
  <c r="AP19" i="13" s="1"/>
  <c r="EM19" i="13"/>
  <c r="EN19" i="13"/>
  <c r="AR19" i="13" s="1"/>
  <c r="EO19" i="13"/>
  <c r="AS19" i="13" s="1"/>
  <c r="EP19" i="13"/>
  <c r="AT19" i="13" s="1"/>
  <c r="EQ19" i="13"/>
  <c r="ER19" i="13"/>
  <c r="AV19" i="13" s="1"/>
  <c r="ES19" i="13"/>
  <c r="AW19" i="13" s="1"/>
  <c r="ET19" i="13"/>
  <c r="AX19" i="13" s="1"/>
  <c r="EU19" i="13"/>
  <c r="EV19" i="13"/>
  <c r="AZ19" i="13" s="1"/>
  <c r="EW19" i="13"/>
  <c r="BA19" i="13" s="1"/>
  <c r="EX19" i="13"/>
  <c r="BB19" i="13" s="1"/>
  <c r="EY19" i="13"/>
  <c r="EZ19" i="13"/>
  <c r="BD19" i="13" s="1"/>
  <c r="FA19" i="13"/>
  <c r="BE19" i="13" s="1"/>
  <c r="FB19" i="13"/>
  <c r="BF19" i="13" s="1"/>
  <c r="FC19" i="13"/>
  <c r="FD19" i="13"/>
  <c r="BH19" i="13" s="1"/>
  <c r="FE19" i="13"/>
  <c r="BI19" i="13" s="1"/>
  <c r="FF19" i="13"/>
  <c r="BJ19" i="13" s="1"/>
  <c r="FG19" i="13"/>
  <c r="FH19" i="13"/>
  <c r="BL19" i="13" s="1"/>
  <c r="FI19" i="13"/>
  <c r="BM19" i="13" s="1"/>
  <c r="FJ19" i="13"/>
  <c r="BN19" i="13" s="1"/>
  <c r="EF20" i="13"/>
  <c r="EG20" i="13"/>
  <c r="AK20" i="13" s="1"/>
  <c r="EH20" i="13"/>
  <c r="AL20" i="13" s="1"/>
  <c r="EI20" i="13"/>
  <c r="AM20" i="13" s="1"/>
  <c r="EJ20" i="13"/>
  <c r="EK20" i="13"/>
  <c r="AO20" i="13" s="1"/>
  <c r="EL20" i="13"/>
  <c r="AP20" i="13" s="1"/>
  <c r="EM20" i="13"/>
  <c r="AQ20" i="13" s="1"/>
  <c r="EN20" i="13"/>
  <c r="EO20" i="13"/>
  <c r="AS20" i="13" s="1"/>
  <c r="EP20" i="13"/>
  <c r="AT20" i="13" s="1"/>
  <c r="EQ20" i="13"/>
  <c r="AU20" i="13" s="1"/>
  <c r="ER20" i="13"/>
  <c r="ES20" i="13"/>
  <c r="AW20" i="13" s="1"/>
  <c r="ET20" i="13"/>
  <c r="AX20" i="13" s="1"/>
  <c r="EU20" i="13"/>
  <c r="AY20" i="13" s="1"/>
  <c r="EV20" i="13"/>
  <c r="EW20" i="13"/>
  <c r="BA20" i="13" s="1"/>
  <c r="EX20" i="13"/>
  <c r="BB20" i="13" s="1"/>
  <c r="EY20" i="13"/>
  <c r="BC20" i="13" s="1"/>
  <c r="EZ20" i="13"/>
  <c r="FA20" i="13"/>
  <c r="BE20" i="13" s="1"/>
  <c r="FB20" i="13"/>
  <c r="BF20" i="13" s="1"/>
  <c r="FC20" i="13"/>
  <c r="BG20" i="13" s="1"/>
  <c r="FD20" i="13"/>
  <c r="FE20" i="13"/>
  <c r="BI20" i="13" s="1"/>
  <c r="FF20" i="13"/>
  <c r="BJ20" i="13" s="1"/>
  <c r="FG20" i="13"/>
  <c r="BK20" i="13" s="1"/>
  <c r="FH20" i="13"/>
  <c r="FI20" i="13"/>
  <c r="BM20" i="13" s="1"/>
  <c r="FJ20" i="13"/>
  <c r="BN20" i="13" s="1"/>
  <c r="EF21" i="13"/>
  <c r="AJ21" i="13" s="1"/>
  <c r="EG21" i="13"/>
  <c r="EH21" i="13"/>
  <c r="AL21" i="13" s="1"/>
  <c r="EI21" i="13"/>
  <c r="AM21" i="13" s="1"/>
  <c r="EJ21" i="13"/>
  <c r="AN21" i="13" s="1"/>
  <c r="EK21" i="13"/>
  <c r="EL21" i="13"/>
  <c r="AP21" i="13" s="1"/>
  <c r="EM21" i="13"/>
  <c r="AQ21" i="13" s="1"/>
  <c r="EN21" i="13"/>
  <c r="AR21" i="13" s="1"/>
  <c r="EO21" i="13"/>
  <c r="EP21" i="13"/>
  <c r="AT21" i="13" s="1"/>
  <c r="EQ21" i="13"/>
  <c r="AU21" i="13" s="1"/>
  <c r="ER21" i="13"/>
  <c r="AV21" i="13" s="1"/>
  <c r="ES21" i="13"/>
  <c r="ET21" i="13"/>
  <c r="AX21" i="13" s="1"/>
  <c r="EU21" i="13"/>
  <c r="AY21" i="13" s="1"/>
  <c r="EV21" i="13"/>
  <c r="AZ21" i="13" s="1"/>
  <c r="EW21" i="13"/>
  <c r="EX21" i="13"/>
  <c r="BB21" i="13" s="1"/>
  <c r="EY21" i="13"/>
  <c r="BC21" i="13" s="1"/>
  <c r="EZ21" i="13"/>
  <c r="BD21" i="13" s="1"/>
  <c r="FA21" i="13"/>
  <c r="FB21" i="13"/>
  <c r="BF21" i="13" s="1"/>
  <c r="FC21" i="13"/>
  <c r="BG21" i="13" s="1"/>
  <c r="FD21" i="13"/>
  <c r="BH21" i="13" s="1"/>
  <c r="FE21" i="13"/>
  <c r="FF21" i="13"/>
  <c r="BJ21" i="13" s="1"/>
  <c r="FG21" i="13"/>
  <c r="BK21" i="13" s="1"/>
  <c r="FH21" i="13"/>
  <c r="BL21" i="13" s="1"/>
  <c r="FI21" i="13"/>
  <c r="FJ21" i="13"/>
  <c r="BN21" i="13" s="1"/>
  <c r="EF22" i="13"/>
  <c r="AJ22" i="13" s="1"/>
  <c r="EG22" i="13"/>
  <c r="AK22" i="13" s="1"/>
  <c r="EH22" i="13"/>
  <c r="EI22" i="13"/>
  <c r="AM22" i="13" s="1"/>
  <c r="EJ22" i="13"/>
  <c r="AN22" i="13" s="1"/>
  <c r="EK22" i="13"/>
  <c r="AO22" i="13" s="1"/>
  <c r="EL22" i="13"/>
  <c r="EM22" i="13"/>
  <c r="AQ22" i="13" s="1"/>
  <c r="EN22" i="13"/>
  <c r="AR22" i="13" s="1"/>
  <c r="EO22" i="13"/>
  <c r="AS22" i="13" s="1"/>
  <c r="EP22" i="13"/>
  <c r="EQ22" i="13"/>
  <c r="AU22" i="13" s="1"/>
  <c r="ER22" i="13"/>
  <c r="AV22" i="13" s="1"/>
  <c r="ES22" i="13"/>
  <c r="AW22" i="13" s="1"/>
  <c r="ET22" i="13"/>
  <c r="EU22" i="13"/>
  <c r="AY22" i="13" s="1"/>
  <c r="EV22" i="13"/>
  <c r="AZ22" i="13" s="1"/>
  <c r="EW22" i="13"/>
  <c r="BA22" i="13" s="1"/>
  <c r="EX22" i="13"/>
  <c r="EY22" i="13"/>
  <c r="BC22" i="13" s="1"/>
  <c r="EZ22" i="13"/>
  <c r="BD22" i="13" s="1"/>
  <c r="FA22" i="13"/>
  <c r="BE22" i="13" s="1"/>
  <c r="FB22" i="13"/>
  <c r="FC22" i="13"/>
  <c r="BG22" i="13" s="1"/>
  <c r="FD22" i="13"/>
  <c r="BH22" i="13" s="1"/>
  <c r="FE22" i="13"/>
  <c r="BI22" i="13" s="1"/>
  <c r="FF22" i="13"/>
  <c r="FG22" i="13"/>
  <c r="BK22" i="13" s="1"/>
  <c r="FH22" i="13"/>
  <c r="BL22" i="13" s="1"/>
  <c r="FI22" i="13"/>
  <c r="BM22" i="13" s="1"/>
  <c r="FJ22" i="13"/>
  <c r="EF23" i="13"/>
  <c r="AJ23" i="13" s="1"/>
  <c r="EG23" i="13"/>
  <c r="AK23" i="13" s="1"/>
  <c r="EH23" i="13"/>
  <c r="AL23" i="13" s="1"/>
  <c r="EI23" i="13"/>
  <c r="EJ23" i="13"/>
  <c r="AN23" i="13" s="1"/>
  <c r="EK23" i="13"/>
  <c r="AO23" i="13" s="1"/>
  <c r="EL23" i="13"/>
  <c r="AP23" i="13" s="1"/>
  <c r="EM23" i="13"/>
  <c r="EN23" i="13"/>
  <c r="AR23" i="13" s="1"/>
  <c r="EO23" i="13"/>
  <c r="AS23" i="13" s="1"/>
  <c r="EP23" i="13"/>
  <c r="AT23" i="13" s="1"/>
  <c r="EQ23" i="13"/>
  <c r="ER23" i="13"/>
  <c r="AV23" i="13" s="1"/>
  <c r="ES23" i="13"/>
  <c r="AW23" i="13" s="1"/>
  <c r="ET23" i="13"/>
  <c r="AX23" i="13" s="1"/>
  <c r="EU23" i="13"/>
  <c r="EV23" i="13"/>
  <c r="AZ23" i="13" s="1"/>
  <c r="EW23" i="13"/>
  <c r="BA23" i="13" s="1"/>
  <c r="EX23" i="13"/>
  <c r="BB23" i="13" s="1"/>
  <c r="EY23" i="13"/>
  <c r="EZ23" i="13"/>
  <c r="BD23" i="13" s="1"/>
  <c r="FA23" i="13"/>
  <c r="BE23" i="13" s="1"/>
  <c r="FB23" i="13"/>
  <c r="BF23" i="13" s="1"/>
  <c r="FC23" i="13"/>
  <c r="FD23" i="13"/>
  <c r="BH23" i="13" s="1"/>
  <c r="FE23" i="13"/>
  <c r="BI23" i="13" s="1"/>
  <c r="FF23" i="13"/>
  <c r="BJ23" i="13" s="1"/>
  <c r="FG23" i="13"/>
  <c r="FH23" i="13"/>
  <c r="BL23" i="13" s="1"/>
  <c r="FI23" i="13"/>
  <c r="BM23" i="13" s="1"/>
  <c r="FJ23" i="13"/>
  <c r="BN23" i="13" s="1"/>
  <c r="EF24" i="13"/>
  <c r="EG24" i="13"/>
  <c r="AK24" i="13" s="1"/>
  <c r="EH24" i="13"/>
  <c r="AL24" i="13" s="1"/>
  <c r="EI24" i="13"/>
  <c r="AM24" i="13" s="1"/>
  <c r="EJ24" i="13"/>
  <c r="EK24" i="13"/>
  <c r="AO24" i="13" s="1"/>
  <c r="EL24" i="13"/>
  <c r="AP24" i="13" s="1"/>
  <c r="EM24" i="13"/>
  <c r="AQ24" i="13" s="1"/>
  <c r="EN24" i="13"/>
  <c r="EO24" i="13"/>
  <c r="AS24" i="13" s="1"/>
  <c r="EP24" i="13"/>
  <c r="AT24" i="13" s="1"/>
  <c r="EQ24" i="13"/>
  <c r="AU24" i="13" s="1"/>
  <c r="ER24" i="13"/>
  <c r="ES24" i="13"/>
  <c r="AW24" i="13" s="1"/>
  <c r="ET24" i="13"/>
  <c r="AX24" i="13" s="1"/>
  <c r="EU24" i="13"/>
  <c r="AY24" i="13" s="1"/>
  <c r="EV24" i="13"/>
  <c r="EW24" i="13"/>
  <c r="BA24" i="13" s="1"/>
  <c r="EX24" i="13"/>
  <c r="BB24" i="13" s="1"/>
  <c r="EY24" i="13"/>
  <c r="BC24" i="13" s="1"/>
  <c r="EZ24" i="13"/>
  <c r="FA24" i="13"/>
  <c r="BE24" i="13" s="1"/>
  <c r="FB24" i="13"/>
  <c r="BF24" i="13" s="1"/>
  <c r="FC24" i="13"/>
  <c r="BG24" i="13" s="1"/>
  <c r="FD24" i="13"/>
  <c r="FE24" i="13"/>
  <c r="BI24" i="13" s="1"/>
  <c r="FF24" i="13"/>
  <c r="BJ24" i="13" s="1"/>
  <c r="FG24" i="13"/>
  <c r="BK24" i="13" s="1"/>
  <c r="FH24" i="13"/>
  <c r="FI24" i="13"/>
  <c r="BM24" i="13" s="1"/>
  <c r="FJ24" i="13"/>
  <c r="BN24" i="13" s="1"/>
  <c r="EF25" i="13"/>
  <c r="AJ25" i="13" s="1"/>
  <c r="EG25" i="13"/>
  <c r="EH25" i="13"/>
  <c r="AL25" i="13" s="1"/>
  <c r="EI25" i="13"/>
  <c r="AM25" i="13" s="1"/>
  <c r="EJ25" i="13"/>
  <c r="AN25" i="13" s="1"/>
  <c r="EK25" i="13"/>
  <c r="EL25" i="13"/>
  <c r="AP25" i="13" s="1"/>
  <c r="EM25" i="13"/>
  <c r="AQ25" i="13" s="1"/>
  <c r="EN25" i="13"/>
  <c r="AR25" i="13" s="1"/>
  <c r="EO25" i="13"/>
  <c r="EP25" i="13"/>
  <c r="AT25" i="13" s="1"/>
  <c r="EQ25" i="13"/>
  <c r="AU25" i="13" s="1"/>
  <c r="ER25" i="13"/>
  <c r="AV25" i="13" s="1"/>
  <c r="ES25" i="13"/>
  <c r="ET25" i="13"/>
  <c r="AX25" i="13" s="1"/>
  <c r="EU25" i="13"/>
  <c r="AY25" i="13" s="1"/>
  <c r="EV25" i="13"/>
  <c r="AZ25" i="13" s="1"/>
  <c r="EW25" i="13"/>
  <c r="EX25" i="13"/>
  <c r="BB25" i="13" s="1"/>
  <c r="EY25" i="13"/>
  <c r="BC25" i="13" s="1"/>
  <c r="EZ25" i="13"/>
  <c r="BD25" i="13" s="1"/>
  <c r="FA25" i="13"/>
  <c r="FB25" i="13"/>
  <c r="BF25" i="13" s="1"/>
  <c r="FC25" i="13"/>
  <c r="FD25" i="13"/>
  <c r="BH25" i="13" s="1"/>
  <c r="FE25" i="13"/>
  <c r="FF25" i="13"/>
  <c r="BJ25" i="13" s="1"/>
  <c r="FG25" i="13"/>
  <c r="FH25" i="13"/>
  <c r="BL25" i="13" s="1"/>
  <c r="FI25" i="13"/>
  <c r="FJ25" i="13"/>
  <c r="BN25" i="13" s="1"/>
  <c r="EF26" i="13"/>
  <c r="EG26" i="13"/>
  <c r="AK26" i="13" s="1"/>
  <c r="EH26" i="13"/>
  <c r="EI26" i="13"/>
  <c r="AM26" i="13" s="1"/>
  <c r="EJ26" i="13"/>
  <c r="EK26" i="13"/>
  <c r="AO26" i="13" s="1"/>
  <c r="EL26" i="13"/>
  <c r="EM26" i="13"/>
  <c r="AQ26" i="13" s="1"/>
  <c r="EN26" i="13"/>
  <c r="EO26" i="13"/>
  <c r="AS26" i="13" s="1"/>
  <c r="EP26" i="13"/>
  <c r="EQ26" i="13"/>
  <c r="AU26" i="13" s="1"/>
  <c r="ER26" i="13"/>
  <c r="ES26" i="13"/>
  <c r="AW26" i="13" s="1"/>
  <c r="ET26" i="13"/>
  <c r="EU26" i="13"/>
  <c r="AY26" i="13" s="1"/>
  <c r="EV26" i="13"/>
  <c r="EW26" i="13"/>
  <c r="BA26" i="13" s="1"/>
  <c r="EX26" i="13"/>
  <c r="EY26" i="13"/>
  <c r="BC26" i="13" s="1"/>
  <c r="EZ26" i="13"/>
  <c r="FA26" i="13"/>
  <c r="BE26" i="13" s="1"/>
  <c r="FB26" i="13"/>
  <c r="FC26" i="13"/>
  <c r="BG26" i="13" s="1"/>
  <c r="FD26" i="13"/>
  <c r="FE26" i="13"/>
  <c r="BI26" i="13" s="1"/>
  <c r="FF26" i="13"/>
  <c r="FG26" i="13"/>
  <c r="BK26" i="13" s="1"/>
  <c r="FH26" i="13"/>
  <c r="FI26" i="13"/>
  <c r="BM26" i="13" s="1"/>
  <c r="FJ26" i="13"/>
  <c r="EF27" i="13"/>
  <c r="AJ27" i="13" s="1"/>
  <c r="EG27" i="13"/>
  <c r="EH27" i="13"/>
  <c r="AL27" i="13" s="1"/>
  <c r="EI27" i="13"/>
  <c r="EJ27" i="13"/>
  <c r="AN27" i="13" s="1"/>
  <c r="EK27" i="13"/>
  <c r="EL27" i="13"/>
  <c r="AP27" i="13" s="1"/>
  <c r="EM27" i="13"/>
  <c r="EN27" i="13"/>
  <c r="AR27" i="13" s="1"/>
  <c r="EO27" i="13"/>
  <c r="EP27" i="13"/>
  <c r="AT27" i="13" s="1"/>
  <c r="EQ27" i="13"/>
  <c r="ER27" i="13"/>
  <c r="AV27" i="13" s="1"/>
  <c r="ES27" i="13"/>
  <c r="ET27" i="13"/>
  <c r="AX27" i="13" s="1"/>
  <c r="EU27" i="13"/>
  <c r="EV27" i="13"/>
  <c r="AZ27" i="13" s="1"/>
  <c r="EW27" i="13"/>
  <c r="EX27" i="13"/>
  <c r="BB27" i="13" s="1"/>
  <c r="EY27" i="13"/>
  <c r="EZ27" i="13"/>
  <c r="BD27" i="13" s="1"/>
  <c r="FA27" i="13"/>
  <c r="FB27" i="13"/>
  <c r="BF27" i="13" s="1"/>
  <c r="FC27" i="13"/>
  <c r="FD27" i="13"/>
  <c r="BH27" i="13" s="1"/>
  <c r="FE27" i="13"/>
  <c r="FF27" i="13"/>
  <c r="BJ27" i="13" s="1"/>
  <c r="FG27" i="13"/>
  <c r="FH27" i="13"/>
  <c r="BL27" i="13" s="1"/>
  <c r="FI27" i="13"/>
  <c r="FJ27" i="13"/>
  <c r="BN27" i="13" s="1"/>
  <c r="EF28" i="13"/>
  <c r="EG28" i="13"/>
  <c r="AK28" i="13" s="1"/>
  <c r="EH28" i="13"/>
  <c r="EI28" i="13"/>
  <c r="AM28" i="13" s="1"/>
  <c r="EJ28" i="13"/>
  <c r="EK28" i="13"/>
  <c r="AO28" i="13" s="1"/>
  <c r="EL28" i="13"/>
  <c r="EM28" i="13"/>
  <c r="AQ28" i="13" s="1"/>
  <c r="EN28" i="13"/>
  <c r="EO28" i="13"/>
  <c r="AS28" i="13" s="1"/>
  <c r="EP28" i="13"/>
  <c r="EQ28" i="13"/>
  <c r="AU28" i="13" s="1"/>
  <c r="ER28" i="13"/>
  <c r="ES28" i="13"/>
  <c r="AW28" i="13" s="1"/>
  <c r="ET28" i="13"/>
  <c r="EU28" i="13"/>
  <c r="AY28" i="13" s="1"/>
  <c r="EV28" i="13"/>
  <c r="EW28" i="13"/>
  <c r="BA28" i="13" s="1"/>
  <c r="EX28" i="13"/>
  <c r="EY28" i="13"/>
  <c r="BC28" i="13" s="1"/>
  <c r="EZ28" i="13"/>
  <c r="FA28" i="13"/>
  <c r="BE28" i="13" s="1"/>
  <c r="FB28" i="13"/>
  <c r="FC28" i="13"/>
  <c r="BG28" i="13" s="1"/>
  <c r="FD28" i="13"/>
  <c r="FE28" i="13"/>
  <c r="BI28" i="13" s="1"/>
  <c r="FF28" i="13"/>
  <c r="FG28" i="13"/>
  <c r="BK28" i="13" s="1"/>
  <c r="FH28" i="13"/>
  <c r="FI28" i="13"/>
  <c r="BM28" i="13" s="1"/>
  <c r="FJ28" i="13"/>
  <c r="EF29" i="13"/>
  <c r="AJ29" i="13" s="1"/>
  <c r="EG29" i="13"/>
  <c r="EH29" i="13"/>
  <c r="AL29" i="13" s="1"/>
  <c r="EI29" i="13"/>
  <c r="EJ29" i="13"/>
  <c r="AN29" i="13" s="1"/>
  <c r="EK29" i="13"/>
  <c r="EL29" i="13"/>
  <c r="AP29" i="13" s="1"/>
  <c r="EM29" i="13"/>
  <c r="EN29" i="13"/>
  <c r="AR29" i="13" s="1"/>
  <c r="EO29" i="13"/>
  <c r="EP29" i="13"/>
  <c r="AT29" i="13" s="1"/>
  <c r="EQ29" i="13"/>
  <c r="ER29" i="13"/>
  <c r="AV29" i="13" s="1"/>
  <c r="ES29" i="13"/>
  <c r="ET29" i="13"/>
  <c r="AX29" i="13" s="1"/>
  <c r="EU29" i="13"/>
  <c r="EV29" i="13"/>
  <c r="AZ29" i="13" s="1"/>
  <c r="EW29" i="13"/>
  <c r="EX29" i="13"/>
  <c r="BB29" i="13" s="1"/>
  <c r="EY29" i="13"/>
  <c r="EZ29" i="13"/>
  <c r="BD29" i="13" s="1"/>
  <c r="FA29" i="13"/>
  <c r="FB29" i="13"/>
  <c r="BF29" i="13" s="1"/>
  <c r="FC29" i="13"/>
  <c r="FD29" i="13"/>
  <c r="BH29" i="13" s="1"/>
  <c r="FE29" i="13"/>
  <c r="FF29" i="13"/>
  <c r="BJ29" i="13" s="1"/>
  <c r="FG29" i="13"/>
  <c r="FH29" i="13"/>
  <c r="BL29" i="13" s="1"/>
  <c r="FI29" i="13"/>
  <c r="FJ29" i="13"/>
  <c r="BN29" i="13" s="1"/>
  <c r="EF30" i="13"/>
  <c r="EG30" i="13"/>
  <c r="AK30" i="13" s="1"/>
  <c r="EH30" i="13"/>
  <c r="EI30" i="13"/>
  <c r="AM30" i="13" s="1"/>
  <c r="EJ30" i="13"/>
  <c r="EK30" i="13"/>
  <c r="AO30" i="13" s="1"/>
  <c r="EL30" i="13"/>
  <c r="EM30" i="13"/>
  <c r="AQ30" i="13" s="1"/>
  <c r="EN30" i="13"/>
  <c r="EO30" i="13"/>
  <c r="AS30" i="13" s="1"/>
  <c r="EP30" i="13"/>
  <c r="EQ30" i="13"/>
  <c r="AU30" i="13" s="1"/>
  <c r="ER30" i="13"/>
  <c r="ES30" i="13"/>
  <c r="AW30" i="13" s="1"/>
  <c r="ET30" i="13"/>
  <c r="EU30" i="13"/>
  <c r="AY30" i="13" s="1"/>
  <c r="EV30" i="13"/>
  <c r="EW30" i="13"/>
  <c r="BA30" i="13" s="1"/>
  <c r="EX30" i="13"/>
  <c r="EY30" i="13"/>
  <c r="BC30" i="13" s="1"/>
  <c r="EZ30" i="13"/>
  <c r="FA30" i="13"/>
  <c r="BE30" i="13" s="1"/>
  <c r="FB30" i="13"/>
  <c r="FC30" i="13"/>
  <c r="BG30" i="13" s="1"/>
  <c r="FD30" i="13"/>
  <c r="FE30" i="13"/>
  <c r="BI30" i="13" s="1"/>
  <c r="FF30" i="13"/>
  <c r="FG30" i="13"/>
  <c r="BK30" i="13" s="1"/>
  <c r="FH30" i="13"/>
  <c r="FI30" i="13"/>
  <c r="BM30" i="13" s="1"/>
  <c r="FJ30" i="13"/>
  <c r="EF31" i="13"/>
  <c r="AJ31" i="13" s="1"/>
  <c r="EG31" i="13"/>
  <c r="EH31" i="13"/>
  <c r="AL31" i="13" s="1"/>
  <c r="EI31" i="13"/>
  <c r="EJ31" i="13"/>
  <c r="AN31" i="13" s="1"/>
  <c r="EK31" i="13"/>
  <c r="EL31" i="13"/>
  <c r="AP31" i="13" s="1"/>
  <c r="EM31" i="13"/>
  <c r="EN31" i="13"/>
  <c r="AR31" i="13" s="1"/>
  <c r="EO31" i="13"/>
  <c r="EP31" i="13"/>
  <c r="AT31" i="13" s="1"/>
  <c r="EQ31" i="13"/>
  <c r="ER31" i="13"/>
  <c r="AV31" i="13" s="1"/>
  <c r="ES31" i="13"/>
  <c r="ET31" i="13"/>
  <c r="AX31" i="13" s="1"/>
  <c r="EU31" i="13"/>
  <c r="EV31" i="13"/>
  <c r="AZ31" i="13" s="1"/>
  <c r="EW31" i="13"/>
  <c r="EX31" i="13"/>
  <c r="BB31" i="13" s="1"/>
  <c r="EY31" i="13"/>
  <c r="EZ31" i="13"/>
  <c r="BD31" i="13" s="1"/>
  <c r="FA31" i="13"/>
  <c r="FB31" i="13"/>
  <c r="BF31" i="13" s="1"/>
  <c r="FC31" i="13"/>
  <c r="FD31" i="13"/>
  <c r="BH31" i="13" s="1"/>
  <c r="FE31" i="13"/>
  <c r="FF31" i="13"/>
  <c r="BJ31" i="13" s="1"/>
  <c r="FG31" i="13"/>
  <c r="FH31" i="13"/>
  <c r="BL31" i="13" s="1"/>
  <c r="FI31" i="13"/>
  <c r="FJ31" i="13"/>
  <c r="BN31" i="13" s="1"/>
  <c r="EF32" i="13"/>
  <c r="EG32" i="13"/>
  <c r="AK32" i="13" s="1"/>
  <c r="EH32" i="13"/>
  <c r="EI32" i="13"/>
  <c r="AM32" i="13" s="1"/>
  <c r="EJ32" i="13"/>
  <c r="EK32" i="13"/>
  <c r="AO32" i="13" s="1"/>
  <c r="EL32" i="13"/>
  <c r="EM32" i="13"/>
  <c r="AQ32" i="13" s="1"/>
  <c r="EN32" i="13"/>
  <c r="EO32" i="13"/>
  <c r="AS32" i="13" s="1"/>
  <c r="EP32" i="13"/>
  <c r="EQ32" i="13"/>
  <c r="AU32" i="13" s="1"/>
  <c r="ER32" i="13"/>
  <c r="ES32" i="13"/>
  <c r="AW32" i="13" s="1"/>
  <c r="ET32" i="13"/>
  <c r="EU32" i="13"/>
  <c r="AY32" i="13" s="1"/>
  <c r="EV32" i="13"/>
  <c r="EW32" i="13"/>
  <c r="BA32" i="13" s="1"/>
  <c r="EX32" i="13"/>
  <c r="EY32" i="13"/>
  <c r="BC32" i="13" s="1"/>
  <c r="EZ32" i="13"/>
  <c r="FA32" i="13"/>
  <c r="BE32" i="13" s="1"/>
  <c r="FB32" i="13"/>
  <c r="FC32" i="13"/>
  <c r="BG32" i="13" s="1"/>
  <c r="FD32" i="13"/>
  <c r="FE32" i="13"/>
  <c r="BI32" i="13" s="1"/>
  <c r="FF32" i="13"/>
  <c r="FG32" i="13"/>
  <c r="BK32" i="13" s="1"/>
  <c r="FH32" i="13"/>
  <c r="FI32" i="13"/>
  <c r="BM32" i="13" s="1"/>
  <c r="FJ32" i="13"/>
  <c r="EF33" i="13"/>
  <c r="AJ33" i="13" s="1"/>
  <c r="EG33" i="13"/>
  <c r="EH33" i="13"/>
  <c r="AL33" i="13" s="1"/>
  <c r="EI33" i="13"/>
  <c r="EJ33" i="13"/>
  <c r="AN33" i="13" s="1"/>
  <c r="EK33" i="13"/>
  <c r="EL33" i="13"/>
  <c r="AP33" i="13" s="1"/>
  <c r="EM33" i="13"/>
  <c r="EN33" i="13"/>
  <c r="AR33" i="13" s="1"/>
  <c r="EO33" i="13"/>
  <c r="EP33" i="13"/>
  <c r="AT33" i="13" s="1"/>
  <c r="EQ33" i="13"/>
  <c r="ER33" i="13"/>
  <c r="AV33" i="13" s="1"/>
  <c r="ES33" i="13"/>
  <c r="ET33" i="13"/>
  <c r="AX33" i="13" s="1"/>
  <c r="EU33" i="13"/>
  <c r="EV33" i="13"/>
  <c r="AZ33" i="13" s="1"/>
  <c r="EW33" i="13"/>
  <c r="EX33" i="13"/>
  <c r="BB33" i="13" s="1"/>
  <c r="EY33" i="13"/>
  <c r="EZ33" i="13"/>
  <c r="BD33" i="13" s="1"/>
  <c r="FA33" i="13"/>
  <c r="FB33" i="13"/>
  <c r="BF33" i="13" s="1"/>
  <c r="FC33" i="13"/>
  <c r="FD33" i="13"/>
  <c r="BH33" i="13" s="1"/>
  <c r="FE33" i="13"/>
  <c r="FF33" i="13"/>
  <c r="BJ33" i="13" s="1"/>
  <c r="FG33" i="13"/>
  <c r="FH33" i="13"/>
  <c r="BL33" i="13" s="1"/>
  <c r="FI33" i="13"/>
  <c r="FJ33" i="13"/>
  <c r="BN33" i="13" s="1"/>
  <c r="EF34" i="13"/>
  <c r="EG34" i="13"/>
  <c r="AK34" i="13" s="1"/>
  <c r="EH34" i="13"/>
  <c r="EI34" i="13"/>
  <c r="AM34" i="13" s="1"/>
  <c r="EJ34" i="13"/>
  <c r="EK34" i="13"/>
  <c r="AO34" i="13" s="1"/>
  <c r="EL34" i="13"/>
  <c r="EM34" i="13"/>
  <c r="AQ34" i="13" s="1"/>
  <c r="EN34" i="13"/>
  <c r="EO34" i="13"/>
  <c r="AS34" i="13" s="1"/>
  <c r="EP34" i="13"/>
  <c r="EQ34" i="13"/>
  <c r="AU34" i="13" s="1"/>
  <c r="ER34" i="13"/>
  <c r="ES34" i="13"/>
  <c r="AW34" i="13" s="1"/>
  <c r="ET34" i="13"/>
  <c r="EU34" i="13"/>
  <c r="AY34" i="13" s="1"/>
  <c r="EV34" i="13"/>
  <c r="EW34" i="13"/>
  <c r="BA34" i="13" s="1"/>
  <c r="EX34" i="13"/>
  <c r="EY34" i="13"/>
  <c r="BC34" i="13" s="1"/>
  <c r="EZ34" i="13"/>
  <c r="FA34" i="13"/>
  <c r="BE34" i="13" s="1"/>
  <c r="FB34" i="13"/>
  <c r="FC34" i="13"/>
  <c r="BG34" i="13" s="1"/>
  <c r="FD34" i="13"/>
  <c r="FE34" i="13"/>
  <c r="BI34" i="13" s="1"/>
  <c r="FF34" i="13"/>
  <c r="FG34" i="13"/>
  <c r="BK34" i="13" s="1"/>
  <c r="FH34" i="13"/>
  <c r="FI34" i="13"/>
  <c r="BM34" i="13" s="1"/>
  <c r="FJ34" i="13"/>
  <c r="EF35" i="13"/>
  <c r="AJ35" i="13" s="1"/>
  <c r="EG35" i="13"/>
  <c r="EH35" i="13"/>
  <c r="AL35" i="13" s="1"/>
  <c r="EI35" i="13"/>
  <c r="EJ35" i="13"/>
  <c r="AN35" i="13" s="1"/>
  <c r="EK35" i="13"/>
  <c r="EL35" i="13"/>
  <c r="AP35" i="13" s="1"/>
  <c r="EM35" i="13"/>
  <c r="EN35" i="13"/>
  <c r="AR35" i="13" s="1"/>
  <c r="EO35" i="13"/>
  <c r="EP35" i="13"/>
  <c r="AT35" i="13" s="1"/>
  <c r="EQ35" i="13"/>
  <c r="ER35" i="13"/>
  <c r="AV35" i="13" s="1"/>
  <c r="ES35" i="13"/>
  <c r="ET35" i="13"/>
  <c r="AX35" i="13" s="1"/>
  <c r="EU35" i="13"/>
  <c r="EV35" i="13"/>
  <c r="AZ35" i="13" s="1"/>
  <c r="EW35" i="13"/>
  <c r="EX35" i="13"/>
  <c r="BB35" i="13" s="1"/>
  <c r="EY35" i="13"/>
  <c r="EZ35" i="13"/>
  <c r="BD35" i="13" s="1"/>
  <c r="FA35" i="13"/>
  <c r="FB35" i="13"/>
  <c r="BF35" i="13" s="1"/>
  <c r="FC35" i="13"/>
  <c r="FD35" i="13"/>
  <c r="BH35" i="13" s="1"/>
  <c r="FE35" i="13"/>
  <c r="FF35" i="13"/>
  <c r="BJ35" i="13" s="1"/>
  <c r="FG35" i="13"/>
  <c r="FH35" i="13"/>
  <c r="BL35" i="13" s="1"/>
  <c r="FI35" i="13"/>
  <c r="FJ35" i="13"/>
  <c r="BN35" i="13" s="1"/>
  <c r="EG11" i="13"/>
  <c r="AK11" i="13" s="1"/>
  <c r="EH11" i="13"/>
  <c r="EI11" i="13"/>
  <c r="AM11" i="13" s="1"/>
  <c r="EJ11" i="13"/>
  <c r="AN11" i="13" s="1"/>
  <c r="EK11" i="13"/>
  <c r="AO11" i="13" s="1"/>
  <c r="EL11" i="13"/>
  <c r="AP11" i="13" s="1"/>
  <c r="EM11" i="13"/>
  <c r="AQ11" i="13" s="1"/>
  <c r="EN11" i="13"/>
  <c r="AR11" i="13" s="1"/>
  <c r="EO11" i="13"/>
  <c r="AS11" i="13" s="1"/>
  <c r="EP11" i="13"/>
  <c r="AT11" i="13" s="1"/>
  <c r="EQ11" i="13"/>
  <c r="AU11" i="13" s="1"/>
  <c r="ER11" i="13"/>
  <c r="AV11" i="13" s="1"/>
  <c r="ES11" i="13"/>
  <c r="AW11" i="13" s="1"/>
  <c r="ET11" i="13"/>
  <c r="AX11" i="13" s="1"/>
  <c r="EU11" i="13"/>
  <c r="AY11" i="13" s="1"/>
  <c r="EV11" i="13"/>
  <c r="AZ11" i="13" s="1"/>
  <c r="EW11" i="13"/>
  <c r="BA11" i="13" s="1"/>
  <c r="EX11" i="13"/>
  <c r="BB11" i="13" s="1"/>
  <c r="EY11" i="13"/>
  <c r="BC11" i="13" s="1"/>
  <c r="EZ11" i="13"/>
  <c r="BD11" i="13" s="1"/>
  <c r="FA11" i="13"/>
  <c r="BE11" i="13" s="1"/>
  <c r="FB11" i="13"/>
  <c r="BF11" i="13" s="1"/>
  <c r="FC11" i="13"/>
  <c r="BG11" i="13" s="1"/>
  <c r="FD11" i="13"/>
  <c r="BH11" i="13" s="1"/>
  <c r="FE11" i="13"/>
  <c r="BI11" i="13" s="1"/>
  <c r="FF11" i="13"/>
  <c r="BJ11" i="13" s="1"/>
  <c r="FG11" i="13"/>
  <c r="BK11" i="13" s="1"/>
  <c r="FH11" i="13"/>
  <c r="BL11" i="13" s="1"/>
  <c r="FI11" i="13"/>
  <c r="FJ11" i="13"/>
  <c r="BN11" i="13" s="1"/>
  <c r="EF11" i="13"/>
  <c r="AJ11" i="13" s="1"/>
  <c r="EE11" i="13"/>
  <c r="G41" i="20" l="1"/>
  <c r="G40" i="20"/>
  <c r="Q41" i="20"/>
  <c r="Q40" i="20"/>
  <c r="AE41" i="20"/>
  <c r="W41" i="20"/>
  <c r="W40" i="20"/>
  <c r="AG41" i="20"/>
  <c r="AG40" i="20"/>
  <c r="D43" i="20"/>
  <c r="D42" i="20"/>
  <c r="O43" i="20"/>
  <c r="O42" i="20"/>
  <c r="Y43" i="20"/>
  <c r="Y42" i="20"/>
  <c r="C43" i="20"/>
  <c r="C42" i="20"/>
  <c r="M43" i="20"/>
  <c r="M42" i="20"/>
  <c r="P43" i="20"/>
  <c r="P42" i="20"/>
  <c r="S43" i="20"/>
  <c r="S42" i="20"/>
  <c r="AC43" i="20"/>
  <c r="AC42" i="20"/>
  <c r="AF43" i="20"/>
  <c r="AF42" i="20"/>
  <c r="I43" i="20"/>
  <c r="I42" i="20"/>
  <c r="T43" i="20"/>
  <c r="T42" i="20"/>
  <c r="AE43" i="20"/>
  <c r="AE42" i="20"/>
  <c r="E43" i="20"/>
  <c r="E42" i="20"/>
  <c r="H43" i="20"/>
  <c r="H42" i="20"/>
  <c r="K43" i="20"/>
  <c r="K42" i="20"/>
  <c r="U43" i="20"/>
  <c r="U42" i="20"/>
  <c r="X43" i="20"/>
  <c r="X42" i="20"/>
  <c r="AA43" i="20"/>
  <c r="AA42" i="20"/>
  <c r="L43" i="20"/>
  <c r="L42" i="20"/>
  <c r="AB43" i="20"/>
  <c r="AB42" i="20"/>
  <c r="BC21" i="20"/>
  <c r="AQ35" i="20"/>
  <c r="F41" i="20"/>
  <c r="F40" i="20"/>
  <c r="AQ11" i="20"/>
  <c r="AQ36" i="20" s="1"/>
  <c r="BN36" i="13"/>
  <c r="BJ36" i="13"/>
  <c r="BF36" i="13"/>
  <c r="BB36" i="13"/>
  <c r="AX36" i="13"/>
  <c r="AT36" i="13"/>
  <c r="AP36" i="13"/>
  <c r="AL36" i="13"/>
  <c r="BL36" i="13"/>
  <c r="BH36" i="13"/>
  <c r="BD36" i="13"/>
  <c r="AZ36" i="13"/>
  <c r="AV36" i="13"/>
  <c r="AR36" i="13"/>
  <c r="AN36" i="13"/>
  <c r="AJ36" i="13"/>
  <c r="BK36" i="13"/>
  <c r="BI36" i="13"/>
  <c r="BG36" i="13"/>
  <c r="BE36" i="13"/>
  <c r="BC36" i="13"/>
  <c r="BA36" i="13"/>
  <c r="AY36" i="13"/>
  <c r="AW36" i="13"/>
  <c r="AU36" i="13"/>
  <c r="AS36" i="13"/>
  <c r="AQ36" i="13"/>
  <c r="AO36" i="13"/>
  <c r="AM36" i="13"/>
  <c r="AK36" i="13"/>
  <c r="BM36" i="13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AG43" i="20" l="1"/>
  <c r="AG42" i="20"/>
  <c r="W43" i="20"/>
  <c r="W42" i="20"/>
  <c r="Q43" i="20"/>
  <c r="Q42" i="20"/>
  <c r="G43" i="20"/>
  <c r="G42" i="20"/>
  <c r="AU35" i="20"/>
  <c r="BG21" i="20"/>
  <c r="BK21" i="20"/>
  <c r="AU11" i="20"/>
  <c r="AU36" i="20" s="1"/>
  <c r="F42" i="20"/>
  <c r="F43" i="20"/>
  <c r="J41" i="20"/>
  <c r="J40" i="20"/>
  <c r="HC37" i="23"/>
  <c r="HC38" i="23"/>
  <c r="HC39" i="23"/>
  <c r="HC40" i="23"/>
  <c r="HC41" i="23"/>
  <c r="HC42" i="23"/>
  <c r="HC43" i="23"/>
  <c r="HC44" i="23"/>
  <c r="HC45" i="23"/>
  <c r="HC36" i="23"/>
  <c r="AY35" i="20" l="1"/>
  <c r="N41" i="20"/>
  <c r="N40" i="20"/>
  <c r="J42" i="20"/>
  <c r="J43" i="20"/>
  <c r="AY11" i="20"/>
  <c r="AY36" i="20" s="1"/>
  <c r="P163" i="28"/>
  <c r="P162" i="28"/>
  <c r="P161" i="28"/>
  <c r="P160" i="28"/>
  <c r="P159" i="28"/>
  <c r="P158" i="28"/>
  <c r="P157" i="28"/>
  <c r="Q125" i="28"/>
  <c r="Q124" i="28"/>
  <c r="Q123" i="28"/>
  <c r="Q122" i="28"/>
  <c r="Q121" i="28"/>
  <c r="Q120" i="28"/>
  <c r="Q119" i="28"/>
  <c r="P85" i="28"/>
  <c r="P84" i="28"/>
  <c r="P83" i="28"/>
  <c r="P82" i="28"/>
  <c r="P81" i="28"/>
  <c r="P80" i="28"/>
  <c r="P79" i="28"/>
  <c r="M28" i="28"/>
  <c r="M27" i="28"/>
  <c r="M26" i="28"/>
  <c r="M25" i="28"/>
  <c r="M24" i="28"/>
  <c r="M23" i="28"/>
  <c r="M22" i="28"/>
  <c r="F21" i="28"/>
  <c r="F22" i="28"/>
  <c r="F23" i="28"/>
  <c r="F24" i="28"/>
  <c r="F20" i="28"/>
  <c r="F19" i="28"/>
  <c r="F25" i="28"/>
  <c r="E20" i="28"/>
  <c r="E21" i="28"/>
  <c r="E22" i="28"/>
  <c r="E23" i="28"/>
  <c r="E24" i="28"/>
  <c r="E25" i="28"/>
  <c r="E19" i="28"/>
  <c r="D20" i="28"/>
  <c r="D21" i="28"/>
  <c r="D22" i="28"/>
  <c r="D23" i="28"/>
  <c r="D24" i="28"/>
  <c r="D25" i="28"/>
  <c r="D19" i="28"/>
  <c r="B20" i="28"/>
  <c r="B21" i="28"/>
  <c r="B22" i="28"/>
  <c r="B23" i="28"/>
  <c r="B24" i="28"/>
  <c r="B25" i="28"/>
  <c r="B19" i="28"/>
  <c r="BC35" i="20" l="1"/>
  <c r="R41" i="20"/>
  <c r="R40" i="20"/>
  <c r="BC11" i="20"/>
  <c r="BC36" i="20" s="1"/>
  <c r="N42" i="20"/>
  <c r="N43" i="20"/>
  <c r="S59" i="18"/>
  <c r="S60" i="18"/>
  <c r="BK35" i="20" l="1"/>
  <c r="BG35" i="20"/>
  <c r="BK11" i="20"/>
  <c r="BK36" i="20" s="1"/>
  <c r="BG11" i="20"/>
  <c r="BG36" i="20" s="1"/>
  <c r="R42" i="20"/>
  <c r="R43" i="20"/>
  <c r="V41" i="20"/>
  <c r="V40" i="20"/>
  <c r="EB11" i="19"/>
  <c r="EB12" i="19"/>
  <c r="EB13" i="19"/>
  <c r="EB14" i="19"/>
  <c r="EB15" i="19"/>
  <c r="EB16" i="19"/>
  <c r="EB17" i="19"/>
  <c r="EB18" i="19"/>
  <c r="EB19" i="19"/>
  <c r="EB20" i="19"/>
  <c r="EB21" i="19"/>
  <c r="EB22" i="19"/>
  <c r="EB23" i="19"/>
  <c r="EB24" i="19"/>
  <c r="EB25" i="19"/>
  <c r="EB26" i="19"/>
  <c r="EB27" i="19"/>
  <c r="EB28" i="19"/>
  <c r="EB29" i="19"/>
  <c r="EB30" i="19"/>
  <c r="EB31" i="19"/>
  <c r="EB32" i="19"/>
  <c r="EB33" i="19"/>
  <c r="EB34" i="19"/>
  <c r="EB35" i="19"/>
  <c r="HK12" i="20"/>
  <c r="HK13" i="20"/>
  <c r="HK14" i="20"/>
  <c r="HK15" i="20"/>
  <c r="HK16" i="20"/>
  <c r="HK17" i="20"/>
  <c r="HK18" i="20"/>
  <c r="HK19" i="20"/>
  <c r="HK20" i="20"/>
  <c r="HK21" i="20"/>
  <c r="HK22" i="20"/>
  <c r="HK23" i="20"/>
  <c r="HK24" i="20"/>
  <c r="HK25" i="20"/>
  <c r="HK26" i="20"/>
  <c r="HK27" i="20"/>
  <c r="HK28" i="20"/>
  <c r="HK29" i="20"/>
  <c r="HK30" i="20"/>
  <c r="HK31" i="20"/>
  <c r="HK32" i="20"/>
  <c r="HK33" i="20"/>
  <c r="HK34" i="20"/>
  <c r="HK35" i="20"/>
  <c r="HK11" i="20"/>
  <c r="HF35" i="22"/>
  <c r="HE35" i="22" s="1"/>
  <c r="HD35" i="22" s="1"/>
  <c r="GX35" i="22"/>
  <c r="GW35" i="22"/>
  <c r="HF34" i="22"/>
  <c r="HE34" i="22" s="1"/>
  <c r="HD34" i="22" s="1"/>
  <c r="GX34" i="22"/>
  <c r="GW34" i="22"/>
  <c r="HF33" i="22"/>
  <c r="HE33" i="22"/>
  <c r="HD33" i="22" s="1"/>
  <c r="GX33" i="22"/>
  <c r="GW33" i="22"/>
  <c r="HF32" i="22"/>
  <c r="HE32" i="22" s="1"/>
  <c r="HD32" i="22" s="1"/>
  <c r="GX32" i="22"/>
  <c r="GW32" i="22"/>
  <c r="HF31" i="22"/>
  <c r="HE31" i="22" s="1"/>
  <c r="HD31" i="22" s="1"/>
  <c r="GX31" i="22"/>
  <c r="GW31" i="22"/>
  <c r="HF30" i="22"/>
  <c r="HE30" i="22" s="1"/>
  <c r="HD30" i="22" s="1"/>
  <c r="GX30" i="22"/>
  <c r="GW30" i="22"/>
  <c r="HF29" i="22"/>
  <c r="HE29" i="22" s="1"/>
  <c r="HD29" i="22" s="1"/>
  <c r="GX29" i="22"/>
  <c r="GW29" i="22"/>
  <c r="HF28" i="22"/>
  <c r="HE28" i="22" s="1"/>
  <c r="HD28" i="22" s="1"/>
  <c r="GX28" i="22"/>
  <c r="GW28" i="22"/>
  <c r="HF27" i="22"/>
  <c r="HE27" i="22"/>
  <c r="HD27" i="22" s="1"/>
  <c r="GY27" i="22" s="1"/>
  <c r="GX27" i="22"/>
  <c r="GW27" i="22"/>
  <c r="HF26" i="22"/>
  <c r="HE26" i="22" s="1"/>
  <c r="HD26" i="22" s="1"/>
  <c r="GX26" i="22"/>
  <c r="GW26" i="22"/>
  <c r="HF25" i="22"/>
  <c r="HE25" i="22"/>
  <c r="HD25" i="22" s="1"/>
  <c r="GY25" i="22" s="1"/>
  <c r="GX25" i="22"/>
  <c r="GW25" i="22"/>
  <c r="HF24" i="22"/>
  <c r="HE24" i="22" s="1"/>
  <c r="HD24" i="22" s="1"/>
  <c r="GX24" i="22"/>
  <c r="GW24" i="22"/>
  <c r="HF23" i="22"/>
  <c r="HE23" i="22"/>
  <c r="HD23" i="22" s="1"/>
  <c r="GY23" i="22" s="1"/>
  <c r="GX23" i="22"/>
  <c r="GW23" i="22"/>
  <c r="HF22" i="22"/>
  <c r="HE22" i="22" s="1"/>
  <c r="HD22" i="22" s="1"/>
  <c r="GX22" i="22"/>
  <c r="GW22" i="22"/>
  <c r="HF21" i="22"/>
  <c r="HE21" i="22"/>
  <c r="HD21" i="22" s="1"/>
  <c r="GY21" i="22" s="1"/>
  <c r="GX21" i="22"/>
  <c r="GW21" i="22"/>
  <c r="HF20" i="22"/>
  <c r="HE20" i="22" s="1"/>
  <c r="HD20" i="22" s="1"/>
  <c r="GX20" i="22"/>
  <c r="GW20" i="22"/>
  <c r="HF19" i="22"/>
  <c r="HE19" i="22"/>
  <c r="HD19" i="22" s="1"/>
  <c r="GY19" i="22" s="1"/>
  <c r="GX19" i="22"/>
  <c r="GW19" i="22"/>
  <c r="HF18" i="22"/>
  <c r="HE18" i="22" s="1"/>
  <c r="HD18" i="22" s="1"/>
  <c r="GX18" i="22"/>
  <c r="GW18" i="22"/>
  <c r="HF17" i="22"/>
  <c r="HE17" i="22"/>
  <c r="HD17" i="22" s="1"/>
  <c r="GY17" i="22" s="1"/>
  <c r="GX17" i="22"/>
  <c r="GW17" i="22"/>
  <c r="HF16" i="22"/>
  <c r="HE16" i="22" s="1"/>
  <c r="HD16" i="22" s="1"/>
  <c r="GX16" i="22"/>
  <c r="GW16" i="22"/>
  <c r="HF15" i="22"/>
  <c r="HE15" i="22"/>
  <c r="HD15" i="22" s="1"/>
  <c r="GY15" i="22" s="1"/>
  <c r="GX15" i="22"/>
  <c r="GW15" i="22"/>
  <c r="HF14" i="22"/>
  <c r="HE14" i="22" s="1"/>
  <c r="HD14" i="22" s="1"/>
  <c r="GX14" i="22"/>
  <c r="GW14" i="22"/>
  <c r="HF13" i="22"/>
  <c r="HE13" i="22"/>
  <c r="HD13" i="22" s="1"/>
  <c r="GY13" i="22" s="1"/>
  <c r="GX13" i="22"/>
  <c r="GW13" i="22"/>
  <c r="HF12" i="22"/>
  <c r="HE12" i="22" s="1"/>
  <c r="HD12" i="22" s="1"/>
  <c r="GX12" i="22"/>
  <c r="GW12" i="22"/>
  <c r="HF11" i="22"/>
  <c r="HE11" i="22"/>
  <c r="HD11" i="22" s="1"/>
  <c r="GY11" i="22" s="1"/>
  <c r="GX11" i="22"/>
  <c r="GW11" i="22"/>
  <c r="HJ35" i="20"/>
  <c r="HI35" i="20"/>
  <c r="HH35" i="20" s="1"/>
  <c r="HB35" i="20"/>
  <c r="HA35" i="20"/>
  <c r="HJ34" i="20"/>
  <c r="HI34" i="20" s="1"/>
  <c r="HH34" i="20" s="1"/>
  <c r="HB34" i="20"/>
  <c r="HA34" i="20"/>
  <c r="HJ33" i="20"/>
  <c r="HI33" i="20"/>
  <c r="HH33" i="20" s="1"/>
  <c r="HB33" i="20"/>
  <c r="HA33" i="20"/>
  <c r="HJ32" i="20"/>
  <c r="HI32" i="20" s="1"/>
  <c r="HH32" i="20" s="1"/>
  <c r="HB32" i="20"/>
  <c r="HA32" i="20"/>
  <c r="HJ31" i="20"/>
  <c r="HI31" i="20"/>
  <c r="HH31" i="20" s="1"/>
  <c r="HC31" i="20" s="1"/>
  <c r="HB31" i="20"/>
  <c r="HA31" i="20"/>
  <c r="HJ30" i="20"/>
  <c r="HI30" i="20" s="1"/>
  <c r="HH30" i="20"/>
  <c r="HD30" i="20" s="1"/>
  <c r="HB30" i="20"/>
  <c r="HA30" i="20"/>
  <c r="HJ29" i="20"/>
  <c r="HI29" i="20"/>
  <c r="HH29" i="20" s="1"/>
  <c r="HC29" i="20" s="1"/>
  <c r="HB29" i="20"/>
  <c r="HA29" i="20"/>
  <c r="HJ28" i="20"/>
  <c r="HI28" i="20" s="1"/>
  <c r="HH28" i="20"/>
  <c r="HD28" i="20" s="1"/>
  <c r="HB28" i="20"/>
  <c r="HA28" i="20"/>
  <c r="HJ27" i="20"/>
  <c r="HI27" i="20"/>
  <c r="HH27" i="20" s="1"/>
  <c r="HC27" i="20" s="1"/>
  <c r="HB27" i="20"/>
  <c r="HA27" i="20"/>
  <c r="HJ26" i="20"/>
  <c r="HI26" i="20" s="1"/>
  <c r="HH26" i="20"/>
  <c r="HD26" i="20" s="1"/>
  <c r="HB26" i="20"/>
  <c r="HA26" i="20"/>
  <c r="HJ25" i="20"/>
  <c r="HI25" i="20"/>
  <c r="HH25" i="20" s="1"/>
  <c r="HC25" i="20" s="1"/>
  <c r="HB25" i="20"/>
  <c r="HA25" i="20"/>
  <c r="HJ24" i="20"/>
  <c r="HI24" i="20" s="1"/>
  <c r="HH24" i="20"/>
  <c r="HD24" i="20" s="1"/>
  <c r="HB24" i="20"/>
  <c r="HA24" i="20"/>
  <c r="HJ23" i="20"/>
  <c r="HI23" i="20"/>
  <c r="HH23" i="20" s="1"/>
  <c r="HC23" i="20" s="1"/>
  <c r="HB23" i="20"/>
  <c r="HA23" i="20"/>
  <c r="HJ22" i="20"/>
  <c r="HI22" i="20" s="1"/>
  <c r="HH22" i="20"/>
  <c r="HD22" i="20" s="1"/>
  <c r="HB22" i="20"/>
  <c r="HA22" i="20"/>
  <c r="HJ21" i="20"/>
  <c r="HI21" i="20"/>
  <c r="HH21" i="20" s="1"/>
  <c r="HC21" i="20" s="1"/>
  <c r="HB21" i="20"/>
  <c r="HA21" i="20"/>
  <c r="HJ20" i="20"/>
  <c r="HI20" i="20" s="1"/>
  <c r="HH20" i="20"/>
  <c r="HD20" i="20" s="1"/>
  <c r="HB20" i="20"/>
  <c r="HA20" i="20"/>
  <c r="HJ19" i="20"/>
  <c r="HI19" i="20"/>
  <c r="HH19" i="20" s="1"/>
  <c r="HC19" i="20" s="1"/>
  <c r="HB19" i="20"/>
  <c r="HA19" i="20"/>
  <c r="HJ18" i="20"/>
  <c r="HI18" i="20" s="1"/>
  <c r="HH18" i="20"/>
  <c r="HD18" i="20" s="1"/>
  <c r="HB18" i="20"/>
  <c r="HA18" i="20"/>
  <c r="HJ17" i="20"/>
  <c r="HI17" i="20"/>
  <c r="HH17" i="20" s="1"/>
  <c r="HC17" i="20" s="1"/>
  <c r="HB17" i="20"/>
  <c r="HA17" i="20"/>
  <c r="HJ16" i="20"/>
  <c r="HI16" i="20" s="1"/>
  <c r="HH16" i="20"/>
  <c r="HD16" i="20" s="1"/>
  <c r="HB16" i="20"/>
  <c r="HA16" i="20"/>
  <c r="HJ15" i="20"/>
  <c r="HI15" i="20"/>
  <c r="HH15" i="20" s="1"/>
  <c r="HC15" i="20" s="1"/>
  <c r="HB15" i="20"/>
  <c r="HA15" i="20"/>
  <c r="HJ14" i="20"/>
  <c r="HI14" i="20" s="1"/>
  <c r="HH14" i="20"/>
  <c r="HD14" i="20" s="1"/>
  <c r="HB14" i="20"/>
  <c r="HA14" i="20"/>
  <c r="HJ13" i="20"/>
  <c r="HI13" i="20"/>
  <c r="HH13" i="20" s="1"/>
  <c r="HC13" i="20" s="1"/>
  <c r="HB13" i="20"/>
  <c r="HA13" i="20"/>
  <c r="HJ12" i="20"/>
  <c r="HI12" i="20" s="1"/>
  <c r="HH12" i="20"/>
  <c r="HD12" i="20" s="1"/>
  <c r="HB12" i="20"/>
  <c r="HA12" i="20"/>
  <c r="HJ11" i="20"/>
  <c r="HI11" i="20"/>
  <c r="HH11" i="20" s="1"/>
  <c r="HC11" i="20" s="1"/>
  <c r="HB11" i="20"/>
  <c r="HA11" i="20"/>
  <c r="HH35" i="19"/>
  <c r="HG35" i="19" s="1"/>
  <c r="HF35" i="19" s="1"/>
  <c r="GZ35" i="19"/>
  <c r="GY35" i="19"/>
  <c r="HH34" i="19"/>
  <c r="HG34" i="19" s="1"/>
  <c r="HF34" i="19" s="1"/>
  <c r="GZ34" i="19"/>
  <c r="GY34" i="19"/>
  <c r="HH33" i="19"/>
  <c r="HG33" i="19" s="1"/>
  <c r="HF33" i="19" s="1"/>
  <c r="GZ33" i="19"/>
  <c r="GY33" i="19"/>
  <c r="HH32" i="19"/>
  <c r="HG32" i="19" s="1"/>
  <c r="HF32" i="19" s="1"/>
  <c r="GZ32" i="19"/>
  <c r="GY32" i="19"/>
  <c r="HH31" i="19"/>
  <c r="HG31" i="19" s="1"/>
  <c r="HF31" i="19" s="1"/>
  <c r="GZ31" i="19"/>
  <c r="GY31" i="19"/>
  <c r="HH30" i="19"/>
  <c r="HG30" i="19" s="1"/>
  <c r="HF30" i="19" s="1"/>
  <c r="GZ30" i="19"/>
  <c r="GY30" i="19"/>
  <c r="HH29" i="19"/>
  <c r="HG29" i="19" s="1"/>
  <c r="HF29" i="19" s="1"/>
  <c r="GZ29" i="19"/>
  <c r="GY29" i="19"/>
  <c r="HH28" i="19"/>
  <c r="HG28" i="19" s="1"/>
  <c r="HF28" i="19" s="1"/>
  <c r="GZ28" i="19"/>
  <c r="GY28" i="19"/>
  <c r="HH27" i="19"/>
  <c r="HG27" i="19" s="1"/>
  <c r="HF27" i="19" s="1"/>
  <c r="HA27" i="19" s="1"/>
  <c r="GZ27" i="19"/>
  <c r="GY27" i="19"/>
  <c r="HH26" i="19"/>
  <c r="HG26" i="19" s="1"/>
  <c r="HF26" i="19" s="1"/>
  <c r="GZ26" i="19"/>
  <c r="GY26" i="19"/>
  <c r="HH25" i="19"/>
  <c r="HG25" i="19" s="1"/>
  <c r="HF25" i="19" s="1"/>
  <c r="HA25" i="19" s="1"/>
  <c r="GZ25" i="19"/>
  <c r="GY25" i="19"/>
  <c r="HH24" i="19"/>
  <c r="HG24" i="19" s="1"/>
  <c r="HF24" i="19" s="1"/>
  <c r="GZ24" i="19"/>
  <c r="GY24" i="19"/>
  <c r="HH23" i="19"/>
  <c r="HG23" i="19" s="1"/>
  <c r="HF23" i="19" s="1"/>
  <c r="HA23" i="19" s="1"/>
  <c r="GZ23" i="19"/>
  <c r="GY23" i="19"/>
  <c r="HH22" i="19"/>
  <c r="HG22" i="19" s="1"/>
  <c r="HF22" i="19" s="1"/>
  <c r="GZ22" i="19"/>
  <c r="GY22" i="19"/>
  <c r="HH21" i="19"/>
  <c r="HG21" i="19" s="1"/>
  <c r="HF21" i="19" s="1"/>
  <c r="HA21" i="19" s="1"/>
  <c r="GZ21" i="19"/>
  <c r="GY21" i="19"/>
  <c r="HH20" i="19"/>
  <c r="HG20" i="19" s="1"/>
  <c r="HF20" i="19" s="1"/>
  <c r="GZ20" i="19"/>
  <c r="GY20" i="19"/>
  <c r="HH19" i="19"/>
  <c r="HG19" i="19" s="1"/>
  <c r="HF19" i="19" s="1"/>
  <c r="HA19" i="19" s="1"/>
  <c r="GZ19" i="19"/>
  <c r="GY19" i="19"/>
  <c r="HH18" i="19"/>
  <c r="HG18" i="19" s="1"/>
  <c r="HF18" i="19" s="1"/>
  <c r="GZ18" i="19"/>
  <c r="GY18" i="19"/>
  <c r="HH17" i="19"/>
  <c r="HG17" i="19" s="1"/>
  <c r="HF17" i="19" s="1"/>
  <c r="HA17" i="19" s="1"/>
  <c r="GZ17" i="19"/>
  <c r="GY17" i="19"/>
  <c r="HH16" i="19"/>
  <c r="HG16" i="19" s="1"/>
  <c r="HF16" i="19" s="1"/>
  <c r="GZ16" i="19"/>
  <c r="GY16" i="19"/>
  <c r="HH15" i="19"/>
  <c r="HG15" i="19" s="1"/>
  <c r="HF15" i="19" s="1"/>
  <c r="HA15" i="19" s="1"/>
  <c r="GZ15" i="19"/>
  <c r="GY15" i="19"/>
  <c r="HH14" i="19"/>
  <c r="HG14" i="19" s="1"/>
  <c r="HF14" i="19" s="1"/>
  <c r="GZ14" i="19"/>
  <c r="GY14" i="19"/>
  <c r="HH13" i="19"/>
  <c r="HG13" i="19" s="1"/>
  <c r="HF13" i="19" s="1"/>
  <c r="HA13" i="19" s="1"/>
  <c r="GZ13" i="19"/>
  <c r="GY13" i="19"/>
  <c r="HH12" i="19"/>
  <c r="HG12" i="19" s="1"/>
  <c r="HF12" i="19" s="1"/>
  <c r="GZ12" i="19"/>
  <c r="GY12" i="19"/>
  <c r="HH11" i="19"/>
  <c r="HG11" i="19" s="1"/>
  <c r="GZ11" i="19"/>
  <c r="GY11" i="19"/>
  <c r="HH12" i="13"/>
  <c r="HH13" i="13"/>
  <c r="HH14" i="13"/>
  <c r="HH15" i="13"/>
  <c r="HH16" i="13"/>
  <c r="HH17" i="13"/>
  <c r="HH18" i="13"/>
  <c r="HH19" i="13"/>
  <c r="HH20" i="13"/>
  <c r="HH21" i="13"/>
  <c r="HH22" i="13"/>
  <c r="HH23" i="13"/>
  <c r="HH24" i="13"/>
  <c r="HH25" i="13"/>
  <c r="HH26" i="13"/>
  <c r="HH27" i="13"/>
  <c r="HH28" i="13"/>
  <c r="HH29" i="13"/>
  <c r="HH30" i="13"/>
  <c r="HH31" i="13"/>
  <c r="HH32" i="13"/>
  <c r="HH33" i="13"/>
  <c r="HH34" i="13"/>
  <c r="HH35" i="13"/>
  <c r="HH11" i="13"/>
  <c r="HA29" i="19" l="1"/>
  <c r="HB29" i="19"/>
  <c r="HA31" i="19"/>
  <c r="HB31" i="19"/>
  <c r="HB13" i="19"/>
  <c r="GW13" i="19" s="1"/>
  <c r="HB15" i="19"/>
  <c r="GW15" i="19" s="1"/>
  <c r="HB17" i="19"/>
  <c r="GW17" i="19" s="1"/>
  <c r="HB19" i="19"/>
  <c r="GW19" i="19" s="1"/>
  <c r="HB21" i="19"/>
  <c r="GW21" i="19" s="1"/>
  <c r="HB23" i="19"/>
  <c r="GW23" i="19" s="1"/>
  <c r="HB25" i="19"/>
  <c r="GW25" i="19" s="1"/>
  <c r="HB27" i="19"/>
  <c r="GW27" i="19" s="1"/>
  <c r="HF11" i="19"/>
  <c r="HB11" i="19" s="1"/>
  <c r="GY29" i="22"/>
  <c r="GZ29" i="22"/>
  <c r="GU29" i="22" s="1"/>
  <c r="GY31" i="22"/>
  <c r="GZ31" i="22"/>
  <c r="GU31" i="22" s="1"/>
  <c r="GZ11" i="22"/>
  <c r="GU11" i="22" s="1"/>
  <c r="GZ13" i="22"/>
  <c r="GU13" i="22" s="1"/>
  <c r="GZ15" i="22"/>
  <c r="GU15" i="22" s="1"/>
  <c r="GZ17" i="22"/>
  <c r="GU17" i="22" s="1"/>
  <c r="GZ19" i="22"/>
  <c r="GU19" i="22" s="1"/>
  <c r="GZ21" i="22"/>
  <c r="GU21" i="22" s="1"/>
  <c r="GZ23" i="22"/>
  <c r="GU23" i="22" s="1"/>
  <c r="GZ25" i="22"/>
  <c r="GU25" i="22" s="1"/>
  <c r="GZ27" i="22"/>
  <c r="GU27" i="22" s="1"/>
  <c r="Z41" i="20"/>
  <c r="Z40" i="20"/>
  <c r="V42" i="20"/>
  <c r="V43" i="20"/>
  <c r="AD40" i="20"/>
  <c r="AD41" i="20"/>
  <c r="GZ12" i="22"/>
  <c r="GY12" i="22"/>
  <c r="GZ14" i="22"/>
  <c r="GU14" i="22" s="1"/>
  <c r="GY14" i="22"/>
  <c r="GZ16" i="22"/>
  <c r="GY16" i="22"/>
  <c r="GZ18" i="22"/>
  <c r="GU18" i="22" s="1"/>
  <c r="GY18" i="22"/>
  <c r="GZ20" i="22"/>
  <c r="GY20" i="22"/>
  <c r="GZ22" i="22"/>
  <c r="GU22" i="22" s="1"/>
  <c r="GY22" i="22"/>
  <c r="GZ24" i="22"/>
  <c r="GY24" i="22"/>
  <c r="GZ26" i="22"/>
  <c r="GU26" i="22" s="1"/>
  <c r="GY26" i="22"/>
  <c r="GZ28" i="22"/>
  <c r="GY28" i="22"/>
  <c r="GZ30" i="22"/>
  <c r="GU30" i="22" s="1"/>
  <c r="GY30" i="22"/>
  <c r="GU12" i="22"/>
  <c r="GU16" i="22"/>
  <c r="GU20" i="22"/>
  <c r="GU24" i="22"/>
  <c r="GU28" i="22"/>
  <c r="GY33" i="22"/>
  <c r="GZ33" i="22"/>
  <c r="GZ34" i="22"/>
  <c r="GY34" i="22"/>
  <c r="GU34" i="22" s="1"/>
  <c r="GZ32" i="22"/>
  <c r="GY32" i="22"/>
  <c r="GU32" i="22" s="1"/>
  <c r="GY35" i="22"/>
  <c r="GZ35" i="22"/>
  <c r="HD32" i="20"/>
  <c r="HC32" i="20"/>
  <c r="GY32" i="20" s="1"/>
  <c r="GW32" i="20" s="1"/>
  <c r="HC35" i="20"/>
  <c r="GY35" i="20" s="1"/>
  <c r="GW35" i="20" s="1"/>
  <c r="HD35" i="20"/>
  <c r="HD11" i="20"/>
  <c r="GY11" i="20" s="1"/>
  <c r="GW11" i="20" s="1"/>
  <c r="HC12" i="20"/>
  <c r="GY12" i="20" s="1"/>
  <c r="GW12" i="20" s="1"/>
  <c r="HD13" i="20"/>
  <c r="GY13" i="20" s="1"/>
  <c r="GW13" i="20" s="1"/>
  <c r="GY14" i="20"/>
  <c r="GW14" i="20" s="1"/>
  <c r="HC14" i="20"/>
  <c r="HD15" i="20"/>
  <c r="GY15" i="20" s="1"/>
  <c r="GW15" i="20" s="1"/>
  <c r="HC16" i="20"/>
  <c r="GY16" i="20" s="1"/>
  <c r="GW16" i="20" s="1"/>
  <c r="HD17" i="20"/>
  <c r="GY17" i="20" s="1"/>
  <c r="GW17" i="20" s="1"/>
  <c r="GY18" i="20"/>
  <c r="GW18" i="20" s="1"/>
  <c r="HC18" i="20"/>
  <c r="HD19" i="20"/>
  <c r="GY19" i="20" s="1"/>
  <c r="GW19" i="20" s="1"/>
  <c r="HC20" i="20"/>
  <c r="GY20" i="20" s="1"/>
  <c r="GW20" i="20" s="1"/>
  <c r="HD21" i="20"/>
  <c r="GY21" i="20" s="1"/>
  <c r="GW21" i="20" s="1"/>
  <c r="GY22" i="20"/>
  <c r="GW22" i="20" s="1"/>
  <c r="HC22" i="20"/>
  <c r="HD23" i="20"/>
  <c r="GY23" i="20" s="1"/>
  <c r="GW23" i="20" s="1"/>
  <c r="HC24" i="20"/>
  <c r="GY24" i="20" s="1"/>
  <c r="GW24" i="20" s="1"/>
  <c r="HD25" i="20"/>
  <c r="GY25" i="20" s="1"/>
  <c r="GW25" i="20" s="1"/>
  <c r="GY26" i="20"/>
  <c r="GW26" i="20" s="1"/>
  <c r="HC26" i="20"/>
  <c r="HD27" i="20"/>
  <c r="GY27" i="20" s="1"/>
  <c r="GW27" i="20" s="1"/>
  <c r="HC28" i="20"/>
  <c r="GY28" i="20" s="1"/>
  <c r="GW28" i="20" s="1"/>
  <c r="HD29" i="20"/>
  <c r="GY29" i="20" s="1"/>
  <c r="GW29" i="20" s="1"/>
  <c r="GY30" i="20"/>
  <c r="GW30" i="20" s="1"/>
  <c r="HC30" i="20"/>
  <c r="HD31" i="20"/>
  <c r="GY31" i="20" s="1"/>
  <c r="GW31" i="20" s="1"/>
  <c r="HC33" i="20"/>
  <c r="HD33" i="20"/>
  <c r="HD34" i="20"/>
  <c r="HC34" i="20"/>
  <c r="GY34" i="20" s="1"/>
  <c r="GW34" i="20" s="1"/>
  <c r="HB12" i="19"/>
  <c r="HA12" i="19"/>
  <c r="GW12" i="19" s="1"/>
  <c r="HB14" i="19"/>
  <c r="HA14" i="19"/>
  <c r="HB16" i="19"/>
  <c r="HA16" i="19"/>
  <c r="HB18" i="19"/>
  <c r="HA18" i="19"/>
  <c r="HB20" i="19"/>
  <c r="HA20" i="19"/>
  <c r="HB22" i="19"/>
  <c r="HA22" i="19"/>
  <c r="HB24" i="19"/>
  <c r="HA24" i="19"/>
  <c r="HB26" i="19"/>
  <c r="HA26" i="19"/>
  <c r="HB28" i="19"/>
  <c r="HA28" i="19"/>
  <c r="HB30" i="19"/>
  <c r="HA30" i="19"/>
  <c r="HA33" i="19"/>
  <c r="HB33" i="19"/>
  <c r="HB34" i="19"/>
  <c r="HA34" i="19"/>
  <c r="HB32" i="19"/>
  <c r="HA32" i="19"/>
  <c r="HA35" i="19"/>
  <c r="HB35" i="19"/>
  <c r="GW30" i="19" l="1"/>
  <c r="GU30" i="19" s="1"/>
  <c r="GW28" i="19"/>
  <c r="GW26" i="19"/>
  <c r="GU26" i="19" s="1"/>
  <c r="GW24" i="19"/>
  <c r="GW22" i="19"/>
  <c r="GU22" i="19" s="1"/>
  <c r="GW20" i="19"/>
  <c r="GW18" i="19"/>
  <c r="GU18" i="19" s="1"/>
  <c r="GW16" i="19"/>
  <c r="GW14" i="19"/>
  <c r="GU14" i="19" s="1"/>
  <c r="GW31" i="19"/>
  <c r="GW29" i="19"/>
  <c r="GU29" i="19" s="1"/>
  <c r="GW32" i="19"/>
  <c r="GW34" i="19"/>
  <c r="GU34" i="19" s="1"/>
  <c r="GU24" i="19"/>
  <c r="HI24" i="19"/>
  <c r="GU32" i="19"/>
  <c r="HI32" i="19"/>
  <c r="GU28" i="19"/>
  <c r="HI28" i="19"/>
  <c r="GU20" i="19"/>
  <c r="HI20" i="19"/>
  <c r="HI30" i="19"/>
  <c r="HI26" i="19"/>
  <c r="HI22" i="19"/>
  <c r="HI18" i="19"/>
  <c r="HI14" i="19"/>
  <c r="GU27" i="19"/>
  <c r="HI27" i="19"/>
  <c r="GU23" i="19"/>
  <c r="HI23" i="19"/>
  <c r="GU19" i="19"/>
  <c r="HI19" i="19"/>
  <c r="GU15" i="19"/>
  <c r="HI15" i="19"/>
  <c r="GU31" i="19"/>
  <c r="HI31" i="19"/>
  <c r="HI29" i="19"/>
  <c r="GU12" i="19"/>
  <c r="HI12" i="19"/>
  <c r="GW35" i="19"/>
  <c r="GW33" i="19"/>
  <c r="GU16" i="19"/>
  <c r="HI16" i="19"/>
  <c r="HA11" i="19"/>
  <c r="GW11" i="19" s="1"/>
  <c r="GU11" i="19" s="1"/>
  <c r="GU25" i="19"/>
  <c r="HI25" i="19"/>
  <c r="GU21" i="19"/>
  <c r="HI21" i="19"/>
  <c r="GU17" i="19"/>
  <c r="HI17" i="19"/>
  <c r="GU13" i="19"/>
  <c r="HI13" i="19"/>
  <c r="GS32" i="22"/>
  <c r="HG32" i="22"/>
  <c r="GU35" i="22"/>
  <c r="GU33" i="22"/>
  <c r="GS24" i="22"/>
  <c r="HG24" i="22"/>
  <c r="GS16" i="22"/>
  <c r="HG16" i="22"/>
  <c r="GS25" i="22"/>
  <c r="HG25" i="22"/>
  <c r="GS21" i="22"/>
  <c r="HG21" i="22"/>
  <c r="GS17" i="22"/>
  <c r="HG17" i="22"/>
  <c r="GS13" i="22"/>
  <c r="HG13" i="22"/>
  <c r="GS31" i="22"/>
  <c r="HG31" i="22"/>
  <c r="GS29" i="22"/>
  <c r="HG29" i="22"/>
  <c r="GS34" i="22"/>
  <c r="HG34" i="22"/>
  <c r="GS28" i="22"/>
  <c r="HG28" i="22"/>
  <c r="GS20" i="22"/>
  <c r="HG20" i="22"/>
  <c r="GS12" i="22"/>
  <c r="HG12" i="22"/>
  <c r="GS30" i="22"/>
  <c r="HG30" i="22"/>
  <c r="GS26" i="22"/>
  <c r="HG26" i="22"/>
  <c r="GS22" i="22"/>
  <c r="HG22" i="22"/>
  <c r="GS18" i="22"/>
  <c r="HG18" i="22"/>
  <c r="GS14" i="22"/>
  <c r="HG14" i="22"/>
  <c r="GS27" i="22"/>
  <c r="HG27" i="22"/>
  <c r="GS23" i="22"/>
  <c r="HG23" i="22"/>
  <c r="GS19" i="22"/>
  <c r="HG19" i="22"/>
  <c r="GS15" i="22"/>
  <c r="HG15" i="22"/>
  <c r="GS11" i="22"/>
  <c r="HG11" i="22"/>
  <c r="AD42" i="20"/>
  <c r="AD43" i="20"/>
  <c r="Z42" i="20"/>
  <c r="Z43" i="20"/>
  <c r="GY33" i="20"/>
  <c r="GW33" i="20" s="1"/>
  <c r="HI11" i="19" l="1"/>
  <c r="HI34" i="19"/>
  <c r="GU33" i="19"/>
  <c r="HI33" i="19"/>
  <c r="GU35" i="19"/>
  <c r="HI35" i="19"/>
  <c r="GS33" i="22"/>
  <c r="HG33" i="22"/>
  <c r="GR15" i="22"/>
  <c r="GR19" i="22"/>
  <c r="GR23" i="22"/>
  <c r="GR27" i="22"/>
  <c r="GR14" i="22"/>
  <c r="GR18" i="22"/>
  <c r="GR22" i="22"/>
  <c r="GR26" i="22"/>
  <c r="GR30" i="22"/>
  <c r="GR12" i="22"/>
  <c r="GR20" i="22"/>
  <c r="GR28" i="22"/>
  <c r="GR34" i="22"/>
  <c r="GR29" i="22"/>
  <c r="GR31" i="22"/>
  <c r="GR13" i="22"/>
  <c r="GR17" i="22"/>
  <c r="GR21" i="22"/>
  <c r="GR25" i="22"/>
  <c r="GR16" i="22"/>
  <c r="GR24" i="22"/>
  <c r="GS35" i="22"/>
  <c r="HG35" i="22"/>
  <c r="GR32" i="22"/>
  <c r="GR35" i="22" l="1"/>
  <c r="GR33" i="22"/>
  <c r="EE12" i="13"/>
  <c r="EE13" i="13"/>
  <c r="EE14" i="13"/>
  <c r="EE15" i="13"/>
  <c r="EE16" i="13"/>
  <c r="EE17" i="13"/>
  <c r="EE18" i="13"/>
  <c r="EE19" i="13"/>
  <c r="EE20" i="13"/>
  <c r="EE21" i="13"/>
  <c r="EE22" i="13"/>
  <c r="EE23" i="13"/>
  <c r="EE24" i="13"/>
  <c r="EE25" i="13"/>
  <c r="EE26" i="13"/>
  <c r="EE27" i="13"/>
  <c r="EE28" i="13"/>
  <c r="EE29" i="13"/>
  <c r="EE30" i="13"/>
  <c r="EE31" i="13"/>
  <c r="EE32" i="13"/>
  <c r="EE33" i="13"/>
  <c r="EE34" i="13"/>
  <c r="EE35" i="13"/>
  <c r="S62" i="18"/>
  <c r="S65" i="18"/>
  <c r="T67" i="18"/>
  <c r="T64" i="18"/>
  <c r="T62" i="18"/>
  <c r="T61" i="18"/>
  <c r="S61" i="18"/>
  <c r="S67" i="18" s="1"/>
  <c r="S64" i="18"/>
  <c r="GR6" i="23" l="1"/>
  <c r="ED6" i="23" s="1"/>
  <c r="GR7" i="23"/>
  <c r="ED7" i="23" s="1"/>
  <c r="GR8" i="23"/>
  <c r="ED8" i="23" s="1"/>
  <c r="GR9" i="23"/>
  <c r="ED9" i="23" s="1"/>
  <c r="GR10" i="23"/>
  <c r="ED10" i="23" s="1"/>
  <c r="GR11" i="23"/>
  <c r="ED11" i="23" s="1"/>
  <c r="GR12" i="23"/>
  <c r="ED12" i="23" s="1"/>
  <c r="GR13" i="23"/>
  <c r="ED13" i="23" s="1"/>
  <c r="GR14" i="23"/>
  <c r="ED14" i="23" s="1"/>
  <c r="GR15" i="23"/>
  <c r="ED15" i="23" s="1"/>
  <c r="GR16" i="23"/>
  <c r="ED16" i="23" s="1"/>
  <c r="GR17" i="23"/>
  <c r="ED17" i="23" s="1"/>
  <c r="GR18" i="23"/>
  <c r="ED18" i="23" s="1"/>
  <c r="GR19" i="23"/>
  <c r="ED19" i="23" s="1"/>
  <c r="GR20" i="23"/>
  <c r="ED20" i="23" s="1"/>
  <c r="GR21" i="23"/>
  <c r="ED21" i="23" s="1"/>
  <c r="GR22" i="23"/>
  <c r="ED22" i="23" s="1"/>
  <c r="GR23" i="23"/>
  <c r="ED23" i="23" s="1"/>
  <c r="GR24" i="23"/>
  <c r="ED24" i="23" s="1"/>
  <c r="GR25" i="23"/>
  <c r="ED25" i="23" s="1"/>
  <c r="GR26" i="23"/>
  <c r="ED26" i="23" s="1"/>
  <c r="GR27" i="23"/>
  <c r="ED27" i="23" s="1"/>
  <c r="GR5" i="23"/>
  <c r="ED5" i="23" s="1"/>
  <c r="EE12" i="20"/>
  <c r="EE13" i="20"/>
  <c r="EE14" i="20"/>
  <c r="EE15" i="20"/>
  <c r="EE16" i="20"/>
  <c r="EE17" i="20"/>
  <c r="EE18" i="20"/>
  <c r="EE19" i="20"/>
  <c r="EE20" i="20"/>
  <c r="EE21" i="20"/>
  <c r="EE22" i="20"/>
  <c r="EE23" i="20"/>
  <c r="EE24" i="20"/>
  <c r="EE25" i="20"/>
  <c r="EE26" i="20"/>
  <c r="EE27" i="20"/>
  <c r="EE28" i="20"/>
  <c r="EE29" i="20"/>
  <c r="EE30" i="20"/>
  <c r="EE31" i="20"/>
  <c r="EE32" i="20"/>
  <c r="EE33" i="20"/>
  <c r="EE34" i="20"/>
  <c r="EE35" i="20"/>
  <c r="EE11" i="20"/>
  <c r="ED12" i="20"/>
  <c r="ED13" i="20"/>
  <c r="ED14" i="20"/>
  <c r="ED15" i="20"/>
  <c r="ED16" i="20"/>
  <c r="ED17" i="20"/>
  <c r="ED18" i="20"/>
  <c r="ED19" i="20"/>
  <c r="ED20" i="20"/>
  <c r="ED21" i="20"/>
  <c r="ED22" i="20"/>
  <c r="ED23" i="20"/>
  <c r="ED24" i="20"/>
  <c r="ED25" i="20"/>
  <c r="ED26" i="20"/>
  <c r="ED27" i="20"/>
  <c r="ED28" i="20"/>
  <c r="ED29" i="20"/>
  <c r="ED30" i="20"/>
  <c r="ED31" i="20"/>
  <c r="ED32" i="20"/>
  <c r="ED33" i="20"/>
  <c r="ED34" i="20"/>
  <c r="ED35" i="20"/>
  <c r="ED11" i="20"/>
  <c r="GY12" i="13"/>
  <c r="GY13" i="13"/>
  <c r="GY14" i="13"/>
  <c r="GY15" i="13"/>
  <c r="GY16" i="13"/>
  <c r="GY17" i="13"/>
  <c r="GY18" i="13"/>
  <c r="GY19" i="13"/>
  <c r="GY20" i="13"/>
  <c r="GY21" i="13"/>
  <c r="GY22" i="13"/>
  <c r="GY23" i="13"/>
  <c r="GY24" i="13"/>
  <c r="GY25" i="13"/>
  <c r="GY26" i="13"/>
  <c r="GY27" i="13"/>
  <c r="GY28" i="13"/>
  <c r="GY29" i="13"/>
  <c r="GY30" i="13"/>
  <c r="GY31" i="13"/>
  <c r="GY32" i="13"/>
  <c r="GY33" i="13"/>
  <c r="GY34" i="13"/>
  <c r="GY35" i="13"/>
  <c r="GY11" i="13"/>
  <c r="GZ12" i="13"/>
  <c r="GZ13" i="13"/>
  <c r="GZ14" i="13"/>
  <c r="GZ15" i="13"/>
  <c r="GZ16" i="13"/>
  <c r="GZ17" i="13"/>
  <c r="GZ18" i="13"/>
  <c r="GZ19" i="13"/>
  <c r="GZ20" i="13"/>
  <c r="GZ21" i="13"/>
  <c r="GZ22" i="13"/>
  <c r="GZ23" i="13"/>
  <c r="GZ24" i="13"/>
  <c r="GZ25" i="13"/>
  <c r="GZ26" i="13"/>
  <c r="GZ27" i="13"/>
  <c r="GZ28" i="13"/>
  <c r="GZ29" i="13"/>
  <c r="GZ30" i="13"/>
  <c r="GZ31" i="13"/>
  <c r="GZ32" i="13"/>
  <c r="GZ33" i="13"/>
  <c r="GZ34" i="13"/>
  <c r="GZ35" i="13"/>
  <c r="GZ11" i="13"/>
  <c r="HG12" i="13"/>
  <c r="HF12" i="13" s="1"/>
  <c r="HA12" i="13" s="1"/>
  <c r="HG13" i="13"/>
  <c r="HF13" i="13" s="1"/>
  <c r="HA13" i="13" s="1"/>
  <c r="HG14" i="13"/>
  <c r="HF14" i="13" s="1"/>
  <c r="HA14" i="13" s="1"/>
  <c r="HG15" i="13"/>
  <c r="HF15" i="13" s="1"/>
  <c r="HA15" i="13" s="1"/>
  <c r="HG16" i="13"/>
  <c r="HF16" i="13" s="1"/>
  <c r="HA16" i="13" s="1"/>
  <c r="HG17" i="13"/>
  <c r="HF17" i="13" s="1"/>
  <c r="HA17" i="13" s="1"/>
  <c r="HG18" i="13"/>
  <c r="HF18" i="13" s="1"/>
  <c r="HA18" i="13" s="1"/>
  <c r="HG19" i="13"/>
  <c r="HF19" i="13" s="1"/>
  <c r="HA19" i="13" s="1"/>
  <c r="HG20" i="13"/>
  <c r="HF20" i="13" s="1"/>
  <c r="HA20" i="13" s="1"/>
  <c r="HG21" i="13"/>
  <c r="HF21" i="13" s="1"/>
  <c r="HA21" i="13" s="1"/>
  <c r="HG22" i="13"/>
  <c r="HF22" i="13" s="1"/>
  <c r="HA22" i="13" s="1"/>
  <c r="HG23" i="13"/>
  <c r="HF23" i="13" s="1"/>
  <c r="HA23" i="13" s="1"/>
  <c r="HG24" i="13"/>
  <c r="HF24" i="13" s="1"/>
  <c r="HA24" i="13" s="1"/>
  <c r="HG25" i="13"/>
  <c r="HF25" i="13" s="1"/>
  <c r="HA25" i="13" s="1"/>
  <c r="HG26" i="13"/>
  <c r="HF26" i="13" s="1"/>
  <c r="HA26" i="13" s="1"/>
  <c r="HG27" i="13"/>
  <c r="HF27" i="13" s="1"/>
  <c r="HA27" i="13" s="1"/>
  <c r="HG28" i="13"/>
  <c r="HF28" i="13" s="1"/>
  <c r="HA28" i="13" s="1"/>
  <c r="HG29" i="13"/>
  <c r="HF29" i="13" s="1"/>
  <c r="HA29" i="13" s="1"/>
  <c r="HG30" i="13"/>
  <c r="HF30" i="13" s="1"/>
  <c r="HA30" i="13" s="1"/>
  <c r="HG31" i="13"/>
  <c r="HF31" i="13" s="1"/>
  <c r="HA31" i="13" s="1"/>
  <c r="HG32" i="13"/>
  <c r="HF32" i="13" s="1"/>
  <c r="HA32" i="13" s="1"/>
  <c r="HG33" i="13"/>
  <c r="HF33" i="13" s="1"/>
  <c r="HA33" i="13" s="1"/>
  <c r="HG34" i="13"/>
  <c r="HF34" i="13" s="1"/>
  <c r="HA34" i="13" s="1"/>
  <c r="HG35" i="13"/>
  <c r="HF35" i="13" s="1"/>
  <c r="HA35" i="13" s="1"/>
  <c r="HG11" i="13"/>
  <c r="HF11" i="13" l="1"/>
  <c r="HA11" i="13" s="1"/>
  <c r="HB34" i="13"/>
  <c r="GW34" i="13" s="1"/>
  <c r="HB30" i="13"/>
  <c r="GW30" i="13" s="1"/>
  <c r="HB28" i="13"/>
  <c r="GW28" i="13" s="1"/>
  <c r="HB24" i="13"/>
  <c r="GW24" i="13" s="1"/>
  <c r="HB22" i="13"/>
  <c r="GW22" i="13" s="1"/>
  <c r="HB20" i="13"/>
  <c r="GW20" i="13" s="1"/>
  <c r="HB18" i="13"/>
  <c r="GW18" i="13" s="1"/>
  <c r="HB16" i="13"/>
  <c r="GW16" i="13" s="1"/>
  <c r="HB14" i="13"/>
  <c r="GW14" i="13" s="1"/>
  <c r="HB12" i="13"/>
  <c r="GW12" i="13" s="1"/>
  <c r="HB32" i="13"/>
  <c r="GW32" i="13" s="1"/>
  <c r="HB26" i="13"/>
  <c r="GW26" i="13" s="1"/>
  <c r="HB35" i="13"/>
  <c r="GW35" i="13" s="1"/>
  <c r="HB33" i="13"/>
  <c r="GW33" i="13" s="1"/>
  <c r="HB31" i="13"/>
  <c r="GW31" i="13" s="1"/>
  <c r="HB29" i="13"/>
  <c r="GW29" i="13" s="1"/>
  <c r="HB27" i="13"/>
  <c r="GW27" i="13" s="1"/>
  <c r="HB25" i="13"/>
  <c r="GW25" i="13" s="1"/>
  <c r="HB23" i="13"/>
  <c r="GW23" i="13" s="1"/>
  <c r="HB21" i="13"/>
  <c r="GW21" i="13" s="1"/>
  <c r="HB19" i="13"/>
  <c r="GW19" i="13" s="1"/>
  <c r="HB17" i="13"/>
  <c r="GW17" i="13" s="1"/>
  <c r="HB15" i="13"/>
  <c r="GW15" i="13" s="1"/>
  <c r="HB13" i="13"/>
  <c r="GW13" i="13" s="1"/>
  <c r="M59" i="18"/>
  <c r="M60" i="18" s="1"/>
  <c r="M57" i="18"/>
  <c r="M78" i="18"/>
  <c r="M73" i="18"/>
  <c r="HB11" i="13" l="1"/>
  <c r="EB6" i="23"/>
  <c r="EB7" i="23"/>
  <c r="EB8" i="23"/>
  <c r="EB9" i="23"/>
  <c r="EB10" i="23"/>
  <c r="EB11" i="23"/>
  <c r="EB12" i="23"/>
  <c r="EB13" i="23"/>
  <c r="EB14" i="23"/>
  <c r="EB15" i="23"/>
  <c r="EB16" i="23"/>
  <c r="EB17" i="23"/>
  <c r="EB18" i="23"/>
  <c r="EB19" i="23"/>
  <c r="EB20" i="23"/>
  <c r="EB21" i="23"/>
  <c r="EB22" i="23"/>
  <c r="EB23" i="23"/>
  <c r="EB24" i="23"/>
  <c r="EB25" i="23"/>
  <c r="EB26" i="23"/>
  <c r="EB27" i="23"/>
  <c r="EB5" i="23"/>
  <c r="BP25" i="23" l="1"/>
  <c r="BT25" i="23"/>
  <c r="BX25" i="23"/>
  <c r="CB25" i="23"/>
  <c r="CF25" i="23"/>
  <c r="CJ25" i="23"/>
  <c r="CN25" i="23"/>
  <c r="CR25" i="23"/>
  <c r="BO25" i="23"/>
  <c r="BW25" i="23"/>
  <c r="CE25" i="23"/>
  <c r="CM25" i="23"/>
  <c r="BQ25" i="23"/>
  <c r="CG25" i="23"/>
  <c r="BU25" i="23"/>
  <c r="CK25" i="23"/>
  <c r="BR25" i="23"/>
  <c r="BV25" i="23"/>
  <c r="BZ25" i="23"/>
  <c r="CD25" i="23"/>
  <c r="CH25" i="23"/>
  <c r="CL25" i="23"/>
  <c r="CP25" i="23"/>
  <c r="CT25" i="23"/>
  <c r="BS25" i="23"/>
  <c r="CA25" i="23"/>
  <c r="CI25" i="23"/>
  <c r="CQ25" i="23"/>
  <c r="BY25" i="23"/>
  <c r="CO25" i="23"/>
  <c r="CC25" i="23"/>
  <c r="CS25" i="23"/>
  <c r="BP5" i="23"/>
  <c r="BT5" i="23"/>
  <c r="BX5" i="23"/>
  <c r="CB5" i="23"/>
  <c r="CF5" i="23"/>
  <c r="CJ5" i="23"/>
  <c r="CN5" i="23"/>
  <c r="CR5" i="23"/>
  <c r="BS5" i="23"/>
  <c r="CA5" i="23"/>
  <c r="CI5" i="23"/>
  <c r="CQ5" i="23"/>
  <c r="BU5" i="23"/>
  <c r="CK5" i="23"/>
  <c r="BQ5" i="23"/>
  <c r="CG5" i="23"/>
  <c r="EA5" i="23"/>
  <c r="BR5" i="23"/>
  <c r="BV5" i="23"/>
  <c r="BZ5" i="23"/>
  <c r="CD5" i="23"/>
  <c r="CH5" i="23"/>
  <c r="CL5" i="23"/>
  <c r="CP5" i="23"/>
  <c r="CT5" i="23"/>
  <c r="BW5" i="23"/>
  <c r="CE5" i="23"/>
  <c r="CM5" i="23"/>
  <c r="BO5" i="23"/>
  <c r="C5" i="23" s="1"/>
  <c r="CC5" i="23"/>
  <c r="CS5" i="23"/>
  <c r="BY5" i="23"/>
  <c r="CO5" i="23"/>
  <c r="BS26" i="23"/>
  <c r="BW26" i="23"/>
  <c r="CA26" i="23"/>
  <c r="CE26" i="23"/>
  <c r="CI26" i="23"/>
  <c r="CM26" i="23"/>
  <c r="CQ26" i="23"/>
  <c r="BP26" i="23"/>
  <c r="BX26" i="23"/>
  <c r="CF26" i="23"/>
  <c r="CN26" i="23"/>
  <c r="BR26" i="23"/>
  <c r="CH26" i="23"/>
  <c r="BO26" i="23"/>
  <c r="CD26" i="23"/>
  <c r="CT26" i="23"/>
  <c r="BQ26" i="23"/>
  <c r="BU26" i="23"/>
  <c r="BY26" i="23"/>
  <c r="CC26" i="23"/>
  <c r="CG26" i="23"/>
  <c r="CK26" i="23"/>
  <c r="CO26" i="23"/>
  <c r="CS26" i="23"/>
  <c r="BT26" i="23"/>
  <c r="CB26" i="23"/>
  <c r="CJ26" i="23"/>
  <c r="CR26" i="23"/>
  <c r="BZ26" i="23"/>
  <c r="CP26" i="23"/>
  <c r="BV26" i="23"/>
  <c r="CL26" i="23"/>
  <c r="BS24" i="23"/>
  <c r="BW24" i="23"/>
  <c r="CA24" i="23"/>
  <c r="CE24" i="23"/>
  <c r="CI24" i="23"/>
  <c r="CM24" i="23"/>
  <c r="CQ24" i="23"/>
  <c r="BR24" i="23"/>
  <c r="BZ24" i="23"/>
  <c r="CH24" i="23"/>
  <c r="CP24" i="23"/>
  <c r="BO24" i="23"/>
  <c r="BX24" i="23"/>
  <c r="CN24" i="23"/>
  <c r="CB24" i="23"/>
  <c r="CR24" i="23"/>
  <c r="BQ24" i="23"/>
  <c r="BU24" i="23"/>
  <c r="BY24" i="23"/>
  <c r="CC24" i="23"/>
  <c r="CG24" i="23"/>
  <c r="CK24" i="23"/>
  <c r="CO24" i="23"/>
  <c r="CS24" i="23"/>
  <c r="BV24" i="23"/>
  <c r="CD24" i="23"/>
  <c r="CL24" i="23"/>
  <c r="CT24" i="23"/>
  <c r="BP24" i="23"/>
  <c r="CF24" i="23"/>
  <c r="BT24" i="23"/>
  <c r="CJ24" i="23"/>
  <c r="BS22" i="23"/>
  <c r="BW22" i="23"/>
  <c r="CA22" i="23"/>
  <c r="CE22" i="23"/>
  <c r="CI22" i="23"/>
  <c r="CM22" i="23"/>
  <c r="CQ22" i="23"/>
  <c r="BP22" i="23"/>
  <c r="BX22" i="23"/>
  <c r="CF22" i="23"/>
  <c r="CN22" i="23"/>
  <c r="BV22" i="23"/>
  <c r="CL22" i="23"/>
  <c r="BR22" i="23"/>
  <c r="CH22" i="23"/>
  <c r="BO22" i="23"/>
  <c r="BQ22" i="23"/>
  <c r="BU22" i="23"/>
  <c r="BY22" i="23"/>
  <c r="CC22" i="23"/>
  <c r="CG22" i="23"/>
  <c r="CK22" i="23"/>
  <c r="CO22" i="23"/>
  <c r="CS22" i="23"/>
  <c r="BT22" i="23"/>
  <c r="CB22" i="23"/>
  <c r="CJ22" i="23"/>
  <c r="CR22" i="23"/>
  <c r="CD22" i="23"/>
  <c r="CT22" i="23"/>
  <c r="BZ22" i="23"/>
  <c r="CP22" i="23"/>
  <c r="BS20" i="23"/>
  <c r="BW20" i="23"/>
  <c r="CA20" i="23"/>
  <c r="CE20" i="23"/>
  <c r="CI20" i="23"/>
  <c r="CM20" i="23"/>
  <c r="CQ20" i="23"/>
  <c r="BR20" i="23"/>
  <c r="BZ20" i="23"/>
  <c r="CH20" i="23"/>
  <c r="CP20" i="23"/>
  <c r="BO20" i="23"/>
  <c r="CB20" i="23"/>
  <c r="CR20" i="23"/>
  <c r="BX20" i="23"/>
  <c r="CN20" i="23"/>
  <c r="BQ20" i="23"/>
  <c r="BU20" i="23"/>
  <c r="BY20" i="23"/>
  <c r="CC20" i="23"/>
  <c r="CG20" i="23"/>
  <c r="CK20" i="23"/>
  <c r="CO20" i="23"/>
  <c r="CS20" i="23"/>
  <c r="BV20" i="23"/>
  <c r="CD20" i="23"/>
  <c r="CL20" i="23"/>
  <c r="CT20" i="23"/>
  <c r="BT20" i="23"/>
  <c r="CJ20" i="23"/>
  <c r="BP20" i="23"/>
  <c r="CF20" i="23"/>
  <c r="BS18" i="23"/>
  <c r="BW18" i="23"/>
  <c r="CA18" i="23"/>
  <c r="CE18" i="23"/>
  <c r="CI18" i="23"/>
  <c r="CM18" i="23"/>
  <c r="CQ18" i="23"/>
  <c r="BP18" i="23"/>
  <c r="BX18" i="23"/>
  <c r="CF18" i="23"/>
  <c r="CN18" i="23"/>
  <c r="BR18" i="23"/>
  <c r="CH18" i="23"/>
  <c r="BO18" i="23"/>
  <c r="CD18" i="23"/>
  <c r="CT18" i="23"/>
  <c r="BQ18" i="23"/>
  <c r="BU18" i="23"/>
  <c r="BY18" i="23"/>
  <c r="CC18" i="23"/>
  <c r="CG18" i="23"/>
  <c r="CK18" i="23"/>
  <c r="CO18" i="23"/>
  <c r="CS18" i="23"/>
  <c r="BT18" i="23"/>
  <c r="CB18" i="23"/>
  <c r="CJ18" i="23"/>
  <c r="CR18" i="23"/>
  <c r="BZ18" i="23"/>
  <c r="CP18" i="23"/>
  <c r="BV18" i="23"/>
  <c r="CL18" i="23"/>
  <c r="BS16" i="23"/>
  <c r="BW16" i="23"/>
  <c r="CA16" i="23"/>
  <c r="CE16" i="23"/>
  <c r="CI16" i="23"/>
  <c r="CM16" i="23"/>
  <c r="CQ16" i="23"/>
  <c r="BR16" i="23"/>
  <c r="BZ16" i="23"/>
  <c r="CH16" i="23"/>
  <c r="CP16" i="23"/>
  <c r="BO16" i="23"/>
  <c r="BX16" i="23"/>
  <c r="CN16" i="23"/>
  <c r="CB16" i="23"/>
  <c r="CR16" i="23"/>
  <c r="BQ16" i="23"/>
  <c r="BU16" i="23"/>
  <c r="BY16" i="23"/>
  <c r="CC16" i="23"/>
  <c r="CG16" i="23"/>
  <c r="CK16" i="23"/>
  <c r="CO16" i="23"/>
  <c r="CS16" i="23"/>
  <c r="BV16" i="23"/>
  <c r="CD16" i="23"/>
  <c r="CL16" i="23"/>
  <c r="CT16" i="23"/>
  <c r="BP16" i="23"/>
  <c r="CF16" i="23"/>
  <c r="BT16" i="23"/>
  <c r="CJ16" i="23"/>
  <c r="BS14" i="23"/>
  <c r="BW14" i="23"/>
  <c r="CA14" i="23"/>
  <c r="CE14" i="23"/>
  <c r="CI14" i="23"/>
  <c r="CM14" i="23"/>
  <c r="CQ14" i="23"/>
  <c r="BP14" i="23"/>
  <c r="BX14" i="23"/>
  <c r="CF14" i="23"/>
  <c r="CN14" i="23"/>
  <c r="BV14" i="23"/>
  <c r="CL14" i="23"/>
  <c r="BR14" i="23"/>
  <c r="CH14" i="23"/>
  <c r="BO14" i="23"/>
  <c r="BQ14" i="23"/>
  <c r="BU14" i="23"/>
  <c r="BY14" i="23"/>
  <c r="CC14" i="23"/>
  <c r="CG14" i="23"/>
  <c r="CK14" i="23"/>
  <c r="CO14" i="23"/>
  <c r="CS14" i="23"/>
  <c r="BT14" i="23"/>
  <c r="CB14" i="23"/>
  <c r="CJ14" i="23"/>
  <c r="CR14" i="23"/>
  <c r="CD14" i="23"/>
  <c r="CT14" i="23"/>
  <c r="BZ14" i="23"/>
  <c r="CP14" i="23"/>
  <c r="BS12" i="23"/>
  <c r="BW12" i="23"/>
  <c r="CA12" i="23"/>
  <c r="CE12" i="23"/>
  <c r="CI12" i="23"/>
  <c r="CM12" i="23"/>
  <c r="CQ12" i="23"/>
  <c r="BR12" i="23"/>
  <c r="BZ12" i="23"/>
  <c r="CH12" i="23"/>
  <c r="CP12" i="23"/>
  <c r="BO12" i="23"/>
  <c r="BX12" i="23"/>
  <c r="CN12" i="23"/>
  <c r="CB12" i="23"/>
  <c r="CR12" i="23"/>
  <c r="BQ12" i="23"/>
  <c r="BU12" i="23"/>
  <c r="BY12" i="23"/>
  <c r="CC12" i="23"/>
  <c r="CG12" i="23"/>
  <c r="CK12" i="23"/>
  <c r="CO12" i="23"/>
  <c r="CS12" i="23"/>
  <c r="BV12" i="23"/>
  <c r="CD12" i="23"/>
  <c r="CL12" i="23"/>
  <c r="CT12" i="23"/>
  <c r="BT12" i="23"/>
  <c r="CF12" i="23"/>
  <c r="BP12" i="23"/>
  <c r="CJ12" i="23"/>
  <c r="BS10" i="23"/>
  <c r="BW10" i="23"/>
  <c r="CA10" i="23"/>
  <c r="CE10" i="23"/>
  <c r="CI10" i="23"/>
  <c r="CM10" i="23"/>
  <c r="CQ10" i="23"/>
  <c r="BP10" i="23"/>
  <c r="BX10" i="23"/>
  <c r="CF10" i="23"/>
  <c r="CN10" i="23"/>
  <c r="BV10" i="23"/>
  <c r="CL10" i="23"/>
  <c r="BR10" i="23"/>
  <c r="CH10" i="23"/>
  <c r="BO10" i="23"/>
  <c r="BQ10" i="23"/>
  <c r="BU10" i="23"/>
  <c r="BY10" i="23"/>
  <c r="CC10" i="23"/>
  <c r="CG10" i="23"/>
  <c r="CK10" i="23"/>
  <c r="CO10" i="23"/>
  <c r="CS10" i="23"/>
  <c r="BT10" i="23"/>
  <c r="CB10" i="23"/>
  <c r="CJ10" i="23"/>
  <c r="CR10" i="23"/>
  <c r="CD10" i="23"/>
  <c r="CT10" i="23"/>
  <c r="BZ10" i="23"/>
  <c r="CP10" i="23"/>
  <c r="BS8" i="23"/>
  <c r="BW8" i="23"/>
  <c r="CA8" i="23"/>
  <c r="CE8" i="23"/>
  <c r="CI8" i="23"/>
  <c r="CM8" i="23"/>
  <c r="CQ8" i="23"/>
  <c r="BR8" i="23"/>
  <c r="BZ8" i="23"/>
  <c r="CH8" i="23"/>
  <c r="CP8" i="23"/>
  <c r="BO8" i="23"/>
  <c r="BX8" i="23"/>
  <c r="CN8" i="23"/>
  <c r="CB8" i="23"/>
  <c r="CR8" i="23"/>
  <c r="BQ8" i="23"/>
  <c r="BU8" i="23"/>
  <c r="BY8" i="23"/>
  <c r="CC8" i="23"/>
  <c r="CG8" i="23"/>
  <c r="CK8" i="23"/>
  <c r="CO8" i="23"/>
  <c r="CS8" i="23"/>
  <c r="BV8" i="23"/>
  <c r="CD8" i="23"/>
  <c r="CL8" i="23"/>
  <c r="CT8" i="23"/>
  <c r="BP8" i="23"/>
  <c r="CF8" i="23"/>
  <c r="BT8" i="23"/>
  <c r="CJ8" i="23"/>
  <c r="BS6" i="23"/>
  <c r="BW6" i="23"/>
  <c r="CE6" i="23"/>
  <c r="CM6" i="23"/>
  <c r="BP6" i="23"/>
  <c r="CF6" i="23"/>
  <c r="BV6" i="23"/>
  <c r="BR6" i="23"/>
  <c r="BO6" i="23"/>
  <c r="BQ6" i="23"/>
  <c r="BU6" i="23"/>
  <c r="BY6" i="23"/>
  <c r="CC6" i="23"/>
  <c r="CG6" i="23"/>
  <c r="CK6" i="23"/>
  <c r="CO6" i="23"/>
  <c r="CS6" i="23"/>
  <c r="BT6" i="23"/>
  <c r="CB6" i="23"/>
  <c r="CJ6" i="23"/>
  <c r="CR6" i="23"/>
  <c r="CD6" i="23"/>
  <c r="CP6" i="23"/>
  <c r="BZ6" i="23"/>
  <c r="CT6" i="23"/>
  <c r="CA6" i="23"/>
  <c r="CI6" i="23"/>
  <c r="CQ6" i="23"/>
  <c r="BX6" i="23"/>
  <c r="CN6" i="23"/>
  <c r="CH6" i="23"/>
  <c r="CL6" i="23"/>
  <c r="BP27" i="23"/>
  <c r="BT27" i="23"/>
  <c r="BX27" i="23"/>
  <c r="CB27" i="23"/>
  <c r="CF27" i="23"/>
  <c r="CJ27" i="23"/>
  <c r="CN27" i="23"/>
  <c r="CR27" i="23"/>
  <c r="BO27" i="23"/>
  <c r="BU27" i="23"/>
  <c r="CC27" i="23"/>
  <c r="CK27" i="23"/>
  <c r="CS27" i="23"/>
  <c r="CA27" i="23"/>
  <c r="CQ27" i="23"/>
  <c r="CE27" i="23"/>
  <c r="BR27" i="23"/>
  <c r="BV27" i="23"/>
  <c r="BZ27" i="23"/>
  <c r="CD27" i="23"/>
  <c r="CH27" i="23"/>
  <c r="CL27" i="23"/>
  <c r="CP27" i="23"/>
  <c r="CT27" i="23"/>
  <c r="BQ27" i="23"/>
  <c r="BY27" i="23"/>
  <c r="CG27" i="23"/>
  <c r="CO27" i="23"/>
  <c r="BS27" i="23"/>
  <c r="CI27" i="23"/>
  <c r="BW27" i="23"/>
  <c r="CM27" i="23"/>
  <c r="BP23" i="23"/>
  <c r="BT23" i="23"/>
  <c r="BX23" i="23"/>
  <c r="CB23" i="23"/>
  <c r="CF23" i="23"/>
  <c r="CJ23" i="23"/>
  <c r="CN23" i="23"/>
  <c r="CR23" i="23"/>
  <c r="BO23" i="23"/>
  <c r="BU23" i="23"/>
  <c r="CC23" i="23"/>
  <c r="CK23" i="23"/>
  <c r="CS23" i="23"/>
  <c r="CE23" i="23"/>
  <c r="BS23" i="23"/>
  <c r="CI23" i="23"/>
  <c r="BR23" i="23"/>
  <c r="BV23" i="23"/>
  <c r="BZ23" i="23"/>
  <c r="CD23" i="23"/>
  <c r="CH23" i="23"/>
  <c r="CL23" i="23"/>
  <c r="CP23" i="23"/>
  <c r="CT23" i="23"/>
  <c r="BQ23" i="23"/>
  <c r="BY23" i="23"/>
  <c r="CG23" i="23"/>
  <c r="CO23" i="23"/>
  <c r="BW23" i="23"/>
  <c r="CM23" i="23"/>
  <c r="CA23" i="23"/>
  <c r="CQ23" i="23"/>
  <c r="BP21" i="23"/>
  <c r="BT21" i="23"/>
  <c r="BX21" i="23"/>
  <c r="CB21" i="23"/>
  <c r="CF21" i="23"/>
  <c r="CJ21" i="23"/>
  <c r="CN21" i="23"/>
  <c r="CR21" i="23"/>
  <c r="BO21" i="23"/>
  <c r="BW21" i="23"/>
  <c r="CE21" i="23"/>
  <c r="CM21" i="23"/>
  <c r="BU21" i="23"/>
  <c r="CK21" i="23"/>
  <c r="BQ21" i="23"/>
  <c r="CG21" i="23"/>
  <c r="BR21" i="23"/>
  <c r="BV21" i="23"/>
  <c r="BZ21" i="23"/>
  <c r="CD21" i="23"/>
  <c r="CH21" i="23"/>
  <c r="CL21" i="23"/>
  <c r="CP21" i="23"/>
  <c r="CT21" i="23"/>
  <c r="BS21" i="23"/>
  <c r="CA21" i="23"/>
  <c r="CI21" i="23"/>
  <c r="CQ21" i="23"/>
  <c r="CC21" i="23"/>
  <c r="CS21" i="23"/>
  <c r="BY21" i="23"/>
  <c r="CO21" i="23"/>
  <c r="BP19" i="23"/>
  <c r="BT19" i="23"/>
  <c r="BX19" i="23"/>
  <c r="CB19" i="23"/>
  <c r="CF19" i="23"/>
  <c r="CJ19" i="23"/>
  <c r="CN19" i="23"/>
  <c r="CR19" i="23"/>
  <c r="BO19" i="23"/>
  <c r="BU19" i="23"/>
  <c r="CC19" i="23"/>
  <c r="CK19" i="23"/>
  <c r="CS19" i="23"/>
  <c r="CA19" i="23"/>
  <c r="CQ19" i="23"/>
  <c r="CE19" i="23"/>
  <c r="BR19" i="23"/>
  <c r="BV19" i="23"/>
  <c r="BZ19" i="23"/>
  <c r="CD19" i="23"/>
  <c r="CH19" i="23"/>
  <c r="CL19" i="23"/>
  <c r="CP19" i="23"/>
  <c r="CT19" i="23"/>
  <c r="BQ19" i="23"/>
  <c r="BY19" i="23"/>
  <c r="CG19" i="23"/>
  <c r="CO19" i="23"/>
  <c r="BS19" i="23"/>
  <c r="CI19" i="23"/>
  <c r="BW19" i="23"/>
  <c r="CM19" i="23"/>
  <c r="BP17" i="23"/>
  <c r="BT17" i="23"/>
  <c r="BX17" i="23"/>
  <c r="CB17" i="23"/>
  <c r="CF17" i="23"/>
  <c r="CJ17" i="23"/>
  <c r="CN17" i="23"/>
  <c r="CR17" i="23"/>
  <c r="BO17" i="23"/>
  <c r="BW17" i="23"/>
  <c r="CE17" i="23"/>
  <c r="CM17" i="23"/>
  <c r="BQ17" i="23"/>
  <c r="CG17" i="23"/>
  <c r="BU17" i="23"/>
  <c r="CK17" i="23"/>
  <c r="BR17" i="23"/>
  <c r="BV17" i="23"/>
  <c r="BZ17" i="23"/>
  <c r="CD17" i="23"/>
  <c r="CH17" i="23"/>
  <c r="CL17" i="23"/>
  <c r="CP17" i="23"/>
  <c r="CT17" i="23"/>
  <c r="BS17" i="23"/>
  <c r="CA17" i="23"/>
  <c r="CI17" i="23"/>
  <c r="CQ17" i="23"/>
  <c r="BY17" i="23"/>
  <c r="CO17" i="23"/>
  <c r="CC17" i="23"/>
  <c r="CS17" i="23"/>
  <c r="BP15" i="23"/>
  <c r="BT15" i="23"/>
  <c r="BX15" i="23"/>
  <c r="CB15" i="23"/>
  <c r="CF15" i="23"/>
  <c r="CJ15" i="23"/>
  <c r="CN15" i="23"/>
  <c r="CR15" i="23"/>
  <c r="BO15" i="23"/>
  <c r="BU15" i="23"/>
  <c r="CC15" i="23"/>
  <c r="CK15" i="23"/>
  <c r="CS15" i="23"/>
  <c r="CE15" i="23"/>
  <c r="BS15" i="23"/>
  <c r="CI15" i="23"/>
  <c r="BR15" i="23"/>
  <c r="BV15" i="23"/>
  <c r="BZ15" i="23"/>
  <c r="CD15" i="23"/>
  <c r="CH15" i="23"/>
  <c r="CL15" i="23"/>
  <c r="CP15" i="23"/>
  <c r="CT15" i="23"/>
  <c r="BQ15" i="23"/>
  <c r="BY15" i="23"/>
  <c r="CG15" i="23"/>
  <c r="CO15" i="23"/>
  <c r="BW15" i="23"/>
  <c r="CM15" i="23"/>
  <c r="CA15" i="23"/>
  <c r="CQ15" i="23"/>
  <c r="BP13" i="23"/>
  <c r="BT13" i="23"/>
  <c r="BX13" i="23"/>
  <c r="CB13" i="23"/>
  <c r="CF13" i="23"/>
  <c r="CJ13" i="23"/>
  <c r="CN13" i="23"/>
  <c r="CR13" i="23"/>
  <c r="BO13" i="23"/>
  <c r="BW13" i="23"/>
  <c r="CE13" i="23"/>
  <c r="CM13" i="23"/>
  <c r="BQ13" i="23"/>
  <c r="BU13" i="23"/>
  <c r="CK13" i="23"/>
  <c r="CG13" i="23"/>
  <c r="BR13" i="23"/>
  <c r="BV13" i="23"/>
  <c r="BZ13" i="23"/>
  <c r="CD13" i="23"/>
  <c r="CH13" i="23"/>
  <c r="CL13" i="23"/>
  <c r="CP13" i="23"/>
  <c r="CT13" i="23"/>
  <c r="BS13" i="23"/>
  <c r="CA13" i="23"/>
  <c r="CI13" i="23"/>
  <c r="CQ13" i="23"/>
  <c r="BY13" i="23"/>
  <c r="CC13" i="23"/>
  <c r="CS13" i="23"/>
  <c r="CO13" i="23"/>
  <c r="BP11" i="23"/>
  <c r="BT11" i="23"/>
  <c r="BX11" i="23"/>
  <c r="CB11" i="23"/>
  <c r="CF11" i="23"/>
  <c r="CJ11" i="23"/>
  <c r="CN11" i="23"/>
  <c r="CR11" i="23"/>
  <c r="BO11" i="23"/>
  <c r="BU11" i="23"/>
  <c r="CC11" i="23"/>
  <c r="CK11" i="23"/>
  <c r="CS11" i="23"/>
  <c r="CA11" i="23"/>
  <c r="CQ11" i="23"/>
  <c r="CE11" i="23"/>
  <c r="BR11" i="23"/>
  <c r="BV11" i="23"/>
  <c r="BZ11" i="23"/>
  <c r="CD11" i="23"/>
  <c r="CH11" i="23"/>
  <c r="CL11" i="23"/>
  <c r="CP11" i="23"/>
  <c r="CT11" i="23"/>
  <c r="BQ11" i="23"/>
  <c r="BY11" i="23"/>
  <c r="CG11" i="23"/>
  <c r="CO11" i="23"/>
  <c r="BW11" i="23"/>
  <c r="CI11" i="23"/>
  <c r="BS11" i="23"/>
  <c r="CM11" i="23"/>
  <c r="BP9" i="23"/>
  <c r="BT9" i="23"/>
  <c r="BX9" i="23"/>
  <c r="CB9" i="23"/>
  <c r="CF9" i="23"/>
  <c r="CJ9" i="23"/>
  <c r="CN9" i="23"/>
  <c r="CR9" i="23"/>
  <c r="BO9" i="23"/>
  <c r="BW9" i="23"/>
  <c r="CE9" i="23"/>
  <c r="CM9" i="23"/>
  <c r="BQ9" i="23"/>
  <c r="CC9" i="23"/>
  <c r="CS9" i="23"/>
  <c r="CG9" i="23"/>
  <c r="BR9" i="23"/>
  <c r="BV9" i="23"/>
  <c r="BZ9" i="23"/>
  <c r="CD9" i="23"/>
  <c r="CH9" i="23"/>
  <c r="CL9" i="23"/>
  <c r="CP9" i="23"/>
  <c r="CT9" i="23"/>
  <c r="BS9" i="23"/>
  <c r="CA9" i="23"/>
  <c r="CI9" i="23"/>
  <c r="CQ9" i="23"/>
  <c r="BY9" i="23"/>
  <c r="CK9" i="23"/>
  <c r="BU9" i="23"/>
  <c r="CO9" i="23"/>
  <c r="BP7" i="23"/>
  <c r="BT7" i="23"/>
  <c r="BX7" i="23"/>
  <c r="CB7" i="23"/>
  <c r="CF7" i="23"/>
  <c r="CJ7" i="23"/>
  <c r="CN7" i="23"/>
  <c r="CR7" i="23"/>
  <c r="BO7" i="23"/>
  <c r="BU7" i="23"/>
  <c r="CC7" i="23"/>
  <c r="CK7" i="23"/>
  <c r="CS7" i="23"/>
  <c r="CA7" i="23"/>
  <c r="CQ7" i="23"/>
  <c r="CE7" i="23"/>
  <c r="BR7" i="23"/>
  <c r="BV7" i="23"/>
  <c r="BZ7" i="23"/>
  <c r="CD7" i="23"/>
  <c r="CH7" i="23"/>
  <c r="CL7" i="23"/>
  <c r="CP7" i="23"/>
  <c r="CT7" i="23"/>
  <c r="BQ7" i="23"/>
  <c r="BY7" i="23"/>
  <c r="CG7" i="23"/>
  <c r="CO7" i="23"/>
  <c r="BS7" i="23"/>
  <c r="CI7" i="23"/>
  <c r="BW7" i="23"/>
  <c r="CM7" i="23"/>
  <c r="GW11" i="13"/>
  <c r="HI11" i="13" s="1"/>
  <c r="EA27" i="23"/>
  <c r="EA25" i="23"/>
  <c r="EA23" i="23"/>
  <c r="EA21" i="23"/>
  <c r="EA19" i="23"/>
  <c r="EA17" i="23"/>
  <c r="EA15" i="23"/>
  <c r="EA13" i="23"/>
  <c r="EA11" i="23"/>
  <c r="EA9" i="23"/>
  <c r="EA7" i="23"/>
  <c r="EA26" i="23"/>
  <c r="EA24" i="23"/>
  <c r="EA22" i="23"/>
  <c r="EA20" i="23"/>
  <c r="EA18" i="23"/>
  <c r="EA16" i="23"/>
  <c r="EA14" i="23"/>
  <c r="EA12" i="23"/>
  <c r="EA10" i="23"/>
  <c r="EA8" i="23"/>
  <c r="EA6" i="23"/>
  <c r="AI5" i="23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K7" i="23" l="1"/>
  <c r="AQ7" i="23"/>
  <c r="G7" i="23"/>
  <c r="AM7" i="23"/>
  <c r="U7" i="23"/>
  <c r="BA7" i="23"/>
  <c r="E7" i="23"/>
  <c r="AK7" i="23"/>
  <c r="AD7" i="23"/>
  <c r="BJ7" i="23"/>
  <c r="V7" i="23"/>
  <c r="BB7" i="23"/>
  <c r="N7" i="23"/>
  <c r="AT7" i="23"/>
  <c r="F7" i="23"/>
  <c r="AL7" i="23"/>
  <c r="AE7" i="23"/>
  <c r="BK7" i="23"/>
  <c r="AG7" i="23"/>
  <c r="BM7" i="23"/>
  <c r="Q7" i="23"/>
  <c r="AW7" i="23"/>
  <c r="C7" i="23"/>
  <c r="AI7" i="23"/>
  <c r="AB7" i="23"/>
  <c r="BH7" i="23"/>
  <c r="T7" i="23"/>
  <c r="AZ7" i="23"/>
  <c r="L7" i="23"/>
  <c r="AR7" i="23"/>
  <c r="D7" i="23"/>
  <c r="AJ7" i="23"/>
  <c r="I9" i="23"/>
  <c r="AO9" i="23"/>
  <c r="M9" i="23"/>
  <c r="AS9" i="23"/>
  <c r="W9" i="23"/>
  <c r="BC9" i="23"/>
  <c r="G9" i="23"/>
  <c r="AM9" i="23"/>
  <c r="AD9" i="23"/>
  <c r="BJ9" i="23"/>
  <c r="V9" i="23"/>
  <c r="BB9" i="23"/>
  <c r="N9" i="23"/>
  <c r="AT9" i="23"/>
  <c r="F9" i="23"/>
  <c r="AL9" i="23"/>
  <c r="AG9" i="23"/>
  <c r="BM9" i="23"/>
  <c r="E9" i="23"/>
  <c r="AK9" i="23"/>
  <c r="S9" i="23"/>
  <c r="AY9" i="23"/>
  <c r="C9" i="23"/>
  <c r="AI9" i="23"/>
  <c r="AB9" i="23"/>
  <c r="BH9" i="23"/>
  <c r="T9" i="23"/>
  <c r="AZ9" i="23"/>
  <c r="L9" i="23"/>
  <c r="AR9" i="23"/>
  <c r="D9" i="23"/>
  <c r="AJ9" i="23"/>
  <c r="G11" i="23"/>
  <c r="AM11" i="23"/>
  <c r="K11" i="23"/>
  <c r="AQ11" i="23"/>
  <c r="U11" i="23"/>
  <c r="BA11" i="23"/>
  <c r="E11" i="23"/>
  <c r="AK11" i="23"/>
  <c r="AD11" i="23"/>
  <c r="BJ11" i="23"/>
  <c r="V11" i="23"/>
  <c r="BB11" i="23"/>
  <c r="N11" i="23"/>
  <c r="AT11" i="23"/>
  <c r="F11" i="23"/>
  <c r="AL11" i="23"/>
  <c r="AE11" i="23"/>
  <c r="BK11" i="23"/>
  <c r="AG11" i="23"/>
  <c r="BM11" i="23"/>
  <c r="Q11" i="23"/>
  <c r="AW11" i="23"/>
  <c r="C11" i="23"/>
  <c r="AI11" i="23"/>
  <c r="AB11" i="23"/>
  <c r="BH11" i="23"/>
  <c r="T11" i="23"/>
  <c r="AZ11" i="23"/>
  <c r="L11" i="23"/>
  <c r="AR11" i="23"/>
  <c r="D11" i="23"/>
  <c r="AJ11" i="23"/>
  <c r="AG13" i="23"/>
  <c r="BM13" i="23"/>
  <c r="M13" i="23"/>
  <c r="AS13" i="23"/>
  <c r="W13" i="23"/>
  <c r="BC13" i="23"/>
  <c r="G13" i="23"/>
  <c r="AM13" i="23"/>
  <c r="AD13" i="23"/>
  <c r="BJ13" i="23"/>
  <c r="V13" i="23"/>
  <c r="BB13" i="23"/>
  <c r="N13" i="23"/>
  <c r="AT13" i="23"/>
  <c r="F13" i="23"/>
  <c r="AL13" i="23"/>
  <c r="Y13" i="23"/>
  <c r="BE13" i="23"/>
  <c r="E13" i="23"/>
  <c r="AK13" i="23"/>
  <c r="S13" i="23"/>
  <c r="AY13" i="23"/>
  <c r="C13" i="23"/>
  <c r="AI13" i="23"/>
  <c r="AB13" i="23"/>
  <c r="BH13" i="23"/>
  <c r="T13" i="23"/>
  <c r="AZ13" i="23"/>
  <c r="L13" i="23"/>
  <c r="AR13" i="23"/>
  <c r="D13" i="23"/>
  <c r="AJ13" i="23"/>
  <c r="O15" i="23"/>
  <c r="AU15" i="23"/>
  <c r="K15" i="23"/>
  <c r="AQ15" i="23"/>
  <c r="U15" i="23"/>
  <c r="BA15" i="23"/>
  <c r="E15" i="23"/>
  <c r="AK15" i="23"/>
  <c r="AD15" i="23"/>
  <c r="BJ15" i="23"/>
  <c r="V15" i="23"/>
  <c r="BB15" i="23"/>
  <c r="N15" i="23"/>
  <c r="AT15" i="23"/>
  <c r="F15" i="23"/>
  <c r="AL15" i="23"/>
  <c r="G15" i="23"/>
  <c r="AM15" i="23"/>
  <c r="AG15" i="23"/>
  <c r="BM15" i="23"/>
  <c r="Q15" i="23"/>
  <c r="AW15" i="23"/>
  <c r="C15" i="23"/>
  <c r="AI15" i="23"/>
  <c r="AB15" i="23"/>
  <c r="BH15" i="23"/>
  <c r="T15" i="23"/>
  <c r="AZ15" i="23"/>
  <c r="L15" i="23"/>
  <c r="AR15" i="23"/>
  <c r="D15" i="23"/>
  <c r="AJ15" i="23"/>
  <c r="Q17" i="23"/>
  <c r="AW17" i="23"/>
  <c r="M17" i="23"/>
  <c r="AS17" i="23"/>
  <c r="W17" i="23"/>
  <c r="BC17" i="23"/>
  <c r="G17" i="23"/>
  <c r="AM17" i="23"/>
  <c r="AD17" i="23"/>
  <c r="BJ17" i="23"/>
  <c r="V17" i="23"/>
  <c r="BB17" i="23"/>
  <c r="N17" i="23"/>
  <c r="AT17" i="23"/>
  <c r="F17" i="23"/>
  <c r="AL17" i="23"/>
  <c r="I17" i="23"/>
  <c r="AO17" i="23"/>
  <c r="E17" i="23"/>
  <c r="AK17" i="23"/>
  <c r="S17" i="23"/>
  <c r="AY17" i="23"/>
  <c r="C17" i="23"/>
  <c r="AI17" i="23"/>
  <c r="AB17" i="23"/>
  <c r="BH17" i="23"/>
  <c r="T17" i="23"/>
  <c r="AZ17" i="23"/>
  <c r="L17" i="23"/>
  <c r="AR17" i="23"/>
  <c r="D17" i="23"/>
  <c r="AJ17" i="23"/>
  <c r="K19" i="23"/>
  <c r="AQ19" i="23"/>
  <c r="G19" i="23"/>
  <c r="AM19" i="23"/>
  <c r="U19" i="23"/>
  <c r="BA19" i="23"/>
  <c r="E19" i="23"/>
  <c r="AK19" i="23"/>
  <c r="AD19" i="23"/>
  <c r="BJ19" i="23"/>
  <c r="V19" i="23"/>
  <c r="BB19" i="23"/>
  <c r="N19" i="23"/>
  <c r="AT19" i="23"/>
  <c r="F19" i="23"/>
  <c r="AL19" i="23"/>
  <c r="AE19" i="23"/>
  <c r="BK19" i="23"/>
  <c r="AG19" i="23"/>
  <c r="BM19" i="23"/>
  <c r="Q19" i="23"/>
  <c r="AW19" i="23"/>
  <c r="C19" i="23"/>
  <c r="AI19" i="23"/>
  <c r="AB19" i="23"/>
  <c r="BH19" i="23"/>
  <c r="T19" i="23"/>
  <c r="AZ19" i="23"/>
  <c r="L19" i="23"/>
  <c r="AR19" i="23"/>
  <c r="D19" i="23"/>
  <c r="AJ19" i="23"/>
  <c r="M21" i="23"/>
  <c r="AS21" i="23"/>
  <c r="Q21" i="23"/>
  <c r="AW21" i="23"/>
  <c r="W21" i="23"/>
  <c r="BC21" i="23"/>
  <c r="G21" i="23"/>
  <c r="AM21" i="23"/>
  <c r="AD21" i="23"/>
  <c r="BJ21" i="23"/>
  <c r="V21" i="23"/>
  <c r="BB21" i="23"/>
  <c r="N21" i="23"/>
  <c r="AT21" i="23"/>
  <c r="F21" i="23"/>
  <c r="AL21" i="23"/>
  <c r="E21" i="23"/>
  <c r="AK21" i="23"/>
  <c r="I21" i="23"/>
  <c r="AO21" i="23"/>
  <c r="S21" i="23"/>
  <c r="AY21" i="23"/>
  <c r="C21" i="23"/>
  <c r="AI21" i="23"/>
  <c r="AB21" i="23"/>
  <c r="BH21" i="23"/>
  <c r="T21" i="23"/>
  <c r="AZ21" i="23"/>
  <c r="L21" i="23"/>
  <c r="AR21" i="23"/>
  <c r="D21" i="23"/>
  <c r="AJ21" i="23"/>
  <c r="O23" i="23"/>
  <c r="AU23" i="23"/>
  <c r="K23" i="23"/>
  <c r="AQ23" i="23"/>
  <c r="U23" i="23"/>
  <c r="BA23" i="23"/>
  <c r="E23" i="23"/>
  <c r="AK23" i="23"/>
  <c r="AD23" i="23"/>
  <c r="BJ23" i="23"/>
  <c r="V23" i="23"/>
  <c r="BB23" i="23"/>
  <c r="N23" i="23"/>
  <c r="AT23" i="23"/>
  <c r="F23" i="23"/>
  <c r="AL23" i="23"/>
  <c r="G23" i="23"/>
  <c r="AM23" i="23"/>
  <c r="AG23" i="23"/>
  <c r="BM23" i="23"/>
  <c r="Q23" i="23"/>
  <c r="AW23" i="23"/>
  <c r="C23" i="23"/>
  <c r="AI23" i="23"/>
  <c r="AB23" i="23"/>
  <c r="BH23" i="23"/>
  <c r="T23" i="23"/>
  <c r="AZ23" i="23"/>
  <c r="L23" i="23"/>
  <c r="AR23" i="23"/>
  <c r="D23" i="23"/>
  <c r="AJ23" i="23"/>
  <c r="K27" i="23"/>
  <c r="AQ27" i="23"/>
  <c r="G27" i="23"/>
  <c r="AM27" i="23"/>
  <c r="U27" i="23"/>
  <c r="BA27" i="23"/>
  <c r="E27" i="23"/>
  <c r="AK27" i="23"/>
  <c r="AD27" i="23"/>
  <c r="BJ27" i="23"/>
  <c r="V27" i="23"/>
  <c r="BB27" i="23"/>
  <c r="N27" i="23"/>
  <c r="AT27" i="23"/>
  <c r="F27" i="23"/>
  <c r="AL27" i="23"/>
  <c r="AE27" i="23"/>
  <c r="BK27" i="23"/>
  <c r="AG27" i="23"/>
  <c r="BM27" i="23"/>
  <c r="Q27" i="23"/>
  <c r="AW27" i="23"/>
  <c r="C27" i="23"/>
  <c r="AI27" i="23"/>
  <c r="AB27" i="23"/>
  <c r="BH27" i="23"/>
  <c r="T27" i="23"/>
  <c r="AZ27" i="23"/>
  <c r="L27" i="23"/>
  <c r="AR27" i="23"/>
  <c r="D27" i="23"/>
  <c r="AJ27" i="23"/>
  <c r="V6" i="23"/>
  <c r="BB6" i="23"/>
  <c r="L6" i="23"/>
  <c r="AR6" i="23"/>
  <c r="W6" i="23"/>
  <c r="BC6" i="23"/>
  <c r="AH6" i="23"/>
  <c r="BN6" i="23"/>
  <c r="AD6" i="23"/>
  <c r="BJ6" i="23"/>
  <c r="AF6" i="23"/>
  <c r="BL6" i="23"/>
  <c r="P6" i="23"/>
  <c r="AV6" i="23"/>
  <c r="AG6" i="23"/>
  <c r="BM6" i="23"/>
  <c r="Y6" i="23"/>
  <c r="BE6" i="23"/>
  <c r="Q6" i="23"/>
  <c r="AW6" i="23"/>
  <c r="I6" i="23"/>
  <c r="AO6" i="23"/>
  <c r="C6" i="23"/>
  <c r="AI6" i="23"/>
  <c r="AI28" i="23" s="1"/>
  <c r="B30" i="23" s="1"/>
  <c r="J6" i="23"/>
  <c r="AP6" i="23"/>
  <c r="D6" i="23"/>
  <c r="AJ6" i="23"/>
  <c r="S6" i="23"/>
  <c r="AY6" i="23"/>
  <c r="G6" i="23"/>
  <c r="AM6" i="23"/>
  <c r="H8" i="23"/>
  <c r="AN8" i="23"/>
  <c r="D8" i="23"/>
  <c r="AJ8" i="23"/>
  <c r="Z8" i="23"/>
  <c r="BF8" i="23"/>
  <c r="J8" i="23"/>
  <c r="AP8" i="23"/>
  <c r="AC8" i="23"/>
  <c r="BI8" i="23"/>
  <c r="U8" i="23"/>
  <c r="BA8" i="23"/>
  <c r="M8" i="23"/>
  <c r="AS8" i="23"/>
  <c r="E8" i="23"/>
  <c r="AK8" i="23"/>
  <c r="P8" i="23"/>
  <c r="AV8" i="23"/>
  <c r="L8" i="23"/>
  <c r="AR8" i="23"/>
  <c r="AD8" i="23"/>
  <c r="BJ8" i="23"/>
  <c r="N8" i="23"/>
  <c r="AT8" i="23"/>
  <c r="AE8" i="23"/>
  <c r="BK8" i="23"/>
  <c r="W8" i="23"/>
  <c r="BC8" i="23"/>
  <c r="O8" i="23"/>
  <c r="AU8" i="23"/>
  <c r="G8" i="23"/>
  <c r="AM8" i="23"/>
  <c r="N10" i="23"/>
  <c r="AT10" i="23"/>
  <c r="R10" i="23"/>
  <c r="AX10" i="23"/>
  <c r="X10" i="23"/>
  <c r="BD10" i="23"/>
  <c r="H10" i="23"/>
  <c r="AN10" i="23"/>
  <c r="AC10" i="23"/>
  <c r="BI10" i="23"/>
  <c r="U10" i="23"/>
  <c r="BA10" i="23"/>
  <c r="M10" i="23"/>
  <c r="AS10" i="23"/>
  <c r="E10" i="23"/>
  <c r="AK10" i="23"/>
  <c r="V10" i="23"/>
  <c r="BB10" i="23"/>
  <c r="Z10" i="23"/>
  <c r="BF10" i="23"/>
  <c r="AB10" i="23"/>
  <c r="BH10" i="23"/>
  <c r="L10" i="23"/>
  <c r="AR10" i="23"/>
  <c r="AE10" i="23"/>
  <c r="BK10" i="23"/>
  <c r="W10" i="23"/>
  <c r="BC10" i="23"/>
  <c r="O10" i="23"/>
  <c r="AU10" i="23"/>
  <c r="G10" i="23"/>
  <c r="AM10" i="23"/>
  <c r="D12" i="23"/>
  <c r="AJ12" i="23"/>
  <c r="H12" i="23"/>
  <c r="AN12" i="23"/>
  <c r="Z12" i="23"/>
  <c r="BF12" i="23"/>
  <c r="J12" i="23"/>
  <c r="AP12" i="23"/>
  <c r="AC12" i="23"/>
  <c r="BI12" i="23"/>
  <c r="U12" i="23"/>
  <c r="BA12" i="23"/>
  <c r="M12" i="23"/>
  <c r="AS12" i="23"/>
  <c r="E12" i="23"/>
  <c r="AK12" i="23"/>
  <c r="P12" i="23"/>
  <c r="AV12" i="23"/>
  <c r="L12" i="23"/>
  <c r="AR12" i="23"/>
  <c r="AD12" i="23"/>
  <c r="BJ12" i="23"/>
  <c r="N12" i="23"/>
  <c r="AT12" i="23"/>
  <c r="AE12" i="23"/>
  <c r="BK12" i="23"/>
  <c r="W12" i="23"/>
  <c r="BC12" i="23"/>
  <c r="O12" i="23"/>
  <c r="AU12" i="23"/>
  <c r="G12" i="23"/>
  <c r="AM12" i="23"/>
  <c r="N14" i="23"/>
  <c r="AT14" i="23"/>
  <c r="R14" i="23"/>
  <c r="AX14" i="23"/>
  <c r="X14" i="23"/>
  <c r="BD14" i="23"/>
  <c r="H14" i="23"/>
  <c r="AN14" i="23"/>
  <c r="AC14" i="23"/>
  <c r="BI14" i="23"/>
  <c r="U14" i="23"/>
  <c r="BA14" i="23"/>
  <c r="M14" i="23"/>
  <c r="AS14" i="23"/>
  <c r="E14" i="23"/>
  <c r="AK14" i="23"/>
  <c r="V14" i="23"/>
  <c r="BB14" i="23"/>
  <c r="Z14" i="23"/>
  <c r="BF14" i="23"/>
  <c r="AB14" i="23"/>
  <c r="BH14" i="23"/>
  <c r="L14" i="23"/>
  <c r="AR14" i="23"/>
  <c r="AE14" i="23"/>
  <c r="BK14" i="23"/>
  <c r="W14" i="23"/>
  <c r="BC14" i="23"/>
  <c r="O14" i="23"/>
  <c r="AU14" i="23"/>
  <c r="G14" i="23"/>
  <c r="AM14" i="23"/>
  <c r="H16" i="23"/>
  <c r="AN16" i="23"/>
  <c r="D16" i="23"/>
  <c r="AJ16" i="23"/>
  <c r="Z16" i="23"/>
  <c r="BF16" i="23"/>
  <c r="J16" i="23"/>
  <c r="AP16" i="23"/>
  <c r="AC16" i="23"/>
  <c r="BI16" i="23"/>
  <c r="U16" i="23"/>
  <c r="BA16" i="23"/>
  <c r="M16" i="23"/>
  <c r="AS16" i="23"/>
  <c r="E16" i="23"/>
  <c r="AK16" i="23"/>
  <c r="P16" i="23"/>
  <c r="AV16" i="23"/>
  <c r="L16" i="23"/>
  <c r="AR16" i="23"/>
  <c r="AD16" i="23"/>
  <c r="BJ16" i="23"/>
  <c r="N16" i="23"/>
  <c r="AT16" i="23"/>
  <c r="AE16" i="23"/>
  <c r="BK16" i="23"/>
  <c r="W16" i="23"/>
  <c r="BC16" i="23"/>
  <c r="O16" i="23"/>
  <c r="AU16" i="23"/>
  <c r="G16" i="23"/>
  <c r="AM16" i="23"/>
  <c r="J18" i="23"/>
  <c r="AP18" i="23"/>
  <c r="N18" i="23"/>
  <c r="AT18" i="23"/>
  <c r="X18" i="23"/>
  <c r="BD18" i="23"/>
  <c r="H18" i="23"/>
  <c r="AN18" i="23"/>
  <c r="AC18" i="23"/>
  <c r="BI18" i="23"/>
  <c r="U18" i="23"/>
  <c r="BA18" i="23"/>
  <c r="M18" i="23"/>
  <c r="AS18" i="23"/>
  <c r="E18" i="23"/>
  <c r="AK18" i="23"/>
  <c r="R18" i="23"/>
  <c r="AX18" i="23"/>
  <c r="V18" i="23"/>
  <c r="BB18" i="23"/>
  <c r="AB18" i="23"/>
  <c r="BH18" i="23"/>
  <c r="L18" i="23"/>
  <c r="AR18" i="23"/>
  <c r="AE18" i="23"/>
  <c r="BK18" i="23"/>
  <c r="W18" i="23"/>
  <c r="BC18" i="23"/>
  <c r="O18" i="23"/>
  <c r="AU18" i="23"/>
  <c r="G18" i="23"/>
  <c r="AM18" i="23"/>
  <c r="D20" i="23"/>
  <c r="AJ20" i="23"/>
  <c r="H20" i="23"/>
  <c r="AN20" i="23"/>
  <c r="Z20" i="23"/>
  <c r="BF20" i="23"/>
  <c r="J20" i="23"/>
  <c r="AP20" i="23"/>
  <c r="AC20" i="23"/>
  <c r="BI20" i="23"/>
  <c r="U20" i="23"/>
  <c r="BA20" i="23"/>
  <c r="M20" i="23"/>
  <c r="AS20" i="23"/>
  <c r="E20" i="23"/>
  <c r="AK20" i="23"/>
  <c r="L20" i="23"/>
  <c r="AR20" i="23"/>
  <c r="P20" i="23"/>
  <c r="AV20" i="23"/>
  <c r="AD20" i="23"/>
  <c r="BJ20" i="23"/>
  <c r="N20" i="23"/>
  <c r="AT20" i="23"/>
  <c r="AE20" i="23"/>
  <c r="BK20" i="23"/>
  <c r="W20" i="23"/>
  <c r="BC20" i="23"/>
  <c r="O20" i="23"/>
  <c r="AU20" i="23"/>
  <c r="G20" i="23"/>
  <c r="AM20" i="23"/>
  <c r="N22" i="23"/>
  <c r="AT22" i="23"/>
  <c r="R22" i="23"/>
  <c r="AX22" i="23"/>
  <c r="X22" i="23"/>
  <c r="BD22" i="23"/>
  <c r="H22" i="23"/>
  <c r="AN22" i="23"/>
  <c r="AC22" i="23"/>
  <c r="BI22" i="23"/>
  <c r="U22" i="23"/>
  <c r="BA22" i="23"/>
  <c r="M22" i="23"/>
  <c r="AS22" i="23"/>
  <c r="E22" i="23"/>
  <c r="AK22" i="23"/>
  <c r="V22" i="23"/>
  <c r="BB22" i="23"/>
  <c r="Z22" i="23"/>
  <c r="BF22" i="23"/>
  <c r="AB22" i="23"/>
  <c r="BH22" i="23"/>
  <c r="L22" i="23"/>
  <c r="AR22" i="23"/>
  <c r="AE22" i="23"/>
  <c r="BK22" i="23"/>
  <c r="W22" i="23"/>
  <c r="BC22" i="23"/>
  <c r="O22" i="23"/>
  <c r="AU22" i="23"/>
  <c r="G22" i="23"/>
  <c r="AM22" i="23"/>
  <c r="H24" i="23"/>
  <c r="AN24" i="23"/>
  <c r="D24" i="23"/>
  <c r="AJ24" i="23"/>
  <c r="Z24" i="23"/>
  <c r="BF24" i="23"/>
  <c r="J24" i="23"/>
  <c r="AP24" i="23"/>
  <c r="AC24" i="23"/>
  <c r="BI24" i="23"/>
  <c r="U24" i="23"/>
  <c r="BA24" i="23"/>
  <c r="M24" i="23"/>
  <c r="AS24" i="23"/>
  <c r="E24" i="23"/>
  <c r="AK24" i="23"/>
  <c r="P24" i="23"/>
  <c r="AV24" i="23"/>
  <c r="L24" i="23"/>
  <c r="AR24" i="23"/>
  <c r="AD24" i="23"/>
  <c r="BJ24" i="23"/>
  <c r="N24" i="23"/>
  <c r="AT24" i="23"/>
  <c r="AE24" i="23"/>
  <c r="BK24" i="23"/>
  <c r="W24" i="23"/>
  <c r="BC24" i="23"/>
  <c r="O24" i="23"/>
  <c r="AU24" i="23"/>
  <c r="G24" i="23"/>
  <c r="AM24" i="23"/>
  <c r="J26" i="23"/>
  <c r="AP26" i="23"/>
  <c r="N26" i="23"/>
  <c r="AT26" i="23"/>
  <c r="X26" i="23"/>
  <c r="BD26" i="23"/>
  <c r="H26" i="23"/>
  <c r="AN26" i="23"/>
  <c r="AC26" i="23"/>
  <c r="BI26" i="23"/>
  <c r="U26" i="23"/>
  <c r="BA26" i="23"/>
  <c r="M26" i="23"/>
  <c r="AS26" i="23"/>
  <c r="E26" i="23"/>
  <c r="AK26" i="23"/>
  <c r="R26" i="23"/>
  <c r="AX26" i="23"/>
  <c r="V26" i="23"/>
  <c r="BB26" i="23"/>
  <c r="AB26" i="23"/>
  <c r="BH26" i="23"/>
  <c r="L26" i="23"/>
  <c r="AR26" i="23"/>
  <c r="AE26" i="23"/>
  <c r="BK26" i="23"/>
  <c r="W26" i="23"/>
  <c r="BC26" i="23"/>
  <c r="O26" i="23"/>
  <c r="AU26" i="23"/>
  <c r="G26" i="23"/>
  <c r="AM26" i="23"/>
  <c r="M5" i="23"/>
  <c r="AS5" i="23"/>
  <c r="Q5" i="23"/>
  <c r="AW5" i="23"/>
  <c r="AA5" i="23"/>
  <c r="BG5" i="23"/>
  <c r="K5" i="23"/>
  <c r="AQ5" i="23"/>
  <c r="AD5" i="23"/>
  <c r="BJ5" i="23"/>
  <c r="V5" i="23"/>
  <c r="BB5" i="23"/>
  <c r="N5" i="23"/>
  <c r="AT5" i="23"/>
  <c r="F5" i="23"/>
  <c r="AL5" i="23"/>
  <c r="U5" i="23"/>
  <c r="BA5" i="23"/>
  <c r="Y5" i="23"/>
  <c r="BE5" i="23"/>
  <c r="AE5" i="23"/>
  <c r="BK5" i="23"/>
  <c r="O5" i="23"/>
  <c r="AU5" i="23"/>
  <c r="AF5" i="23"/>
  <c r="BL5" i="23"/>
  <c r="X5" i="23"/>
  <c r="BD5" i="23"/>
  <c r="P5" i="23"/>
  <c r="AV5" i="23"/>
  <c r="H5" i="23"/>
  <c r="AN5" i="23"/>
  <c r="AG25" i="23"/>
  <c r="BM25" i="23"/>
  <c r="AC25" i="23"/>
  <c r="BI25" i="23"/>
  <c r="AE25" i="23"/>
  <c r="BK25" i="23"/>
  <c r="O25" i="23"/>
  <c r="AU25" i="23"/>
  <c r="AH25" i="23"/>
  <c r="BN25" i="23"/>
  <c r="Z25" i="23"/>
  <c r="BF25" i="23"/>
  <c r="R25" i="23"/>
  <c r="AX25" i="23"/>
  <c r="J25" i="23"/>
  <c r="AP25" i="23"/>
  <c r="Y25" i="23"/>
  <c r="BE25" i="23"/>
  <c r="U25" i="23"/>
  <c r="BA25" i="23"/>
  <c r="AA25" i="23"/>
  <c r="BG25" i="23"/>
  <c r="K25" i="23"/>
  <c r="AQ25" i="23"/>
  <c r="AF25" i="23"/>
  <c r="BL25" i="23"/>
  <c r="X25" i="23"/>
  <c r="BD25" i="23"/>
  <c r="P25" i="23"/>
  <c r="AV25" i="23"/>
  <c r="H25" i="23"/>
  <c r="AN25" i="23"/>
  <c r="AA7" i="23"/>
  <c r="BG7" i="23"/>
  <c r="W7" i="23"/>
  <c r="BC7" i="23"/>
  <c r="AC7" i="23"/>
  <c r="BI7" i="23"/>
  <c r="M7" i="23"/>
  <c r="AS7" i="23"/>
  <c r="AH7" i="23"/>
  <c r="BN7" i="23"/>
  <c r="Z7" i="23"/>
  <c r="BF7" i="23"/>
  <c r="R7" i="23"/>
  <c r="AX7" i="23"/>
  <c r="J7" i="23"/>
  <c r="AP7" i="23"/>
  <c r="S7" i="23"/>
  <c r="AY7" i="23"/>
  <c r="O7" i="23"/>
  <c r="AU7" i="23"/>
  <c r="Y7" i="23"/>
  <c r="BE7" i="23"/>
  <c r="I7" i="23"/>
  <c r="AO7" i="23"/>
  <c r="AF7" i="23"/>
  <c r="BL7" i="23"/>
  <c r="X7" i="23"/>
  <c r="BD7" i="23"/>
  <c r="P7" i="23"/>
  <c r="AV7" i="23"/>
  <c r="H7" i="23"/>
  <c r="AN7" i="23"/>
  <c r="AC9" i="23"/>
  <c r="BI9" i="23"/>
  <c r="Y9" i="23"/>
  <c r="BE9" i="23"/>
  <c r="AE9" i="23"/>
  <c r="BK9" i="23"/>
  <c r="O9" i="23"/>
  <c r="AU9" i="23"/>
  <c r="AH9" i="23"/>
  <c r="BN9" i="23"/>
  <c r="Z9" i="23"/>
  <c r="BF9" i="23"/>
  <c r="R9" i="23"/>
  <c r="AX9" i="23"/>
  <c r="J9" i="23"/>
  <c r="AP9" i="23"/>
  <c r="U9" i="23"/>
  <c r="BA9" i="23"/>
  <c r="Q9" i="23"/>
  <c r="AW9" i="23"/>
  <c r="AA9" i="23"/>
  <c r="BG9" i="23"/>
  <c r="K9" i="23"/>
  <c r="AQ9" i="23"/>
  <c r="AF9" i="23"/>
  <c r="BL9" i="23"/>
  <c r="X9" i="23"/>
  <c r="BD9" i="23"/>
  <c r="P9" i="23"/>
  <c r="AV9" i="23"/>
  <c r="H9" i="23"/>
  <c r="AN9" i="23"/>
  <c r="AA11" i="23"/>
  <c r="BG11" i="23"/>
  <c r="W11" i="23"/>
  <c r="BC11" i="23"/>
  <c r="AC11" i="23"/>
  <c r="BI11" i="23"/>
  <c r="M11" i="23"/>
  <c r="AS11" i="23"/>
  <c r="AH11" i="23"/>
  <c r="BN11" i="23"/>
  <c r="Z11" i="23"/>
  <c r="BF11" i="23"/>
  <c r="R11" i="23"/>
  <c r="AX11" i="23"/>
  <c r="J11" i="23"/>
  <c r="AP11" i="23"/>
  <c r="S11" i="23"/>
  <c r="AY11" i="23"/>
  <c r="O11" i="23"/>
  <c r="AU11" i="23"/>
  <c r="Y11" i="23"/>
  <c r="BE11" i="23"/>
  <c r="I11" i="23"/>
  <c r="AO11" i="23"/>
  <c r="AF11" i="23"/>
  <c r="BL11" i="23"/>
  <c r="X11" i="23"/>
  <c r="BD11" i="23"/>
  <c r="P11" i="23"/>
  <c r="AV11" i="23"/>
  <c r="H11" i="23"/>
  <c r="AN11" i="23"/>
  <c r="AC13" i="23"/>
  <c r="BI13" i="23"/>
  <c r="Q13" i="23"/>
  <c r="AW13" i="23"/>
  <c r="AE13" i="23"/>
  <c r="BK13" i="23"/>
  <c r="O13" i="23"/>
  <c r="AU13" i="23"/>
  <c r="AH13" i="23"/>
  <c r="BN13" i="23"/>
  <c r="Z13" i="23"/>
  <c r="BF13" i="23"/>
  <c r="R13" i="23"/>
  <c r="AX13" i="23"/>
  <c r="J13" i="23"/>
  <c r="AP13" i="23"/>
  <c r="U13" i="23"/>
  <c r="BA13" i="23"/>
  <c r="I13" i="23"/>
  <c r="AO13" i="23"/>
  <c r="AA13" i="23"/>
  <c r="BG13" i="23"/>
  <c r="K13" i="23"/>
  <c r="AQ13" i="23"/>
  <c r="AF13" i="23"/>
  <c r="BL13" i="23"/>
  <c r="X13" i="23"/>
  <c r="BD13" i="23"/>
  <c r="P13" i="23"/>
  <c r="AV13" i="23"/>
  <c r="H13" i="23"/>
  <c r="AN13" i="23"/>
  <c r="AE15" i="23"/>
  <c r="BK15" i="23"/>
  <c r="AA15" i="23"/>
  <c r="BG15" i="23"/>
  <c r="AC15" i="23"/>
  <c r="BI15" i="23"/>
  <c r="M15" i="23"/>
  <c r="AS15" i="23"/>
  <c r="AH15" i="23"/>
  <c r="BN15" i="23"/>
  <c r="Z15" i="23"/>
  <c r="BF15" i="23"/>
  <c r="R15" i="23"/>
  <c r="AX15" i="23"/>
  <c r="J15" i="23"/>
  <c r="AP15" i="23"/>
  <c r="W15" i="23"/>
  <c r="BC15" i="23"/>
  <c r="S15" i="23"/>
  <c r="AY15" i="23"/>
  <c r="Y15" i="23"/>
  <c r="BE15" i="23"/>
  <c r="I15" i="23"/>
  <c r="AO15" i="23"/>
  <c r="AF15" i="23"/>
  <c r="BL15" i="23"/>
  <c r="X15" i="23"/>
  <c r="BD15" i="23"/>
  <c r="P15" i="23"/>
  <c r="AV15" i="23"/>
  <c r="H15" i="23"/>
  <c r="AN15" i="23"/>
  <c r="AG17" i="23"/>
  <c r="BM17" i="23"/>
  <c r="AC17" i="23"/>
  <c r="BI17" i="23"/>
  <c r="AE17" i="23"/>
  <c r="BK17" i="23"/>
  <c r="O17" i="23"/>
  <c r="AU17" i="23"/>
  <c r="AH17" i="23"/>
  <c r="BN17" i="23"/>
  <c r="Z17" i="23"/>
  <c r="BF17" i="23"/>
  <c r="R17" i="23"/>
  <c r="AX17" i="23"/>
  <c r="J17" i="23"/>
  <c r="AP17" i="23"/>
  <c r="Y17" i="23"/>
  <c r="BE17" i="23"/>
  <c r="U17" i="23"/>
  <c r="BA17" i="23"/>
  <c r="AA17" i="23"/>
  <c r="BG17" i="23"/>
  <c r="K17" i="23"/>
  <c r="AQ17" i="23"/>
  <c r="AF17" i="23"/>
  <c r="BL17" i="23"/>
  <c r="X17" i="23"/>
  <c r="BD17" i="23"/>
  <c r="P17" i="23"/>
  <c r="AV17" i="23"/>
  <c r="H17" i="23"/>
  <c r="AN17" i="23"/>
  <c r="AA19" i="23"/>
  <c r="BG19" i="23"/>
  <c r="W19" i="23"/>
  <c r="BC19" i="23"/>
  <c r="AC19" i="23"/>
  <c r="BI19" i="23"/>
  <c r="M19" i="23"/>
  <c r="AS19" i="23"/>
  <c r="AH19" i="23"/>
  <c r="BN19" i="23"/>
  <c r="Z19" i="23"/>
  <c r="BF19" i="23"/>
  <c r="R19" i="23"/>
  <c r="AX19" i="23"/>
  <c r="J19" i="23"/>
  <c r="AP19" i="23"/>
  <c r="S19" i="23"/>
  <c r="AY19" i="23"/>
  <c r="O19" i="23"/>
  <c r="AU19" i="23"/>
  <c r="Y19" i="23"/>
  <c r="BE19" i="23"/>
  <c r="I19" i="23"/>
  <c r="AO19" i="23"/>
  <c r="AF19" i="23"/>
  <c r="BL19" i="23"/>
  <c r="X19" i="23"/>
  <c r="BD19" i="23"/>
  <c r="P19" i="23"/>
  <c r="AV19" i="23"/>
  <c r="H19" i="23"/>
  <c r="AN19" i="23"/>
  <c r="AC21" i="23"/>
  <c r="BI21" i="23"/>
  <c r="AG21" i="23"/>
  <c r="BM21" i="23"/>
  <c r="AE21" i="23"/>
  <c r="BK21" i="23"/>
  <c r="O21" i="23"/>
  <c r="AU21" i="23"/>
  <c r="AH21" i="23"/>
  <c r="BN21" i="23"/>
  <c r="Z21" i="23"/>
  <c r="BF21" i="23"/>
  <c r="R21" i="23"/>
  <c r="AX21" i="23"/>
  <c r="J21" i="23"/>
  <c r="AP21" i="23"/>
  <c r="U21" i="23"/>
  <c r="BA21" i="23"/>
  <c r="Y21" i="23"/>
  <c r="BE21" i="23"/>
  <c r="AA21" i="23"/>
  <c r="BG21" i="23"/>
  <c r="K21" i="23"/>
  <c r="AQ21" i="23"/>
  <c r="AF21" i="23"/>
  <c r="BL21" i="23"/>
  <c r="X21" i="23"/>
  <c r="BD21" i="23"/>
  <c r="P21" i="23"/>
  <c r="AV21" i="23"/>
  <c r="H21" i="23"/>
  <c r="AN21" i="23"/>
  <c r="AE23" i="23"/>
  <c r="BK23" i="23"/>
  <c r="AA23" i="23"/>
  <c r="BG23" i="23"/>
  <c r="AC23" i="23"/>
  <c r="BI23" i="23"/>
  <c r="M23" i="23"/>
  <c r="AS23" i="23"/>
  <c r="AH23" i="23"/>
  <c r="BN23" i="23"/>
  <c r="Z23" i="23"/>
  <c r="BF23" i="23"/>
  <c r="R23" i="23"/>
  <c r="AX23" i="23"/>
  <c r="J23" i="23"/>
  <c r="AP23" i="23"/>
  <c r="W23" i="23"/>
  <c r="BC23" i="23"/>
  <c r="S23" i="23"/>
  <c r="AY23" i="23"/>
  <c r="Y23" i="23"/>
  <c r="BE23" i="23"/>
  <c r="I23" i="23"/>
  <c r="AO23" i="23"/>
  <c r="AF23" i="23"/>
  <c r="BL23" i="23"/>
  <c r="X23" i="23"/>
  <c r="BD23" i="23"/>
  <c r="P23" i="23"/>
  <c r="AV23" i="23"/>
  <c r="H23" i="23"/>
  <c r="AN23" i="23"/>
  <c r="AA27" i="23"/>
  <c r="BG27" i="23"/>
  <c r="W27" i="23"/>
  <c r="BC27" i="23"/>
  <c r="AC27" i="23"/>
  <c r="BI27" i="23"/>
  <c r="M27" i="23"/>
  <c r="AS27" i="23"/>
  <c r="AH27" i="23"/>
  <c r="BN27" i="23"/>
  <c r="Z27" i="23"/>
  <c r="BF27" i="23"/>
  <c r="R27" i="23"/>
  <c r="AX27" i="23"/>
  <c r="J27" i="23"/>
  <c r="AP27" i="23"/>
  <c r="S27" i="23"/>
  <c r="AY27" i="23"/>
  <c r="O27" i="23"/>
  <c r="AU27" i="23"/>
  <c r="Y27" i="23"/>
  <c r="BE27" i="23"/>
  <c r="I27" i="23"/>
  <c r="AO27" i="23"/>
  <c r="AF27" i="23"/>
  <c r="BL27" i="23"/>
  <c r="X27" i="23"/>
  <c r="BD27" i="23"/>
  <c r="P27" i="23"/>
  <c r="AV27" i="23"/>
  <c r="H27" i="23"/>
  <c r="AN27" i="23"/>
  <c r="Z6" i="23"/>
  <c r="BF6" i="23"/>
  <c r="AB6" i="23"/>
  <c r="BH6" i="23"/>
  <c r="AE6" i="23"/>
  <c r="BK6" i="23"/>
  <c r="O6" i="23"/>
  <c r="AU6" i="23"/>
  <c r="N6" i="23"/>
  <c r="AT6" i="23"/>
  <c r="R6" i="23"/>
  <c r="AX6" i="23"/>
  <c r="X6" i="23"/>
  <c r="BD6" i="23"/>
  <c r="H6" i="23"/>
  <c r="AN6" i="23"/>
  <c r="AC6" i="23"/>
  <c r="BI6" i="23"/>
  <c r="U6" i="23"/>
  <c r="BA6" i="23"/>
  <c r="M6" i="23"/>
  <c r="AS6" i="23"/>
  <c r="E6" i="23"/>
  <c r="AK6" i="23"/>
  <c r="F6" i="23"/>
  <c r="AL6" i="23"/>
  <c r="T6" i="23"/>
  <c r="AZ6" i="23"/>
  <c r="AA6" i="23"/>
  <c r="BG6" i="23"/>
  <c r="K6" i="23"/>
  <c r="AQ6" i="23"/>
  <c r="X8" i="23"/>
  <c r="BD8" i="23"/>
  <c r="T8" i="23"/>
  <c r="AZ8" i="23"/>
  <c r="AH8" i="23"/>
  <c r="BN8" i="23"/>
  <c r="R8" i="23"/>
  <c r="AX8" i="23"/>
  <c r="AG8" i="23"/>
  <c r="BM8" i="23"/>
  <c r="Y8" i="23"/>
  <c r="BE8" i="23"/>
  <c r="Q8" i="23"/>
  <c r="AW8" i="23"/>
  <c r="I8" i="23"/>
  <c r="AO8" i="23"/>
  <c r="AF8" i="23"/>
  <c r="BL8" i="23"/>
  <c r="AB8" i="23"/>
  <c r="BH8" i="23"/>
  <c r="C8" i="23"/>
  <c r="AI8" i="23"/>
  <c r="V8" i="23"/>
  <c r="BB8" i="23"/>
  <c r="F8" i="23"/>
  <c r="AL8" i="23"/>
  <c r="AA8" i="23"/>
  <c r="BG8" i="23"/>
  <c r="S8" i="23"/>
  <c r="AY8" i="23"/>
  <c r="K8" i="23"/>
  <c r="AQ8" i="23"/>
  <c r="AD10" i="23"/>
  <c r="BJ10" i="23"/>
  <c r="AH10" i="23"/>
  <c r="BN10" i="23"/>
  <c r="AF10" i="23"/>
  <c r="BL10" i="23"/>
  <c r="P10" i="23"/>
  <c r="AV10" i="23"/>
  <c r="AG10" i="23"/>
  <c r="BM10" i="23"/>
  <c r="Y10" i="23"/>
  <c r="BE10" i="23"/>
  <c r="Q10" i="23"/>
  <c r="AW10" i="23"/>
  <c r="I10" i="23"/>
  <c r="AO10" i="23"/>
  <c r="C10" i="23"/>
  <c r="AI10" i="23"/>
  <c r="F10" i="23"/>
  <c r="AL10" i="23"/>
  <c r="J10" i="23"/>
  <c r="AP10" i="23"/>
  <c r="T10" i="23"/>
  <c r="AZ10" i="23"/>
  <c r="D10" i="23"/>
  <c r="AJ10" i="23"/>
  <c r="AA10" i="23"/>
  <c r="BG10" i="23"/>
  <c r="S10" i="23"/>
  <c r="AY10" i="23"/>
  <c r="K10" i="23"/>
  <c r="AQ10" i="23"/>
  <c r="X12" i="23"/>
  <c r="BD12" i="23"/>
  <c r="T12" i="23"/>
  <c r="AZ12" i="23"/>
  <c r="AH12" i="23"/>
  <c r="BN12" i="23"/>
  <c r="R12" i="23"/>
  <c r="AX12" i="23"/>
  <c r="AG12" i="23"/>
  <c r="BM12" i="23"/>
  <c r="Y12" i="23"/>
  <c r="BE12" i="23"/>
  <c r="Q12" i="23"/>
  <c r="AW12" i="23"/>
  <c r="I12" i="23"/>
  <c r="AO12" i="23"/>
  <c r="AF12" i="23"/>
  <c r="BL12" i="23"/>
  <c r="AB12" i="23"/>
  <c r="BH12" i="23"/>
  <c r="C12" i="23"/>
  <c r="AI12" i="23"/>
  <c r="V12" i="23"/>
  <c r="BB12" i="23"/>
  <c r="F12" i="23"/>
  <c r="AL12" i="23"/>
  <c r="AA12" i="23"/>
  <c r="BG12" i="23"/>
  <c r="S12" i="23"/>
  <c r="AY12" i="23"/>
  <c r="K12" i="23"/>
  <c r="AQ12" i="23"/>
  <c r="AD14" i="23"/>
  <c r="BJ14" i="23"/>
  <c r="AH14" i="23"/>
  <c r="BN14" i="23"/>
  <c r="AF14" i="23"/>
  <c r="BL14" i="23"/>
  <c r="P14" i="23"/>
  <c r="AV14" i="23"/>
  <c r="AG14" i="23"/>
  <c r="BM14" i="23"/>
  <c r="Y14" i="23"/>
  <c r="BE14" i="23"/>
  <c r="Q14" i="23"/>
  <c r="AW14" i="23"/>
  <c r="I14" i="23"/>
  <c r="AO14" i="23"/>
  <c r="C14" i="23"/>
  <c r="AI14" i="23"/>
  <c r="F14" i="23"/>
  <c r="AL14" i="23"/>
  <c r="J14" i="23"/>
  <c r="AP14" i="23"/>
  <c r="T14" i="23"/>
  <c r="AZ14" i="23"/>
  <c r="D14" i="23"/>
  <c r="AJ14" i="23"/>
  <c r="AA14" i="23"/>
  <c r="BG14" i="23"/>
  <c r="S14" i="23"/>
  <c r="AY14" i="23"/>
  <c r="K14" i="23"/>
  <c r="AQ14" i="23"/>
  <c r="X16" i="23"/>
  <c r="BD16" i="23"/>
  <c r="T16" i="23"/>
  <c r="AZ16" i="23"/>
  <c r="AH16" i="23"/>
  <c r="BN16" i="23"/>
  <c r="R16" i="23"/>
  <c r="AX16" i="23"/>
  <c r="AG16" i="23"/>
  <c r="BM16" i="23"/>
  <c r="Y16" i="23"/>
  <c r="BE16" i="23"/>
  <c r="Q16" i="23"/>
  <c r="AW16" i="23"/>
  <c r="I16" i="23"/>
  <c r="AO16" i="23"/>
  <c r="AF16" i="23"/>
  <c r="BL16" i="23"/>
  <c r="AB16" i="23"/>
  <c r="BH16" i="23"/>
  <c r="C16" i="23"/>
  <c r="AI16" i="23"/>
  <c r="V16" i="23"/>
  <c r="BB16" i="23"/>
  <c r="F16" i="23"/>
  <c r="AL16" i="23"/>
  <c r="AA16" i="23"/>
  <c r="BG16" i="23"/>
  <c r="S16" i="23"/>
  <c r="AY16" i="23"/>
  <c r="K16" i="23"/>
  <c r="AQ16" i="23"/>
  <c r="Z18" i="23"/>
  <c r="BF18" i="23"/>
  <c r="AD18" i="23"/>
  <c r="BJ18" i="23"/>
  <c r="AF18" i="23"/>
  <c r="BL18" i="23"/>
  <c r="P18" i="23"/>
  <c r="AV18" i="23"/>
  <c r="AG18" i="23"/>
  <c r="BM18" i="23"/>
  <c r="Y18" i="23"/>
  <c r="BE18" i="23"/>
  <c r="Q18" i="23"/>
  <c r="AW18" i="23"/>
  <c r="I18" i="23"/>
  <c r="AO18" i="23"/>
  <c r="AH18" i="23"/>
  <c r="BN18" i="23"/>
  <c r="C18" i="23"/>
  <c r="AI18" i="23"/>
  <c r="F18" i="23"/>
  <c r="AL18" i="23"/>
  <c r="T18" i="23"/>
  <c r="AZ18" i="23"/>
  <c r="D18" i="23"/>
  <c r="AJ18" i="23"/>
  <c r="AA18" i="23"/>
  <c r="BG18" i="23"/>
  <c r="S18" i="23"/>
  <c r="AY18" i="23"/>
  <c r="K18" i="23"/>
  <c r="AQ18" i="23"/>
  <c r="T20" i="23"/>
  <c r="AZ20" i="23"/>
  <c r="X20" i="23"/>
  <c r="BD20" i="23"/>
  <c r="AH20" i="23"/>
  <c r="BN20" i="23"/>
  <c r="R20" i="23"/>
  <c r="AX20" i="23"/>
  <c r="AG20" i="23"/>
  <c r="BM20" i="23"/>
  <c r="Y20" i="23"/>
  <c r="BE20" i="23"/>
  <c r="Q20" i="23"/>
  <c r="AW20" i="23"/>
  <c r="I20" i="23"/>
  <c r="AO20" i="23"/>
  <c r="AB20" i="23"/>
  <c r="BH20" i="23"/>
  <c r="AF20" i="23"/>
  <c r="BL20" i="23"/>
  <c r="C20" i="23"/>
  <c r="AI20" i="23"/>
  <c r="V20" i="23"/>
  <c r="BB20" i="23"/>
  <c r="F20" i="23"/>
  <c r="AL20" i="23"/>
  <c r="AA20" i="23"/>
  <c r="BG20" i="23"/>
  <c r="S20" i="23"/>
  <c r="AY20" i="23"/>
  <c r="K20" i="23"/>
  <c r="AQ20" i="23"/>
  <c r="AD22" i="23"/>
  <c r="BJ22" i="23"/>
  <c r="AH22" i="23"/>
  <c r="BN22" i="23"/>
  <c r="AF22" i="23"/>
  <c r="BL22" i="23"/>
  <c r="P22" i="23"/>
  <c r="AV22" i="23"/>
  <c r="AG22" i="23"/>
  <c r="BM22" i="23"/>
  <c r="Y22" i="23"/>
  <c r="BE22" i="23"/>
  <c r="Q22" i="23"/>
  <c r="AW22" i="23"/>
  <c r="I22" i="23"/>
  <c r="AO22" i="23"/>
  <c r="C22" i="23"/>
  <c r="AI22" i="23"/>
  <c r="F22" i="23"/>
  <c r="AL22" i="23"/>
  <c r="J22" i="23"/>
  <c r="AP22" i="23"/>
  <c r="T22" i="23"/>
  <c r="AZ22" i="23"/>
  <c r="D22" i="23"/>
  <c r="AJ22" i="23"/>
  <c r="AA22" i="23"/>
  <c r="BG22" i="23"/>
  <c r="S22" i="23"/>
  <c r="AY22" i="23"/>
  <c r="K22" i="23"/>
  <c r="AQ22" i="23"/>
  <c r="X24" i="23"/>
  <c r="BD24" i="23"/>
  <c r="T24" i="23"/>
  <c r="AZ24" i="23"/>
  <c r="AH24" i="23"/>
  <c r="BN24" i="23"/>
  <c r="R24" i="23"/>
  <c r="AX24" i="23"/>
  <c r="AG24" i="23"/>
  <c r="BM24" i="23"/>
  <c r="Y24" i="23"/>
  <c r="BE24" i="23"/>
  <c r="Q24" i="23"/>
  <c r="AW24" i="23"/>
  <c r="I24" i="23"/>
  <c r="AO24" i="23"/>
  <c r="AF24" i="23"/>
  <c r="BL24" i="23"/>
  <c r="AB24" i="23"/>
  <c r="BH24" i="23"/>
  <c r="C24" i="23"/>
  <c r="AI24" i="23"/>
  <c r="V24" i="23"/>
  <c r="BB24" i="23"/>
  <c r="F24" i="23"/>
  <c r="AL24" i="23"/>
  <c r="AA24" i="23"/>
  <c r="BG24" i="23"/>
  <c r="S24" i="23"/>
  <c r="AY24" i="23"/>
  <c r="K24" i="23"/>
  <c r="AQ24" i="23"/>
  <c r="Z26" i="23"/>
  <c r="BF26" i="23"/>
  <c r="AD26" i="23"/>
  <c r="BJ26" i="23"/>
  <c r="AF26" i="23"/>
  <c r="BL26" i="23"/>
  <c r="P26" i="23"/>
  <c r="AV26" i="23"/>
  <c r="AG26" i="23"/>
  <c r="BM26" i="23"/>
  <c r="Y26" i="23"/>
  <c r="BE26" i="23"/>
  <c r="Q26" i="23"/>
  <c r="AW26" i="23"/>
  <c r="I26" i="23"/>
  <c r="AO26" i="23"/>
  <c r="AH26" i="23"/>
  <c r="BN26" i="23"/>
  <c r="C26" i="23"/>
  <c r="AI26" i="23"/>
  <c r="F26" i="23"/>
  <c r="AL26" i="23"/>
  <c r="T26" i="23"/>
  <c r="AZ26" i="23"/>
  <c r="D26" i="23"/>
  <c r="AJ26" i="23"/>
  <c r="AA26" i="23"/>
  <c r="BG26" i="23"/>
  <c r="S26" i="23"/>
  <c r="AY26" i="23"/>
  <c r="K26" i="23"/>
  <c r="AQ26" i="23"/>
  <c r="AC5" i="23"/>
  <c r="AC28" i="23" s="1"/>
  <c r="B68" i="23" s="1"/>
  <c r="BI5" i="23"/>
  <c r="BI28" i="23" s="1"/>
  <c r="AB30" i="23" s="1"/>
  <c r="AG5" i="23"/>
  <c r="AG28" i="23" s="1"/>
  <c r="B72" i="23" s="1"/>
  <c r="BM5" i="23"/>
  <c r="BM28" i="23" s="1"/>
  <c r="AF30" i="23" s="1"/>
  <c r="C28" i="23"/>
  <c r="B74" i="23" s="1"/>
  <c r="S5" i="23"/>
  <c r="AY5" i="23"/>
  <c r="AH5" i="23"/>
  <c r="BN5" i="23"/>
  <c r="BN28" i="23" s="1"/>
  <c r="AG30" i="23" s="1"/>
  <c r="Z5" i="23"/>
  <c r="BF5" i="23"/>
  <c r="BF28" i="23" s="1"/>
  <c r="Y30" i="23" s="1"/>
  <c r="R5" i="23"/>
  <c r="AX5" i="23"/>
  <c r="AX28" i="23" s="1"/>
  <c r="Q30" i="23" s="1"/>
  <c r="J5" i="23"/>
  <c r="AP5" i="23"/>
  <c r="AP28" i="23" s="1"/>
  <c r="I30" i="23" s="1"/>
  <c r="E5" i="23"/>
  <c r="AK5" i="23"/>
  <c r="I5" i="23"/>
  <c r="AO5" i="23"/>
  <c r="W5" i="23"/>
  <c r="BC5" i="23"/>
  <c r="G5" i="23"/>
  <c r="AM5" i="23"/>
  <c r="AB5" i="23"/>
  <c r="BH5" i="23"/>
  <c r="T5" i="23"/>
  <c r="AZ5" i="23"/>
  <c r="L5" i="23"/>
  <c r="AR5" i="23"/>
  <c r="D5" i="23"/>
  <c r="AJ5" i="23"/>
  <c r="Q25" i="23"/>
  <c r="AW25" i="23"/>
  <c r="M25" i="23"/>
  <c r="AS25" i="23"/>
  <c r="W25" i="23"/>
  <c r="BC25" i="23"/>
  <c r="G25" i="23"/>
  <c r="AM25" i="23"/>
  <c r="AD25" i="23"/>
  <c r="BJ25" i="23"/>
  <c r="V25" i="23"/>
  <c r="BB25" i="23"/>
  <c r="N25" i="23"/>
  <c r="AT25" i="23"/>
  <c r="F25" i="23"/>
  <c r="AL25" i="23"/>
  <c r="I25" i="23"/>
  <c r="AO25" i="23"/>
  <c r="E25" i="23"/>
  <c r="AK25" i="23"/>
  <c r="S25" i="23"/>
  <c r="AY25" i="23"/>
  <c r="C25" i="23"/>
  <c r="AI25" i="23"/>
  <c r="AB25" i="23"/>
  <c r="BH25" i="23"/>
  <c r="T25" i="23"/>
  <c r="AZ25" i="23"/>
  <c r="L25" i="23"/>
  <c r="AR25" i="23"/>
  <c r="D25" i="23"/>
  <c r="AJ25" i="23"/>
  <c r="GU11" i="13"/>
  <c r="AD28" i="25"/>
  <c r="Y28" i="25"/>
  <c r="U28" i="25" s="1"/>
  <c r="Q28" i="25"/>
  <c r="G28" i="25"/>
  <c r="AD27" i="25"/>
  <c r="Y27" i="25"/>
  <c r="U27" i="25" s="1"/>
  <c r="Q27" i="25"/>
  <c r="G27" i="25"/>
  <c r="AD26" i="25"/>
  <c r="Y26" i="25"/>
  <c r="U26" i="25" s="1"/>
  <c r="Q26" i="25"/>
  <c r="G26" i="25"/>
  <c r="AD25" i="25"/>
  <c r="Y25" i="25"/>
  <c r="U25" i="25" s="1"/>
  <c r="Q25" i="25"/>
  <c r="G25" i="25"/>
  <c r="AD24" i="25"/>
  <c r="Y24" i="25"/>
  <c r="U24" i="25" s="1"/>
  <c r="Q24" i="25"/>
  <c r="G24" i="25"/>
  <c r="AD23" i="25"/>
  <c r="Y23" i="25"/>
  <c r="U23" i="25" s="1"/>
  <c r="Q23" i="25"/>
  <c r="G23" i="25"/>
  <c r="AD22" i="25"/>
  <c r="Y22" i="25"/>
  <c r="U22" i="25" s="1"/>
  <c r="Q22" i="25"/>
  <c r="G22" i="25"/>
  <c r="AD21" i="25"/>
  <c r="Y21" i="25"/>
  <c r="U21" i="25" s="1"/>
  <c r="Q21" i="25"/>
  <c r="G21" i="25"/>
  <c r="AD20" i="25"/>
  <c r="Y20" i="25"/>
  <c r="U20" i="25" s="1"/>
  <c r="Q20" i="25"/>
  <c r="G20" i="25"/>
  <c r="AD19" i="25"/>
  <c r="Y19" i="25"/>
  <c r="U19" i="25" s="1"/>
  <c r="Q19" i="25"/>
  <c r="G19" i="25"/>
  <c r="AD18" i="25"/>
  <c r="Y18" i="25"/>
  <c r="U18" i="25" s="1"/>
  <c r="Q18" i="25"/>
  <c r="G18" i="25"/>
  <c r="AD17" i="25"/>
  <c r="Y17" i="25"/>
  <c r="U17" i="25" s="1"/>
  <c r="Q17" i="25"/>
  <c r="G17" i="25"/>
  <c r="AD16" i="25"/>
  <c r="Y16" i="25"/>
  <c r="U16" i="25" s="1"/>
  <c r="Q16" i="25"/>
  <c r="G16" i="25"/>
  <c r="AD15" i="25"/>
  <c r="Y15" i="25"/>
  <c r="U15" i="25" s="1"/>
  <c r="Q15" i="25"/>
  <c r="G15" i="25"/>
  <c r="AD14" i="25"/>
  <c r="Y14" i="25"/>
  <c r="U14" i="25" s="1"/>
  <c r="Q14" i="25"/>
  <c r="G14" i="25"/>
  <c r="AD13" i="25"/>
  <c r="Y13" i="25"/>
  <c r="U13" i="25" s="1"/>
  <c r="Q13" i="25"/>
  <c r="G13" i="25"/>
  <c r="AD12" i="25"/>
  <c r="Y12" i="25"/>
  <c r="U12" i="25" s="1"/>
  <c r="Q12" i="25"/>
  <c r="G12" i="25"/>
  <c r="AD11" i="25"/>
  <c r="Y11" i="25"/>
  <c r="U11" i="25" s="1"/>
  <c r="Q11" i="25"/>
  <c r="G11" i="25"/>
  <c r="AD10" i="25"/>
  <c r="Y10" i="25"/>
  <c r="U10" i="25" s="1"/>
  <c r="Q10" i="25"/>
  <c r="G10" i="25"/>
  <c r="AD9" i="25"/>
  <c r="Y9" i="25"/>
  <c r="U9" i="25" s="1"/>
  <c r="Q9" i="25"/>
  <c r="G9" i="25"/>
  <c r="AD8" i="25"/>
  <c r="Y8" i="25"/>
  <c r="U8" i="25" s="1"/>
  <c r="Q8" i="25"/>
  <c r="G8" i="25"/>
  <c r="AD7" i="25"/>
  <c r="Y7" i="25"/>
  <c r="U7" i="25" s="1"/>
  <c r="Q7" i="25"/>
  <c r="G7" i="25"/>
  <c r="AD6" i="25"/>
  <c r="Y6" i="25"/>
  <c r="U6" i="25" s="1"/>
  <c r="Q6" i="25"/>
  <c r="G6" i="25"/>
  <c r="AD5" i="25"/>
  <c r="Y5" i="25"/>
  <c r="U5" i="25" s="1"/>
  <c r="Q5" i="25"/>
  <c r="G5" i="25"/>
  <c r="AD4" i="25"/>
  <c r="Y4" i="25"/>
  <c r="U4" i="25" s="1"/>
  <c r="Q4" i="25"/>
  <c r="G4" i="25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1" i="21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3" i="18"/>
  <c r="EB12" i="22"/>
  <c r="EB13" i="22"/>
  <c r="EB14" i="22"/>
  <c r="EB15" i="22"/>
  <c r="EB16" i="22"/>
  <c r="EB17" i="22"/>
  <c r="EB18" i="22"/>
  <c r="EB19" i="22"/>
  <c r="EB20" i="22"/>
  <c r="EB21" i="22"/>
  <c r="EB22" i="22"/>
  <c r="EB23" i="22"/>
  <c r="EB24" i="22"/>
  <c r="EB25" i="22"/>
  <c r="EB26" i="22"/>
  <c r="EB27" i="22"/>
  <c r="EB28" i="22"/>
  <c r="EB29" i="22"/>
  <c r="EB30" i="22"/>
  <c r="EB31" i="22"/>
  <c r="EB32" i="22"/>
  <c r="EB33" i="22"/>
  <c r="EB34" i="22"/>
  <c r="EB35" i="22"/>
  <c r="EB11" i="22"/>
  <c r="ED13" i="22"/>
  <c r="ED15" i="22"/>
  <c r="ED17" i="22"/>
  <c r="ED19" i="22"/>
  <c r="ED21" i="22"/>
  <c r="ED23" i="22"/>
  <c r="ED25" i="22"/>
  <c r="ED27" i="22"/>
  <c r="ED29" i="22"/>
  <c r="ED31" i="22"/>
  <c r="ED33" i="22"/>
  <c r="ED35" i="22"/>
  <c r="EB12" i="20"/>
  <c r="EB13" i="20"/>
  <c r="EB14" i="20"/>
  <c r="EB15" i="20"/>
  <c r="EB16" i="20"/>
  <c r="EB17" i="20"/>
  <c r="EB18" i="20"/>
  <c r="EB19" i="20"/>
  <c r="EB20" i="20"/>
  <c r="EB21" i="20"/>
  <c r="EB22" i="20"/>
  <c r="EB23" i="20"/>
  <c r="EB24" i="20"/>
  <c r="EB25" i="20"/>
  <c r="EB26" i="20"/>
  <c r="EB27" i="20"/>
  <c r="EB28" i="20"/>
  <c r="EB29" i="20"/>
  <c r="EB30" i="20"/>
  <c r="EB31" i="20"/>
  <c r="EB32" i="20"/>
  <c r="EB33" i="20"/>
  <c r="EB34" i="20"/>
  <c r="EB35" i="20"/>
  <c r="EB11" i="20"/>
  <c r="B31" i="23" l="1"/>
  <c r="C74" i="23"/>
  <c r="AJ28" i="23"/>
  <c r="C30" i="23" s="1"/>
  <c r="AZ28" i="23"/>
  <c r="S30" i="23" s="1"/>
  <c r="AM28" i="23"/>
  <c r="F30" i="23" s="1"/>
  <c r="AO28" i="23"/>
  <c r="H30" i="23" s="1"/>
  <c r="C49" i="23"/>
  <c r="I31" i="23"/>
  <c r="C65" i="23"/>
  <c r="Y31" i="23"/>
  <c r="H28" i="23"/>
  <c r="B47" i="23" s="1"/>
  <c r="P28" i="23"/>
  <c r="B55" i="23" s="1"/>
  <c r="X28" i="23"/>
  <c r="B63" i="23" s="1"/>
  <c r="AF28" i="23"/>
  <c r="B71" i="23" s="1"/>
  <c r="O28" i="23"/>
  <c r="B54" i="23" s="1"/>
  <c r="AE28" i="23"/>
  <c r="B70" i="23" s="1"/>
  <c r="Y28" i="23"/>
  <c r="B64" i="23" s="1"/>
  <c r="U28" i="23"/>
  <c r="B60" i="23" s="1"/>
  <c r="F28" i="23"/>
  <c r="B45" i="23" s="1"/>
  <c r="N28" i="23"/>
  <c r="B53" i="23" s="1"/>
  <c r="V28" i="23"/>
  <c r="B61" i="23" s="1"/>
  <c r="AD28" i="23"/>
  <c r="B69" i="23" s="1"/>
  <c r="K28" i="23"/>
  <c r="B50" i="23" s="1"/>
  <c r="AA28" i="23"/>
  <c r="B66" i="23" s="1"/>
  <c r="Q28" i="23"/>
  <c r="B56" i="23" s="1"/>
  <c r="M28" i="23"/>
  <c r="B52" i="23" s="1"/>
  <c r="AR28" i="23"/>
  <c r="K30" i="23" s="1"/>
  <c r="BH28" i="23"/>
  <c r="AA30" i="23" s="1"/>
  <c r="BC28" i="23"/>
  <c r="V30" i="23" s="1"/>
  <c r="AK28" i="23"/>
  <c r="D30" i="23" s="1"/>
  <c r="C57" i="23"/>
  <c r="Q31" i="23"/>
  <c r="C73" i="23"/>
  <c r="AG31" i="23"/>
  <c r="AY28" i="23"/>
  <c r="R30" i="23" s="1"/>
  <c r="D28" i="23"/>
  <c r="B43" i="23" s="1"/>
  <c r="L28" i="23"/>
  <c r="B51" i="23" s="1"/>
  <c r="T28" i="23"/>
  <c r="B59" i="23" s="1"/>
  <c r="AB28" i="23"/>
  <c r="B67" i="23" s="1"/>
  <c r="G28" i="23"/>
  <c r="B46" i="23" s="1"/>
  <c r="W28" i="23"/>
  <c r="B62" i="23" s="1"/>
  <c r="I28" i="23"/>
  <c r="B48" i="23" s="1"/>
  <c r="E28" i="23"/>
  <c r="B44" i="23" s="1"/>
  <c r="J28" i="23"/>
  <c r="B49" i="23" s="1"/>
  <c r="R28" i="23"/>
  <c r="B57" i="23" s="1"/>
  <c r="Z28" i="23"/>
  <c r="B65" i="23" s="1"/>
  <c r="AH28" i="23"/>
  <c r="B73" i="23" s="1"/>
  <c r="S28" i="23"/>
  <c r="B58" i="23" s="1"/>
  <c r="C72" i="23"/>
  <c r="AF31" i="23"/>
  <c r="C68" i="23"/>
  <c r="AB31" i="23"/>
  <c r="AN28" i="23"/>
  <c r="G30" i="23" s="1"/>
  <c r="AV28" i="23"/>
  <c r="O30" i="23" s="1"/>
  <c r="BD28" i="23"/>
  <c r="W30" i="23" s="1"/>
  <c r="BL28" i="23"/>
  <c r="AE30" i="23" s="1"/>
  <c r="AU28" i="23"/>
  <c r="N30" i="23" s="1"/>
  <c r="BK28" i="23"/>
  <c r="AD30" i="23" s="1"/>
  <c r="BE28" i="23"/>
  <c r="X30" i="23" s="1"/>
  <c r="BA28" i="23"/>
  <c r="T30" i="23" s="1"/>
  <c r="AL28" i="23"/>
  <c r="E30" i="23" s="1"/>
  <c r="AT28" i="23"/>
  <c r="M30" i="23" s="1"/>
  <c r="BB28" i="23"/>
  <c r="U30" i="23" s="1"/>
  <c r="BJ28" i="23"/>
  <c r="AC30" i="23" s="1"/>
  <c r="AQ28" i="23"/>
  <c r="J30" i="23" s="1"/>
  <c r="BG28" i="23"/>
  <c r="Z30" i="23" s="1"/>
  <c r="AW28" i="23"/>
  <c r="P30" i="23" s="1"/>
  <c r="AS28" i="23"/>
  <c r="L30" i="23" s="1"/>
  <c r="BP35" i="22"/>
  <c r="BR35" i="22"/>
  <c r="BT35" i="22"/>
  <c r="BV35" i="22"/>
  <c r="BX35" i="22"/>
  <c r="BZ35" i="22"/>
  <c r="CB35" i="22"/>
  <c r="CD35" i="22"/>
  <c r="CF35" i="22"/>
  <c r="CH35" i="22"/>
  <c r="CJ35" i="22"/>
  <c r="CL35" i="22"/>
  <c r="CN35" i="22"/>
  <c r="CP35" i="22"/>
  <c r="CR35" i="22"/>
  <c r="CT35" i="22"/>
  <c r="BQ35" i="22"/>
  <c r="BS35" i="22"/>
  <c r="BU35" i="22"/>
  <c r="BW35" i="22"/>
  <c r="BY35" i="22"/>
  <c r="CA35" i="22"/>
  <c r="CC35" i="22"/>
  <c r="CE35" i="22"/>
  <c r="CG35" i="22"/>
  <c r="CI35" i="22"/>
  <c r="CK35" i="22"/>
  <c r="CM35" i="22"/>
  <c r="CO35" i="22"/>
  <c r="CQ35" i="22"/>
  <c r="CS35" i="22"/>
  <c r="BO35" i="22"/>
  <c r="BP31" i="22"/>
  <c r="BR31" i="22"/>
  <c r="BT31" i="22"/>
  <c r="BV31" i="22"/>
  <c r="BX31" i="22"/>
  <c r="BZ31" i="22"/>
  <c r="CB31" i="22"/>
  <c r="CD31" i="22"/>
  <c r="CF31" i="22"/>
  <c r="CH31" i="22"/>
  <c r="CJ31" i="22"/>
  <c r="CL31" i="22"/>
  <c r="CN31" i="22"/>
  <c r="CP31" i="22"/>
  <c r="CR31" i="22"/>
  <c r="CT31" i="22"/>
  <c r="BQ31" i="22"/>
  <c r="BS31" i="22"/>
  <c r="BU31" i="22"/>
  <c r="BW31" i="22"/>
  <c r="BY31" i="22"/>
  <c r="CA31" i="22"/>
  <c r="CC31" i="22"/>
  <c r="CE31" i="22"/>
  <c r="CG31" i="22"/>
  <c r="CI31" i="22"/>
  <c r="CK31" i="22"/>
  <c r="CM31" i="22"/>
  <c r="CO31" i="22"/>
  <c r="CQ31" i="22"/>
  <c r="CS31" i="22"/>
  <c r="BO31" i="22"/>
  <c r="BP27" i="22"/>
  <c r="BR27" i="22"/>
  <c r="BT27" i="22"/>
  <c r="BV27" i="22"/>
  <c r="BX27" i="22"/>
  <c r="BZ27" i="22"/>
  <c r="CB27" i="22"/>
  <c r="CD27" i="22"/>
  <c r="CF27" i="22"/>
  <c r="CH27" i="22"/>
  <c r="CJ27" i="22"/>
  <c r="CL27" i="22"/>
  <c r="CN27" i="22"/>
  <c r="CP27" i="22"/>
  <c r="CR27" i="22"/>
  <c r="CT27" i="22"/>
  <c r="BQ27" i="22"/>
  <c r="BS27" i="22"/>
  <c r="BU27" i="22"/>
  <c r="BW27" i="22"/>
  <c r="BY27" i="22"/>
  <c r="CA27" i="22"/>
  <c r="CC27" i="22"/>
  <c r="CE27" i="22"/>
  <c r="CG27" i="22"/>
  <c r="CI27" i="22"/>
  <c r="CK27" i="22"/>
  <c r="CM27" i="22"/>
  <c r="CO27" i="22"/>
  <c r="CQ27" i="22"/>
  <c r="CS27" i="22"/>
  <c r="BO27" i="22"/>
  <c r="BP23" i="22"/>
  <c r="BR23" i="22"/>
  <c r="BT23" i="22"/>
  <c r="BV23" i="22"/>
  <c r="BX23" i="22"/>
  <c r="BZ23" i="22"/>
  <c r="CB23" i="22"/>
  <c r="CD23" i="22"/>
  <c r="CF23" i="22"/>
  <c r="CH23" i="22"/>
  <c r="CJ23" i="22"/>
  <c r="CL23" i="22"/>
  <c r="CN23" i="22"/>
  <c r="CP23" i="22"/>
  <c r="CR23" i="22"/>
  <c r="CT23" i="22"/>
  <c r="BQ23" i="22"/>
  <c r="BS23" i="22"/>
  <c r="BU23" i="22"/>
  <c r="BW23" i="22"/>
  <c r="BY23" i="22"/>
  <c r="CA23" i="22"/>
  <c r="CC23" i="22"/>
  <c r="CE23" i="22"/>
  <c r="CG23" i="22"/>
  <c r="CI23" i="22"/>
  <c r="CK23" i="22"/>
  <c r="CM23" i="22"/>
  <c r="CO23" i="22"/>
  <c r="CQ23" i="22"/>
  <c r="CS23" i="22"/>
  <c r="BO23" i="22"/>
  <c r="BQ19" i="22"/>
  <c r="BS19" i="22"/>
  <c r="BU19" i="22"/>
  <c r="BW19" i="22"/>
  <c r="BY19" i="22"/>
  <c r="CA19" i="22"/>
  <c r="CC19" i="22"/>
  <c r="CE19" i="22"/>
  <c r="CG19" i="22"/>
  <c r="CI19" i="22"/>
  <c r="CK19" i="22"/>
  <c r="CM19" i="22"/>
  <c r="CO19" i="22"/>
  <c r="CQ19" i="22"/>
  <c r="CS19" i="22"/>
  <c r="BP19" i="22"/>
  <c r="BR19" i="22"/>
  <c r="BT19" i="22"/>
  <c r="BV19" i="22"/>
  <c r="BX19" i="22"/>
  <c r="BZ19" i="22"/>
  <c r="CB19" i="22"/>
  <c r="CD19" i="22"/>
  <c r="CF19" i="22"/>
  <c r="CH19" i="22"/>
  <c r="CJ19" i="22"/>
  <c r="CL19" i="22"/>
  <c r="CN19" i="22"/>
  <c r="CP19" i="22"/>
  <c r="CR19" i="22"/>
  <c r="CT19" i="22"/>
  <c r="BO19" i="22"/>
  <c r="BQ15" i="22"/>
  <c r="BS15" i="22"/>
  <c r="BU15" i="22"/>
  <c r="BW15" i="22"/>
  <c r="BY15" i="22"/>
  <c r="CA15" i="22"/>
  <c r="CC15" i="22"/>
  <c r="CE15" i="22"/>
  <c r="CG15" i="22"/>
  <c r="CI15" i="22"/>
  <c r="CK15" i="22"/>
  <c r="CM15" i="22"/>
  <c r="CO15" i="22"/>
  <c r="CQ15" i="22"/>
  <c r="CS15" i="22"/>
  <c r="BP15" i="22"/>
  <c r="BR15" i="22"/>
  <c r="BT15" i="22"/>
  <c r="BV15" i="22"/>
  <c r="BX15" i="22"/>
  <c r="BZ15" i="22"/>
  <c r="CB15" i="22"/>
  <c r="CD15" i="22"/>
  <c r="CF15" i="22"/>
  <c r="CH15" i="22"/>
  <c r="CJ15" i="22"/>
  <c r="CL15" i="22"/>
  <c r="CN15" i="22"/>
  <c r="CP15" i="22"/>
  <c r="CR15" i="22"/>
  <c r="CT15" i="22"/>
  <c r="BO15" i="22"/>
  <c r="EA33" i="22"/>
  <c r="BP33" i="22"/>
  <c r="BR33" i="22"/>
  <c r="BT33" i="22"/>
  <c r="BV33" i="22"/>
  <c r="BX33" i="22"/>
  <c r="BZ33" i="22"/>
  <c r="CB33" i="22"/>
  <c r="CD33" i="22"/>
  <c r="CF33" i="22"/>
  <c r="CH33" i="22"/>
  <c r="CJ33" i="22"/>
  <c r="CL33" i="22"/>
  <c r="CN33" i="22"/>
  <c r="CP33" i="22"/>
  <c r="CR33" i="22"/>
  <c r="BQ33" i="22"/>
  <c r="BS33" i="22"/>
  <c r="BU33" i="22"/>
  <c r="BW33" i="22"/>
  <c r="BY33" i="22"/>
  <c r="CA33" i="22"/>
  <c r="CC33" i="22"/>
  <c r="CE33" i="22"/>
  <c r="CG33" i="22"/>
  <c r="CI33" i="22"/>
  <c r="CK33" i="22"/>
  <c r="CM33" i="22"/>
  <c r="CO33" i="22"/>
  <c r="CQ33" i="22"/>
  <c r="CS33" i="22"/>
  <c r="CT33" i="22"/>
  <c r="BO33" i="22"/>
  <c r="EA29" i="22"/>
  <c r="BP29" i="22"/>
  <c r="BR29" i="22"/>
  <c r="BT29" i="22"/>
  <c r="BV29" i="22"/>
  <c r="BX29" i="22"/>
  <c r="BZ29" i="22"/>
  <c r="CB29" i="22"/>
  <c r="CD29" i="22"/>
  <c r="CF29" i="22"/>
  <c r="CH29" i="22"/>
  <c r="CJ29" i="22"/>
  <c r="CL29" i="22"/>
  <c r="CN29" i="22"/>
  <c r="CP29" i="22"/>
  <c r="CR29" i="22"/>
  <c r="CT29" i="22"/>
  <c r="BQ29" i="22"/>
  <c r="BS29" i="22"/>
  <c r="BU29" i="22"/>
  <c r="BW29" i="22"/>
  <c r="BY29" i="22"/>
  <c r="CA29" i="22"/>
  <c r="CC29" i="22"/>
  <c r="CE29" i="22"/>
  <c r="CG29" i="22"/>
  <c r="CI29" i="22"/>
  <c r="CK29" i="22"/>
  <c r="CM29" i="22"/>
  <c r="CO29" i="22"/>
  <c r="CQ29" i="22"/>
  <c r="CS29" i="22"/>
  <c r="BO29" i="22"/>
  <c r="EA25" i="22"/>
  <c r="BP25" i="22"/>
  <c r="BR25" i="22"/>
  <c r="BT25" i="22"/>
  <c r="BV25" i="22"/>
  <c r="BX25" i="22"/>
  <c r="BZ25" i="22"/>
  <c r="CB25" i="22"/>
  <c r="CD25" i="22"/>
  <c r="CF25" i="22"/>
  <c r="CH25" i="22"/>
  <c r="CJ25" i="22"/>
  <c r="CL25" i="22"/>
  <c r="CN25" i="22"/>
  <c r="CP25" i="22"/>
  <c r="CR25" i="22"/>
  <c r="CT25" i="22"/>
  <c r="BQ25" i="22"/>
  <c r="BS25" i="22"/>
  <c r="BU25" i="22"/>
  <c r="BW25" i="22"/>
  <c r="BY25" i="22"/>
  <c r="CA25" i="22"/>
  <c r="CC25" i="22"/>
  <c r="CE25" i="22"/>
  <c r="CG25" i="22"/>
  <c r="CI25" i="22"/>
  <c r="CK25" i="22"/>
  <c r="CM25" i="22"/>
  <c r="CO25" i="22"/>
  <c r="CQ25" i="22"/>
  <c r="CS25" i="22"/>
  <c r="BO25" i="22"/>
  <c r="EA21" i="22"/>
  <c r="BQ21" i="22"/>
  <c r="BS21" i="22"/>
  <c r="BU21" i="22"/>
  <c r="BW21" i="22"/>
  <c r="BY21" i="22"/>
  <c r="CA21" i="22"/>
  <c r="CC21" i="22"/>
  <c r="CE21" i="22"/>
  <c r="CG21" i="22"/>
  <c r="CI21" i="22"/>
  <c r="CK21" i="22"/>
  <c r="CM21" i="22"/>
  <c r="CO21" i="22"/>
  <c r="CQ21" i="22"/>
  <c r="CS21" i="22"/>
  <c r="BP21" i="22"/>
  <c r="BR21" i="22"/>
  <c r="BT21" i="22"/>
  <c r="BV21" i="22"/>
  <c r="BX21" i="22"/>
  <c r="BZ21" i="22"/>
  <c r="CB21" i="22"/>
  <c r="CD21" i="22"/>
  <c r="CF21" i="22"/>
  <c r="CH21" i="22"/>
  <c r="CJ21" i="22"/>
  <c r="CL21" i="22"/>
  <c r="CN21" i="22"/>
  <c r="CP21" i="22"/>
  <c r="CR21" i="22"/>
  <c r="CT21" i="22"/>
  <c r="BO21" i="22"/>
  <c r="EA17" i="22"/>
  <c r="BQ17" i="22"/>
  <c r="BS17" i="22"/>
  <c r="BU17" i="22"/>
  <c r="BW17" i="22"/>
  <c r="BY17" i="22"/>
  <c r="CA17" i="22"/>
  <c r="CC17" i="22"/>
  <c r="BP17" i="22"/>
  <c r="BR17" i="22"/>
  <c r="BT17" i="22"/>
  <c r="BV17" i="22"/>
  <c r="BX17" i="22"/>
  <c r="BZ17" i="22"/>
  <c r="CB17" i="22"/>
  <c r="CD17" i="22"/>
  <c r="CE17" i="22"/>
  <c r="CG17" i="22"/>
  <c r="CI17" i="22"/>
  <c r="CK17" i="22"/>
  <c r="CM17" i="22"/>
  <c r="CO17" i="22"/>
  <c r="CQ17" i="22"/>
  <c r="CS17" i="22"/>
  <c r="CF17" i="22"/>
  <c r="CH17" i="22"/>
  <c r="CJ17" i="22"/>
  <c r="CL17" i="22"/>
  <c r="CN17" i="22"/>
  <c r="CP17" i="22"/>
  <c r="CR17" i="22"/>
  <c r="CT17" i="22"/>
  <c r="BO17" i="22"/>
  <c r="EA13" i="22"/>
  <c r="BQ13" i="22"/>
  <c r="BS13" i="22"/>
  <c r="BU13" i="22"/>
  <c r="BW13" i="22"/>
  <c r="BY13" i="22"/>
  <c r="CA13" i="22"/>
  <c r="CC13" i="22"/>
  <c r="CE13" i="22"/>
  <c r="CG13" i="22"/>
  <c r="CI13" i="22"/>
  <c r="CK13" i="22"/>
  <c r="CM13" i="22"/>
  <c r="CO13" i="22"/>
  <c r="CQ13" i="22"/>
  <c r="CS13" i="22"/>
  <c r="BP13" i="22"/>
  <c r="BR13" i="22"/>
  <c r="BT13" i="22"/>
  <c r="BV13" i="22"/>
  <c r="BX13" i="22"/>
  <c r="BZ13" i="22"/>
  <c r="CB13" i="22"/>
  <c r="CD13" i="22"/>
  <c r="CF13" i="22"/>
  <c r="CH13" i="22"/>
  <c r="CJ13" i="22"/>
  <c r="CL13" i="22"/>
  <c r="CN13" i="22"/>
  <c r="CP13" i="22"/>
  <c r="CR13" i="22"/>
  <c r="CT13" i="22"/>
  <c r="BO13" i="22"/>
  <c r="EA35" i="22"/>
  <c r="EA31" i="22"/>
  <c r="EA27" i="22"/>
  <c r="EA23" i="22"/>
  <c r="EA19" i="22"/>
  <c r="EA15" i="22"/>
  <c r="ED34" i="22"/>
  <c r="ED32" i="22"/>
  <c r="ED30" i="22"/>
  <c r="ED28" i="22"/>
  <c r="ED26" i="22"/>
  <c r="ED24" i="22"/>
  <c r="ED22" i="22"/>
  <c r="ED20" i="22"/>
  <c r="ED18" i="22"/>
  <c r="ED16" i="22"/>
  <c r="ED14" i="22"/>
  <c r="ED12" i="22"/>
  <c r="P14" i="25"/>
  <c r="O14" i="25" s="1"/>
  <c r="N14" i="25" s="1"/>
  <c r="L14" i="25" s="1"/>
  <c r="P16" i="25"/>
  <c r="O16" i="25" s="1"/>
  <c r="N16" i="25" s="1"/>
  <c r="L16" i="25" s="1"/>
  <c r="P22" i="25"/>
  <c r="O22" i="25" s="1"/>
  <c r="N22" i="25" s="1"/>
  <c r="L22" i="25" s="1"/>
  <c r="P24" i="25"/>
  <c r="O24" i="25" s="1"/>
  <c r="N24" i="25" s="1"/>
  <c r="L24" i="25" s="1"/>
  <c r="P17" i="25"/>
  <c r="O17" i="25" s="1"/>
  <c r="N17" i="25" s="1"/>
  <c r="P25" i="25"/>
  <c r="O25" i="25" s="1"/>
  <c r="N25" i="25" s="1"/>
  <c r="P5" i="25"/>
  <c r="O5" i="25" s="1"/>
  <c r="N5" i="25" s="1"/>
  <c r="L5" i="25" s="1"/>
  <c r="P7" i="25"/>
  <c r="O7" i="25" s="1"/>
  <c r="N7" i="25" s="1"/>
  <c r="AA7" i="25" s="1"/>
  <c r="P9" i="25"/>
  <c r="O9" i="25" s="1"/>
  <c r="N9" i="25" s="1"/>
  <c r="L9" i="25" s="1"/>
  <c r="P11" i="25"/>
  <c r="O11" i="25" s="1"/>
  <c r="N11" i="25" s="1"/>
  <c r="L11" i="25" s="1"/>
  <c r="P18" i="25"/>
  <c r="O18" i="25" s="1"/>
  <c r="N18" i="25" s="1"/>
  <c r="L18" i="25" s="1"/>
  <c r="P20" i="25"/>
  <c r="O20" i="25" s="1"/>
  <c r="N20" i="25" s="1"/>
  <c r="AA20" i="25" s="1"/>
  <c r="P26" i="25"/>
  <c r="O26" i="25" s="1"/>
  <c r="N26" i="25" s="1"/>
  <c r="L26" i="25" s="1"/>
  <c r="P28" i="25"/>
  <c r="O28" i="25" s="1"/>
  <c r="N28" i="25" s="1"/>
  <c r="AA28" i="25" s="1"/>
  <c r="P13" i="25"/>
  <c r="O13" i="25" s="1"/>
  <c r="N13" i="25" s="1"/>
  <c r="P21" i="25"/>
  <c r="AA16" i="25"/>
  <c r="AA24" i="25"/>
  <c r="P4" i="25"/>
  <c r="O4" i="25" s="1"/>
  <c r="N4" i="25" s="1"/>
  <c r="P6" i="25"/>
  <c r="O6" i="25" s="1"/>
  <c r="N6" i="25" s="1"/>
  <c r="L7" i="25"/>
  <c r="P8" i="25"/>
  <c r="O8" i="25" s="1"/>
  <c r="N8" i="25" s="1"/>
  <c r="P10" i="25"/>
  <c r="O10" i="25" s="1"/>
  <c r="N10" i="25" s="1"/>
  <c r="AA11" i="25"/>
  <c r="P12" i="25"/>
  <c r="O12" i="25" s="1"/>
  <c r="N12" i="25" s="1"/>
  <c r="L20" i="25"/>
  <c r="L28" i="25"/>
  <c r="P15" i="25"/>
  <c r="O15" i="25" s="1"/>
  <c r="N15" i="25" s="1"/>
  <c r="P19" i="25"/>
  <c r="O19" i="25" s="1"/>
  <c r="N19" i="25" s="1"/>
  <c r="O21" i="25"/>
  <c r="N21" i="25" s="1"/>
  <c r="AA22" i="25"/>
  <c r="K22" i="25" s="1"/>
  <c r="I22" i="25" s="1"/>
  <c r="P23" i="25"/>
  <c r="O23" i="25" s="1"/>
  <c r="N23" i="25" s="1"/>
  <c r="AA26" i="25"/>
  <c r="K26" i="25" s="1"/>
  <c r="I26" i="25" s="1"/>
  <c r="P27" i="25"/>
  <c r="O27" i="25" s="1"/>
  <c r="N27" i="25" s="1"/>
  <c r="EB12" i="13"/>
  <c r="EB13" i="13"/>
  <c r="EB14" i="13"/>
  <c r="EB15" i="13"/>
  <c r="EB16" i="13"/>
  <c r="EB17" i="13"/>
  <c r="EB18" i="13"/>
  <c r="EB19" i="13"/>
  <c r="EB20" i="13"/>
  <c r="EB21" i="13"/>
  <c r="EB22" i="13"/>
  <c r="EB23" i="13"/>
  <c r="EB24" i="13"/>
  <c r="EB25" i="13"/>
  <c r="EB26" i="13"/>
  <c r="EB27" i="13"/>
  <c r="EB28" i="13"/>
  <c r="EB29" i="13"/>
  <c r="EB30" i="13"/>
  <c r="EB31" i="13"/>
  <c r="EB32" i="13"/>
  <c r="EB33" i="13"/>
  <c r="EB34" i="13"/>
  <c r="EB35" i="13"/>
  <c r="EB11" i="13"/>
  <c r="C52" i="23" l="1"/>
  <c r="L31" i="23"/>
  <c r="C66" i="23"/>
  <c r="Z31" i="23"/>
  <c r="C53" i="23"/>
  <c r="M31" i="23"/>
  <c r="C60" i="23"/>
  <c r="T31" i="23"/>
  <c r="C70" i="23"/>
  <c r="AD31" i="23"/>
  <c r="C71" i="23"/>
  <c r="AE31" i="23"/>
  <c r="C55" i="23"/>
  <c r="O31" i="23"/>
  <c r="D68" i="23"/>
  <c r="AB32" i="23"/>
  <c r="E68" i="23" s="1"/>
  <c r="AB33" i="23"/>
  <c r="F68" i="23" s="1"/>
  <c r="D72" i="23"/>
  <c r="AF32" i="23"/>
  <c r="E72" i="23" s="1"/>
  <c r="AF33" i="23"/>
  <c r="F72" i="23" s="1"/>
  <c r="D73" i="23"/>
  <c r="AG33" i="23"/>
  <c r="F73" i="23" s="1"/>
  <c r="AG32" i="23"/>
  <c r="E73" i="23" s="1"/>
  <c r="D57" i="23"/>
  <c r="Q33" i="23"/>
  <c r="Q32" i="23"/>
  <c r="E57" i="23" s="1"/>
  <c r="C44" i="23"/>
  <c r="D31" i="23"/>
  <c r="C67" i="23"/>
  <c r="AA31" i="23"/>
  <c r="D65" i="23"/>
  <c r="Y33" i="23"/>
  <c r="F65" i="23" s="1"/>
  <c r="Y32" i="23"/>
  <c r="E65" i="23" s="1"/>
  <c r="D49" i="23"/>
  <c r="I33" i="23"/>
  <c r="F49" i="23" s="1"/>
  <c r="I32" i="23"/>
  <c r="E49" i="23" s="1"/>
  <c r="C48" i="23"/>
  <c r="H31" i="23"/>
  <c r="C59" i="23"/>
  <c r="S31" i="23"/>
  <c r="C69" i="23"/>
  <c r="AC31" i="23"/>
  <c r="C56" i="23"/>
  <c r="P31" i="23"/>
  <c r="C50" i="23"/>
  <c r="J31" i="23"/>
  <c r="C61" i="23"/>
  <c r="U31" i="23"/>
  <c r="C45" i="23"/>
  <c r="E31" i="23"/>
  <c r="C64" i="23"/>
  <c r="X31" i="23"/>
  <c r="C54" i="23"/>
  <c r="N31" i="23"/>
  <c r="C63" i="23"/>
  <c r="W31" i="23"/>
  <c r="C47" i="23"/>
  <c r="G31" i="23"/>
  <c r="C58" i="23"/>
  <c r="R31" i="23"/>
  <c r="C62" i="23"/>
  <c r="V31" i="23"/>
  <c r="C51" i="23"/>
  <c r="K31" i="23"/>
  <c r="C46" i="23"/>
  <c r="F31" i="23"/>
  <c r="C43" i="23"/>
  <c r="C31" i="23"/>
  <c r="D74" i="23"/>
  <c r="B33" i="23"/>
  <c r="F74" i="23" s="1"/>
  <c r="B32" i="23"/>
  <c r="E74" i="23" s="1"/>
  <c r="EA12" i="22"/>
  <c r="BP12" i="22"/>
  <c r="BR12" i="22"/>
  <c r="BT12" i="22"/>
  <c r="BV12" i="22"/>
  <c r="BX12" i="22"/>
  <c r="BZ12" i="22"/>
  <c r="CB12" i="22"/>
  <c r="CD12" i="22"/>
  <c r="CF12" i="22"/>
  <c r="CH12" i="22"/>
  <c r="CJ12" i="22"/>
  <c r="CL12" i="22"/>
  <c r="CN12" i="22"/>
  <c r="CP12" i="22"/>
  <c r="CR12" i="22"/>
  <c r="CT12" i="22"/>
  <c r="BQ12" i="22"/>
  <c r="BS12" i="22"/>
  <c r="BU12" i="22"/>
  <c r="BW12" i="22"/>
  <c r="BY12" i="22"/>
  <c r="CA12" i="22"/>
  <c r="CC12" i="22"/>
  <c r="CE12" i="22"/>
  <c r="CG12" i="22"/>
  <c r="CI12" i="22"/>
  <c r="CK12" i="22"/>
  <c r="CM12" i="22"/>
  <c r="CO12" i="22"/>
  <c r="CQ12" i="22"/>
  <c r="CS12" i="22"/>
  <c r="BO12" i="22"/>
  <c r="EA16" i="22"/>
  <c r="BP16" i="22"/>
  <c r="BR16" i="22"/>
  <c r="BT16" i="22"/>
  <c r="BV16" i="22"/>
  <c r="BX16" i="22"/>
  <c r="BZ16" i="22"/>
  <c r="CB16" i="22"/>
  <c r="CD16" i="22"/>
  <c r="CF16" i="22"/>
  <c r="CH16" i="22"/>
  <c r="CJ16" i="22"/>
  <c r="CL16" i="22"/>
  <c r="CN16" i="22"/>
  <c r="CP16" i="22"/>
  <c r="CR16" i="22"/>
  <c r="CT16" i="22"/>
  <c r="BQ16" i="22"/>
  <c r="BS16" i="22"/>
  <c r="BU16" i="22"/>
  <c r="BW16" i="22"/>
  <c r="BY16" i="22"/>
  <c r="CA16" i="22"/>
  <c r="CC16" i="22"/>
  <c r="CE16" i="22"/>
  <c r="CG16" i="22"/>
  <c r="CI16" i="22"/>
  <c r="CK16" i="22"/>
  <c r="CM16" i="22"/>
  <c r="CO16" i="22"/>
  <c r="CQ16" i="22"/>
  <c r="CS16" i="22"/>
  <c r="BO16" i="22"/>
  <c r="EA20" i="22"/>
  <c r="BP20" i="22"/>
  <c r="BR20" i="22"/>
  <c r="BT20" i="22"/>
  <c r="BV20" i="22"/>
  <c r="BX20" i="22"/>
  <c r="BZ20" i="22"/>
  <c r="CB20" i="22"/>
  <c r="CD20" i="22"/>
  <c r="CF20" i="22"/>
  <c r="CH20" i="22"/>
  <c r="CJ20" i="22"/>
  <c r="CL20" i="22"/>
  <c r="CN20" i="22"/>
  <c r="CP20" i="22"/>
  <c r="CR20" i="22"/>
  <c r="CT20" i="22"/>
  <c r="BQ20" i="22"/>
  <c r="BS20" i="22"/>
  <c r="BU20" i="22"/>
  <c r="BW20" i="22"/>
  <c r="BY20" i="22"/>
  <c r="CA20" i="22"/>
  <c r="CC20" i="22"/>
  <c r="CE20" i="22"/>
  <c r="CG20" i="22"/>
  <c r="CI20" i="22"/>
  <c r="CK20" i="22"/>
  <c r="CM20" i="22"/>
  <c r="CO20" i="22"/>
  <c r="CQ20" i="22"/>
  <c r="CS20" i="22"/>
  <c r="BO20" i="22"/>
  <c r="EA24" i="22"/>
  <c r="BQ24" i="22"/>
  <c r="BS24" i="22"/>
  <c r="BU24" i="22"/>
  <c r="BW24" i="22"/>
  <c r="BY24" i="22"/>
  <c r="CA24" i="22"/>
  <c r="CC24" i="22"/>
  <c r="CE24" i="22"/>
  <c r="CG24" i="22"/>
  <c r="CI24" i="22"/>
  <c r="CK24" i="22"/>
  <c r="CM24" i="22"/>
  <c r="CO24" i="22"/>
  <c r="CQ24" i="22"/>
  <c r="CS24" i="22"/>
  <c r="BP24" i="22"/>
  <c r="BR24" i="22"/>
  <c r="BT24" i="22"/>
  <c r="BV24" i="22"/>
  <c r="BX24" i="22"/>
  <c r="BZ24" i="22"/>
  <c r="CB24" i="22"/>
  <c r="CD24" i="22"/>
  <c r="CF24" i="22"/>
  <c r="CH24" i="22"/>
  <c r="CJ24" i="22"/>
  <c r="CL24" i="22"/>
  <c r="CN24" i="22"/>
  <c r="CP24" i="22"/>
  <c r="CR24" i="22"/>
  <c r="CT24" i="22"/>
  <c r="BO24" i="22"/>
  <c r="EA28" i="22"/>
  <c r="BQ28" i="22"/>
  <c r="BS28" i="22"/>
  <c r="BU28" i="22"/>
  <c r="BW28" i="22"/>
  <c r="BY28" i="22"/>
  <c r="CA28" i="22"/>
  <c r="CC28" i="22"/>
  <c r="CE28" i="22"/>
  <c r="CG28" i="22"/>
  <c r="CI28" i="22"/>
  <c r="CK28" i="22"/>
  <c r="CM28" i="22"/>
  <c r="CO28" i="22"/>
  <c r="CQ28" i="22"/>
  <c r="CS28" i="22"/>
  <c r="BP28" i="22"/>
  <c r="BR28" i="22"/>
  <c r="BT28" i="22"/>
  <c r="BV28" i="22"/>
  <c r="BX28" i="22"/>
  <c r="BZ28" i="22"/>
  <c r="CB28" i="22"/>
  <c r="CD28" i="22"/>
  <c r="CF28" i="22"/>
  <c r="CH28" i="22"/>
  <c r="CJ28" i="22"/>
  <c r="CL28" i="22"/>
  <c r="CN28" i="22"/>
  <c r="CP28" i="22"/>
  <c r="CR28" i="22"/>
  <c r="CT28" i="22"/>
  <c r="BO28" i="22"/>
  <c r="EA32" i="22"/>
  <c r="BQ32" i="22"/>
  <c r="BS32" i="22"/>
  <c r="BU32" i="22"/>
  <c r="BW32" i="22"/>
  <c r="BY32" i="22"/>
  <c r="CA32" i="22"/>
  <c r="CC32" i="22"/>
  <c r="CE32" i="22"/>
  <c r="CG32" i="22"/>
  <c r="CI32" i="22"/>
  <c r="CK32" i="22"/>
  <c r="CM32" i="22"/>
  <c r="CO32" i="22"/>
  <c r="CQ32" i="22"/>
  <c r="CS32" i="22"/>
  <c r="BP32" i="22"/>
  <c r="BR32" i="22"/>
  <c r="BT32" i="22"/>
  <c r="BV32" i="22"/>
  <c r="BX32" i="22"/>
  <c r="BZ32" i="22"/>
  <c r="CB32" i="22"/>
  <c r="CD32" i="22"/>
  <c r="CF32" i="22"/>
  <c r="CH32" i="22"/>
  <c r="CJ32" i="22"/>
  <c r="CL32" i="22"/>
  <c r="CN32" i="22"/>
  <c r="CP32" i="22"/>
  <c r="CR32" i="22"/>
  <c r="CT32" i="22"/>
  <c r="BO32" i="22"/>
  <c r="EA14" i="22"/>
  <c r="BP14" i="22"/>
  <c r="BR14" i="22"/>
  <c r="BT14" i="22"/>
  <c r="BV14" i="22"/>
  <c r="BX14" i="22"/>
  <c r="BZ14" i="22"/>
  <c r="CB14" i="22"/>
  <c r="CD14" i="22"/>
  <c r="CF14" i="22"/>
  <c r="CH14" i="22"/>
  <c r="CJ14" i="22"/>
  <c r="CL14" i="22"/>
  <c r="CN14" i="22"/>
  <c r="CP14" i="22"/>
  <c r="CR14" i="22"/>
  <c r="CT14" i="22"/>
  <c r="BQ14" i="22"/>
  <c r="BS14" i="22"/>
  <c r="BU14" i="22"/>
  <c r="BW14" i="22"/>
  <c r="BY14" i="22"/>
  <c r="CA14" i="22"/>
  <c r="CC14" i="22"/>
  <c r="CE14" i="22"/>
  <c r="CG14" i="22"/>
  <c r="CI14" i="22"/>
  <c r="CK14" i="22"/>
  <c r="CM14" i="22"/>
  <c r="CO14" i="22"/>
  <c r="CQ14" i="22"/>
  <c r="CS14" i="22"/>
  <c r="BO14" i="22"/>
  <c r="EA18" i="22"/>
  <c r="BP18" i="22"/>
  <c r="BR18" i="22"/>
  <c r="BT18" i="22"/>
  <c r="BV18" i="22"/>
  <c r="BX18" i="22"/>
  <c r="BZ18" i="22"/>
  <c r="CB18" i="22"/>
  <c r="CD18" i="22"/>
  <c r="CF18" i="22"/>
  <c r="CH18" i="22"/>
  <c r="CJ18" i="22"/>
  <c r="CL18" i="22"/>
  <c r="CN18" i="22"/>
  <c r="CP18" i="22"/>
  <c r="CR18" i="22"/>
  <c r="CT18" i="22"/>
  <c r="BQ18" i="22"/>
  <c r="BS18" i="22"/>
  <c r="BU18" i="22"/>
  <c r="BW18" i="22"/>
  <c r="BY18" i="22"/>
  <c r="CA18" i="22"/>
  <c r="CC18" i="22"/>
  <c r="CE18" i="22"/>
  <c r="CG18" i="22"/>
  <c r="CI18" i="22"/>
  <c r="CK18" i="22"/>
  <c r="CM18" i="22"/>
  <c r="CO18" i="22"/>
  <c r="CQ18" i="22"/>
  <c r="CS18" i="22"/>
  <c r="BO18" i="22"/>
  <c r="EA22" i="22"/>
  <c r="BP22" i="22"/>
  <c r="BR22" i="22"/>
  <c r="BT22" i="22"/>
  <c r="BV22" i="22"/>
  <c r="BX22" i="22"/>
  <c r="BZ22" i="22"/>
  <c r="CB22" i="22"/>
  <c r="CD22" i="22"/>
  <c r="CF22" i="22"/>
  <c r="CH22" i="22"/>
  <c r="CJ22" i="22"/>
  <c r="CL22" i="22"/>
  <c r="CN22" i="22"/>
  <c r="CP22" i="22"/>
  <c r="CR22" i="22"/>
  <c r="BQ22" i="22"/>
  <c r="BS22" i="22"/>
  <c r="BU22" i="22"/>
  <c r="BW22" i="22"/>
  <c r="BY22" i="22"/>
  <c r="CA22" i="22"/>
  <c r="CC22" i="22"/>
  <c r="CE22" i="22"/>
  <c r="CG22" i="22"/>
  <c r="CI22" i="22"/>
  <c r="CK22" i="22"/>
  <c r="CM22" i="22"/>
  <c r="CO22" i="22"/>
  <c r="CQ22" i="22"/>
  <c r="CS22" i="22"/>
  <c r="CT22" i="22"/>
  <c r="BO22" i="22"/>
  <c r="EA26" i="22"/>
  <c r="BQ26" i="22"/>
  <c r="BS26" i="22"/>
  <c r="BU26" i="22"/>
  <c r="BW26" i="22"/>
  <c r="BY26" i="22"/>
  <c r="CA26" i="22"/>
  <c r="CC26" i="22"/>
  <c r="CE26" i="22"/>
  <c r="CG26" i="22"/>
  <c r="CI26" i="22"/>
  <c r="CK26" i="22"/>
  <c r="CM26" i="22"/>
  <c r="CO26" i="22"/>
  <c r="CQ26" i="22"/>
  <c r="CS26" i="22"/>
  <c r="BP26" i="22"/>
  <c r="BR26" i="22"/>
  <c r="BT26" i="22"/>
  <c r="BV26" i="22"/>
  <c r="BX26" i="22"/>
  <c r="BZ26" i="22"/>
  <c r="CB26" i="22"/>
  <c r="CD26" i="22"/>
  <c r="CF26" i="22"/>
  <c r="CH26" i="22"/>
  <c r="CJ26" i="22"/>
  <c r="CL26" i="22"/>
  <c r="CN26" i="22"/>
  <c r="CP26" i="22"/>
  <c r="CR26" i="22"/>
  <c r="CT26" i="22"/>
  <c r="BO26" i="22"/>
  <c r="EA30" i="22"/>
  <c r="BQ30" i="22"/>
  <c r="BS30" i="22"/>
  <c r="BU30" i="22"/>
  <c r="BW30" i="22"/>
  <c r="BY30" i="22"/>
  <c r="CA30" i="22"/>
  <c r="CC30" i="22"/>
  <c r="CE30" i="22"/>
  <c r="CG30" i="22"/>
  <c r="CI30" i="22"/>
  <c r="CK30" i="22"/>
  <c r="CM30" i="22"/>
  <c r="CO30" i="22"/>
  <c r="CQ30" i="22"/>
  <c r="CS30" i="22"/>
  <c r="BP30" i="22"/>
  <c r="BR30" i="22"/>
  <c r="BT30" i="22"/>
  <c r="BV30" i="22"/>
  <c r="BX30" i="22"/>
  <c r="BZ30" i="22"/>
  <c r="CB30" i="22"/>
  <c r="CD30" i="22"/>
  <c r="CF30" i="22"/>
  <c r="CH30" i="22"/>
  <c r="CJ30" i="22"/>
  <c r="CL30" i="22"/>
  <c r="CN30" i="22"/>
  <c r="CP30" i="22"/>
  <c r="CR30" i="22"/>
  <c r="CT30" i="22"/>
  <c r="BO30" i="22"/>
  <c r="EA34" i="22"/>
  <c r="BQ34" i="22"/>
  <c r="BS34" i="22"/>
  <c r="BU34" i="22"/>
  <c r="BW34" i="22"/>
  <c r="BY34" i="22"/>
  <c r="CA34" i="22"/>
  <c r="CC34" i="22"/>
  <c r="CE34" i="22"/>
  <c r="CG34" i="22"/>
  <c r="CI34" i="22"/>
  <c r="CK34" i="22"/>
  <c r="CM34" i="22"/>
  <c r="CO34" i="22"/>
  <c r="CQ34" i="22"/>
  <c r="CS34" i="22"/>
  <c r="BO34" i="22"/>
  <c r="BP34" i="22"/>
  <c r="BR34" i="22"/>
  <c r="BT34" i="22"/>
  <c r="BV34" i="22"/>
  <c r="BX34" i="22"/>
  <c r="BZ34" i="22"/>
  <c r="CB34" i="22"/>
  <c r="CD34" i="22"/>
  <c r="CF34" i="22"/>
  <c r="CH34" i="22"/>
  <c r="CJ34" i="22"/>
  <c r="CL34" i="22"/>
  <c r="CN34" i="22"/>
  <c r="CP34" i="22"/>
  <c r="CR34" i="22"/>
  <c r="CT34" i="22"/>
  <c r="GR11" i="22"/>
  <c r="ED11" i="22" s="1"/>
  <c r="AA14" i="25"/>
  <c r="K14" i="25" s="1"/>
  <c r="I14" i="25" s="1"/>
  <c r="D14" i="25" s="1"/>
  <c r="C14" i="25" s="1"/>
  <c r="AA18" i="25"/>
  <c r="K18" i="25" s="1"/>
  <c r="I18" i="25" s="1"/>
  <c r="F18" i="25" s="1"/>
  <c r="AA9" i="25"/>
  <c r="AA5" i="25"/>
  <c r="K24" i="25"/>
  <c r="I24" i="25" s="1"/>
  <c r="D24" i="25" s="1"/>
  <c r="C24" i="25" s="1"/>
  <c r="K28" i="25"/>
  <c r="I28" i="25" s="1"/>
  <c r="F28" i="25" s="1"/>
  <c r="K9" i="25"/>
  <c r="I9" i="25" s="1"/>
  <c r="D9" i="25" s="1"/>
  <c r="C9" i="25" s="1"/>
  <c r="K5" i="25"/>
  <c r="I5" i="25" s="1"/>
  <c r="D5" i="25" s="1"/>
  <c r="C5" i="25" s="1"/>
  <c r="F22" i="25"/>
  <c r="D22" i="25"/>
  <c r="C22" i="25" s="1"/>
  <c r="F26" i="25"/>
  <c r="D26" i="25"/>
  <c r="C26" i="25" s="1"/>
  <c r="D18" i="25"/>
  <c r="C18" i="25" s="1"/>
  <c r="AA23" i="25"/>
  <c r="L23" i="25"/>
  <c r="AA21" i="25"/>
  <c r="L21" i="25"/>
  <c r="AA15" i="25"/>
  <c r="L15" i="25"/>
  <c r="AA13" i="25"/>
  <c r="L13" i="25"/>
  <c r="D28" i="25"/>
  <c r="C28" i="25" s="1"/>
  <c r="F14" i="25"/>
  <c r="AA10" i="25"/>
  <c r="L10" i="25"/>
  <c r="F9" i="25"/>
  <c r="AA6" i="25"/>
  <c r="L6" i="25"/>
  <c r="F5" i="25"/>
  <c r="F24" i="25"/>
  <c r="AA27" i="25"/>
  <c r="L27" i="25"/>
  <c r="AA25" i="25"/>
  <c r="L25" i="25"/>
  <c r="AA19" i="25"/>
  <c r="L19" i="25"/>
  <c r="AA17" i="25"/>
  <c r="L17" i="25"/>
  <c r="K20" i="25"/>
  <c r="I20" i="25" s="1"/>
  <c r="AA12" i="25"/>
  <c r="L12" i="25"/>
  <c r="K11" i="25"/>
  <c r="I11" i="25" s="1"/>
  <c r="AA8" i="25"/>
  <c r="L8" i="25"/>
  <c r="K7" i="25"/>
  <c r="I7" i="25" s="1"/>
  <c r="AA4" i="25"/>
  <c r="L4" i="25"/>
  <c r="K16" i="25"/>
  <c r="I16" i="25" s="1"/>
  <c r="HN35" i="20"/>
  <c r="HN34" i="20"/>
  <c r="HN33" i="20"/>
  <c r="HN32" i="20"/>
  <c r="HN31" i="20"/>
  <c r="HN30" i="20"/>
  <c r="HN29" i="20"/>
  <c r="HN28" i="20"/>
  <c r="HN27" i="20"/>
  <c r="HN26" i="20"/>
  <c r="HN25" i="20"/>
  <c r="HN24" i="20"/>
  <c r="HN23" i="20"/>
  <c r="HN22" i="20"/>
  <c r="HN21" i="20"/>
  <c r="HN20" i="20"/>
  <c r="HN19" i="20"/>
  <c r="HN18" i="20"/>
  <c r="HN17" i="20"/>
  <c r="HN16" i="20"/>
  <c r="HN15" i="20"/>
  <c r="HN14" i="20"/>
  <c r="HN13" i="20"/>
  <c r="HN12" i="20"/>
  <c r="HN11" i="20"/>
  <c r="D43" i="23" l="1"/>
  <c r="C33" i="23"/>
  <c r="F43" i="23" s="1"/>
  <c r="C32" i="23"/>
  <c r="E43" i="23" s="1"/>
  <c r="D46" i="23"/>
  <c r="F32" i="23"/>
  <c r="E46" i="23" s="1"/>
  <c r="F33" i="23"/>
  <c r="F46" i="23" s="1"/>
  <c r="D51" i="23"/>
  <c r="K33" i="23"/>
  <c r="F51" i="23" s="1"/>
  <c r="K32" i="23"/>
  <c r="E51" i="23" s="1"/>
  <c r="D62" i="23"/>
  <c r="V32" i="23"/>
  <c r="E62" i="23" s="1"/>
  <c r="V33" i="23"/>
  <c r="F62" i="23" s="1"/>
  <c r="D58" i="23"/>
  <c r="R32" i="23"/>
  <c r="E58" i="23" s="1"/>
  <c r="R33" i="23"/>
  <c r="D47" i="23"/>
  <c r="G33" i="23"/>
  <c r="F47" i="23" s="1"/>
  <c r="G32" i="23"/>
  <c r="E47" i="23" s="1"/>
  <c r="D63" i="23"/>
  <c r="W33" i="23"/>
  <c r="F63" i="23" s="1"/>
  <c r="W32" i="23"/>
  <c r="E63" i="23" s="1"/>
  <c r="D54" i="23"/>
  <c r="N32" i="23"/>
  <c r="E54" i="23" s="1"/>
  <c r="N33" i="23"/>
  <c r="F54" i="23" s="1"/>
  <c r="D64" i="23"/>
  <c r="X32" i="23"/>
  <c r="E64" i="23" s="1"/>
  <c r="X33" i="23"/>
  <c r="F64" i="23" s="1"/>
  <c r="D45" i="23"/>
  <c r="E33" i="23"/>
  <c r="F45" i="23" s="1"/>
  <c r="E32" i="23"/>
  <c r="E45" i="23" s="1"/>
  <c r="D61" i="23"/>
  <c r="U33" i="23"/>
  <c r="F61" i="23" s="1"/>
  <c r="U32" i="23"/>
  <c r="E61" i="23" s="1"/>
  <c r="D50" i="23"/>
  <c r="J32" i="23"/>
  <c r="E50" i="23" s="1"/>
  <c r="J33" i="23"/>
  <c r="F50" i="23" s="1"/>
  <c r="D56" i="23"/>
  <c r="P32" i="23"/>
  <c r="E56" i="23" s="1"/>
  <c r="P33" i="23"/>
  <c r="F56" i="23" s="1"/>
  <c r="D69" i="23"/>
  <c r="AC33" i="23"/>
  <c r="F69" i="23" s="1"/>
  <c r="AC32" i="23"/>
  <c r="E69" i="23" s="1"/>
  <c r="D59" i="23"/>
  <c r="S33" i="23"/>
  <c r="F59" i="23" s="1"/>
  <c r="S32" i="23"/>
  <c r="E59" i="23" s="1"/>
  <c r="D48" i="23"/>
  <c r="H32" i="23"/>
  <c r="E48" i="23" s="1"/>
  <c r="H33" i="23"/>
  <c r="F48" i="23" s="1"/>
  <c r="D67" i="23"/>
  <c r="AA33" i="23"/>
  <c r="F67" i="23" s="1"/>
  <c r="AA32" i="23"/>
  <c r="E67" i="23" s="1"/>
  <c r="D44" i="23"/>
  <c r="D32" i="23"/>
  <c r="E44" i="23" s="1"/>
  <c r="D33" i="23"/>
  <c r="F44" i="23" s="1"/>
  <c r="D55" i="23"/>
  <c r="O33" i="23"/>
  <c r="F55" i="23" s="1"/>
  <c r="O32" i="23"/>
  <c r="E55" i="23" s="1"/>
  <c r="D71" i="23"/>
  <c r="AE33" i="23"/>
  <c r="F71" i="23" s="1"/>
  <c r="AE32" i="23"/>
  <c r="E71" i="23" s="1"/>
  <c r="D70" i="23"/>
  <c r="AD32" i="23"/>
  <c r="E70" i="23" s="1"/>
  <c r="AD33" i="23"/>
  <c r="F70" i="23" s="1"/>
  <c r="D60" i="23"/>
  <c r="T32" i="23"/>
  <c r="E60" i="23" s="1"/>
  <c r="T33" i="23"/>
  <c r="F60" i="23" s="1"/>
  <c r="D53" i="23"/>
  <c r="M33" i="23"/>
  <c r="F53" i="23" s="1"/>
  <c r="M32" i="23"/>
  <c r="E53" i="23" s="1"/>
  <c r="D66" i="23"/>
  <c r="Z32" i="23"/>
  <c r="E66" i="23" s="1"/>
  <c r="Z33" i="23"/>
  <c r="F66" i="23" s="1"/>
  <c r="D52" i="23"/>
  <c r="L32" i="23"/>
  <c r="E52" i="23" s="1"/>
  <c r="L33" i="23"/>
  <c r="F52" i="23" s="1"/>
  <c r="EA11" i="22"/>
  <c r="BQ11" i="22"/>
  <c r="BS11" i="22"/>
  <c r="BU11" i="22"/>
  <c r="BW11" i="22"/>
  <c r="BY11" i="22"/>
  <c r="CA11" i="22"/>
  <c r="CC11" i="22"/>
  <c r="CE11" i="22"/>
  <c r="CG11" i="22"/>
  <c r="CI11" i="22"/>
  <c r="CK11" i="22"/>
  <c r="CM11" i="22"/>
  <c r="CO11" i="22"/>
  <c r="CQ11" i="22"/>
  <c r="CS11" i="22"/>
  <c r="BO11" i="22"/>
  <c r="BP11" i="22"/>
  <c r="BR11" i="22"/>
  <c r="BT11" i="22"/>
  <c r="BV11" i="22"/>
  <c r="BX11" i="22"/>
  <c r="BZ11" i="22"/>
  <c r="CB11" i="22"/>
  <c r="CD11" i="22"/>
  <c r="CF11" i="22"/>
  <c r="CH11" i="22"/>
  <c r="CJ11" i="22"/>
  <c r="CL11" i="22"/>
  <c r="CN11" i="22"/>
  <c r="CP11" i="22"/>
  <c r="CR11" i="22"/>
  <c r="CT11" i="22"/>
  <c r="B38" i="22"/>
  <c r="K8" i="25"/>
  <c r="I8" i="25" s="1"/>
  <c r="D8" i="25" s="1"/>
  <c r="C8" i="25" s="1"/>
  <c r="K17" i="25"/>
  <c r="I17" i="25" s="1"/>
  <c r="F17" i="25" s="1"/>
  <c r="K19" i="25"/>
  <c r="I19" i="25" s="1"/>
  <c r="F19" i="25" s="1"/>
  <c r="K25" i="25"/>
  <c r="I25" i="25" s="1"/>
  <c r="F25" i="25" s="1"/>
  <c r="K27" i="25"/>
  <c r="I27" i="25" s="1"/>
  <c r="F27" i="25" s="1"/>
  <c r="K6" i="25"/>
  <c r="I6" i="25" s="1"/>
  <c r="F6" i="25" s="1"/>
  <c r="K10" i="25"/>
  <c r="I10" i="25" s="1"/>
  <c r="D10" i="25" s="1"/>
  <c r="C10" i="25" s="1"/>
  <c r="K13" i="25"/>
  <c r="I13" i="25" s="1"/>
  <c r="D13" i="25" s="1"/>
  <c r="C13" i="25" s="1"/>
  <c r="K15" i="25"/>
  <c r="I15" i="25" s="1"/>
  <c r="D15" i="25" s="1"/>
  <c r="C15" i="25" s="1"/>
  <c r="K21" i="25"/>
  <c r="I21" i="25" s="1"/>
  <c r="F21" i="25" s="1"/>
  <c r="K23" i="25"/>
  <c r="I23" i="25" s="1"/>
  <c r="F23" i="25" s="1"/>
  <c r="F16" i="25"/>
  <c r="D16" i="25"/>
  <c r="C16" i="25" s="1"/>
  <c r="F11" i="25"/>
  <c r="D11" i="25"/>
  <c r="C11" i="25" s="1"/>
  <c r="D17" i="25"/>
  <c r="C17" i="25" s="1"/>
  <c r="D27" i="25"/>
  <c r="C27" i="25" s="1"/>
  <c r="D6" i="25"/>
  <c r="C6" i="25" s="1"/>
  <c r="F10" i="25"/>
  <c r="D21" i="25"/>
  <c r="C21" i="25" s="1"/>
  <c r="K4" i="25"/>
  <c r="I4" i="25" s="1"/>
  <c r="F7" i="25"/>
  <c r="D7" i="25"/>
  <c r="C7" i="25" s="1"/>
  <c r="K12" i="25"/>
  <c r="I12" i="25" s="1"/>
  <c r="F20" i="25"/>
  <c r="D20" i="25"/>
  <c r="C20" i="25" s="1"/>
  <c r="HL12" i="19"/>
  <c r="HL13" i="19"/>
  <c r="HL14" i="19"/>
  <c r="HL15" i="19"/>
  <c r="HL16" i="19"/>
  <c r="HL17" i="19"/>
  <c r="HL18" i="19"/>
  <c r="HL19" i="19"/>
  <c r="HL20" i="19"/>
  <c r="HL21" i="19"/>
  <c r="HL22" i="19"/>
  <c r="HL23" i="19"/>
  <c r="HL24" i="19"/>
  <c r="HL25" i="19"/>
  <c r="HL26" i="19"/>
  <c r="HL27" i="19"/>
  <c r="HL28" i="19"/>
  <c r="HL29" i="19"/>
  <c r="HL30" i="19"/>
  <c r="HL31" i="19"/>
  <c r="HL32" i="19"/>
  <c r="HL33" i="19"/>
  <c r="HL34" i="19"/>
  <c r="HL35" i="19"/>
  <c r="HL11" i="19"/>
  <c r="HL12" i="13"/>
  <c r="HL11" i="13"/>
  <c r="HL13" i="13"/>
  <c r="HL14" i="13"/>
  <c r="HL15" i="13"/>
  <c r="HL16" i="13"/>
  <c r="HL17" i="13"/>
  <c r="HL18" i="13"/>
  <c r="HL19" i="13"/>
  <c r="HL20" i="13"/>
  <c r="HL21" i="13"/>
  <c r="HL22" i="13"/>
  <c r="HL23" i="13"/>
  <c r="HL24" i="13"/>
  <c r="HL25" i="13"/>
  <c r="HL26" i="13"/>
  <c r="HL27" i="13"/>
  <c r="HL28" i="13"/>
  <c r="HL29" i="13"/>
  <c r="HL30" i="13"/>
  <c r="HL31" i="13"/>
  <c r="HL32" i="13"/>
  <c r="HL33" i="13"/>
  <c r="HL34" i="13"/>
  <c r="HL35" i="13"/>
  <c r="F57" i="23" l="1"/>
  <c r="F58" i="23"/>
  <c r="D23" i="25"/>
  <c r="C23" i="25" s="1"/>
  <c r="F15" i="25"/>
  <c r="D19" i="25"/>
  <c r="C19" i="25" s="1"/>
  <c r="F8" i="25"/>
  <c r="F13" i="25"/>
  <c r="D25" i="25"/>
  <c r="C25" i="25" s="1"/>
  <c r="D12" i="25"/>
  <c r="C12" i="25" s="1"/>
  <c r="F12" i="25"/>
  <c r="D4" i="25"/>
  <c r="C4" i="25" s="1"/>
  <c r="F4" i="25"/>
  <c r="B41" i="22" l="1"/>
  <c r="B40" i="22"/>
  <c r="GV24" i="20"/>
  <c r="EF24" i="20" s="1"/>
  <c r="EA24" i="20" s="1"/>
  <c r="GV21" i="20"/>
  <c r="EF21" i="20" s="1"/>
  <c r="EA21" i="20" s="1"/>
  <c r="GV16" i="20"/>
  <c r="EF16" i="20" s="1"/>
  <c r="EA16" i="20" s="1"/>
  <c r="GV12" i="20"/>
  <c r="EF12" i="20" s="1"/>
  <c r="EA12" i="20" s="1"/>
  <c r="GV19" i="20"/>
  <c r="EF19" i="20" s="1"/>
  <c r="EA19" i="20" s="1"/>
  <c r="GV32" i="20"/>
  <c r="EF32" i="20" s="1"/>
  <c r="EA32" i="20" s="1"/>
  <c r="GV35" i="20"/>
  <c r="EF35" i="20" s="1"/>
  <c r="EA35" i="20" s="1"/>
  <c r="GV29" i="20"/>
  <c r="EF29" i="20" s="1"/>
  <c r="EA29" i="20" s="1"/>
  <c r="GV11" i="20"/>
  <c r="EF11" i="20" s="1"/>
  <c r="EA11" i="20" s="1"/>
  <c r="GV15" i="20"/>
  <c r="EF15" i="20" s="1"/>
  <c r="EA15" i="20" s="1"/>
  <c r="GV13" i="20"/>
  <c r="EF13" i="20" s="1"/>
  <c r="EA13" i="20" s="1"/>
  <c r="GV17" i="20"/>
  <c r="EF17" i="20" s="1"/>
  <c r="EA17" i="20" s="1"/>
  <c r="GV20" i="20"/>
  <c r="EF20" i="20" s="1"/>
  <c r="EA20" i="20" s="1"/>
  <c r="GV28" i="20"/>
  <c r="EF28" i="20" s="1"/>
  <c r="EA28" i="20" s="1"/>
  <c r="GV14" i="20"/>
  <c r="EF14" i="20" s="1"/>
  <c r="EA14" i="20" s="1"/>
  <c r="GV34" i="20"/>
  <c r="EF34" i="20" s="1"/>
  <c r="EA34" i="20" s="1"/>
  <c r="GV33" i="20"/>
  <c r="EF33" i="20" s="1"/>
  <c r="EA33" i="20" s="1"/>
  <c r="GV25" i="20"/>
  <c r="EF25" i="20" s="1"/>
  <c r="EA25" i="20" s="1"/>
  <c r="GV30" i="20"/>
  <c r="EF30" i="20" s="1"/>
  <c r="EA30" i="20" s="1"/>
  <c r="GV23" i="20"/>
  <c r="EF23" i="20" s="1"/>
  <c r="EA23" i="20" s="1"/>
  <c r="GV22" i="20"/>
  <c r="EF22" i="20" s="1"/>
  <c r="EA22" i="20" s="1"/>
  <c r="GV18" i="20"/>
  <c r="EF18" i="20" s="1"/>
  <c r="EA18" i="20" s="1"/>
  <c r="GV27" i="20"/>
  <c r="EF27" i="20" s="1"/>
  <c r="EA27" i="20" s="1"/>
  <c r="GV26" i="20"/>
  <c r="EF26" i="20" s="1"/>
  <c r="EA26" i="20" s="1"/>
  <c r="GV31" i="20"/>
  <c r="EF31" i="20" s="1"/>
  <c r="EA31" i="20" s="1"/>
  <c r="AI11" i="20" l="1"/>
  <c r="AI36" i="20" s="1"/>
  <c r="B41" i="20" s="1"/>
  <c r="GT11" i="19"/>
  <c r="ED11" i="19" s="1"/>
  <c r="BP11" i="19" l="1"/>
  <c r="BR11" i="19"/>
  <c r="BT11" i="19"/>
  <c r="BV11" i="19"/>
  <c r="BX11" i="19"/>
  <c r="BZ11" i="19"/>
  <c r="CB11" i="19"/>
  <c r="CD11" i="19"/>
  <c r="CF11" i="19"/>
  <c r="CH11" i="19"/>
  <c r="CJ11" i="19"/>
  <c r="CL11" i="19"/>
  <c r="CN11" i="19"/>
  <c r="CP11" i="19"/>
  <c r="CR11" i="19"/>
  <c r="CT11" i="19"/>
  <c r="BQ11" i="19"/>
  <c r="BS11" i="19"/>
  <c r="BU11" i="19"/>
  <c r="BW11" i="19"/>
  <c r="BY11" i="19"/>
  <c r="CA11" i="19"/>
  <c r="CC11" i="19"/>
  <c r="CE11" i="19"/>
  <c r="CG11" i="19"/>
  <c r="CI11" i="19"/>
  <c r="CK11" i="19"/>
  <c r="CM11" i="19"/>
  <c r="CO11" i="19"/>
  <c r="CQ11" i="19"/>
  <c r="CS11" i="19"/>
  <c r="BO11" i="19"/>
  <c r="C11" i="19" s="1"/>
  <c r="B40" i="20"/>
  <c r="EA11" i="19"/>
  <c r="GT27" i="19"/>
  <c r="ED27" i="19" s="1"/>
  <c r="GT29" i="19"/>
  <c r="ED29" i="19" s="1"/>
  <c r="GT28" i="19"/>
  <c r="ED28" i="19" s="1"/>
  <c r="GT31" i="19"/>
  <c r="ED31" i="19" s="1"/>
  <c r="GT12" i="19"/>
  <c r="ED12" i="19" s="1"/>
  <c r="GT23" i="19"/>
  <c r="ED23" i="19" s="1"/>
  <c r="GT30" i="19"/>
  <c r="ED30" i="19" s="1"/>
  <c r="GT34" i="19"/>
  <c r="ED34" i="19" s="1"/>
  <c r="GT21" i="19"/>
  <c r="ED21" i="19" s="1"/>
  <c r="GT20" i="19"/>
  <c r="ED20" i="19" s="1"/>
  <c r="GT25" i="19"/>
  <c r="ED25" i="19" s="1"/>
  <c r="GT15" i="19"/>
  <c r="ED15" i="19" s="1"/>
  <c r="GT16" i="19"/>
  <c r="ED16" i="19" s="1"/>
  <c r="GT17" i="19"/>
  <c r="ED17" i="19" s="1"/>
  <c r="GT32" i="19"/>
  <c r="ED32" i="19" s="1"/>
  <c r="GT13" i="19"/>
  <c r="ED13" i="19" s="1"/>
  <c r="GT35" i="19"/>
  <c r="ED35" i="19" s="1"/>
  <c r="GT26" i="19"/>
  <c r="ED26" i="19" s="1"/>
  <c r="GT33" i="19"/>
  <c r="ED33" i="19" s="1"/>
  <c r="GT19" i="19"/>
  <c r="ED19" i="19" s="1"/>
  <c r="GT14" i="19"/>
  <c r="ED14" i="19" s="1"/>
  <c r="GT22" i="19"/>
  <c r="ED22" i="19" s="1"/>
  <c r="GT18" i="19"/>
  <c r="ED18" i="19" s="1"/>
  <c r="GT24" i="19"/>
  <c r="ED24" i="19" s="1"/>
  <c r="HI23" i="13"/>
  <c r="HI27" i="13"/>
  <c r="GU22" i="13"/>
  <c r="EA22" i="19" l="1"/>
  <c r="BP22" i="19"/>
  <c r="BR22" i="19"/>
  <c r="BT22" i="19"/>
  <c r="BV22" i="19"/>
  <c r="BX22" i="19"/>
  <c r="BZ22" i="19"/>
  <c r="CB22" i="19"/>
  <c r="CD22" i="19"/>
  <c r="CF22" i="19"/>
  <c r="CH22" i="19"/>
  <c r="CJ22" i="19"/>
  <c r="CL22" i="19"/>
  <c r="CN22" i="19"/>
  <c r="CP22" i="19"/>
  <c r="CR22" i="19"/>
  <c r="CT22" i="19"/>
  <c r="BO22" i="19"/>
  <c r="BQ22" i="19"/>
  <c r="BS22" i="19"/>
  <c r="BU22" i="19"/>
  <c r="BW22" i="19"/>
  <c r="BY22" i="19"/>
  <c r="CA22" i="19"/>
  <c r="CC22" i="19"/>
  <c r="CE22" i="19"/>
  <c r="CG22" i="19"/>
  <c r="CI22" i="19"/>
  <c r="CK22" i="19"/>
  <c r="CM22" i="19"/>
  <c r="CO22" i="19"/>
  <c r="CQ22" i="19"/>
  <c r="CS22" i="19"/>
  <c r="EA26" i="19"/>
  <c r="BP26" i="19"/>
  <c r="BR26" i="19"/>
  <c r="BT26" i="19"/>
  <c r="BV26" i="19"/>
  <c r="BX26" i="19"/>
  <c r="BZ26" i="19"/>
  <c r="CB26" i="19"/>
  <c r="CD26" i="19"/>
  <c r="CF26" i="19"/>
  <c r="CH26" i="19"/>
  <c r="CJ26" i="19"/>
  <c r="CL26" i="19"/>
  <c r="CN26" i="19"/>
  <c r="CP26" i="19"/>
  <c r="CR26" i="19"/>
  <c r="CT26" i="19"/>
  <c r="BO26" i="19"/>
  <c r="BQ26" i="19"/>
  <c r="BS26" i="19"/>
  <c r="BU26" i="19"/>
  <c r="BW26" i="19"/>
  <c r="BY26" i="19"/>
  <c r="CA26" i="19"/>
  <c r="CC26" i="19"/>
  <c r="CE26" i="19"/>
  <c r="CG26" i="19"/>
  <c r="CI26" i="19"/>
  <c r="CK26" i="19"/>
  <c r="CM26" i="19"/>
  <c r="CO26" i="19"/>
  <c r="CQ26" i="19"/>
  <c r="CS26" i="19"/>
  <c r="BQ13" i="19"/>
  <c r="BS13" i="19"/>
  <c r="BU13" i="19"/>
  <c r="BW13" i="19"/>
  <c r="BY13" i="19"/>
  <c r="CA13" i="19"/>
  <c r="CC13" i="19"/>
  <c r="CE13" i="19"/>
  <c r="CG13" i="19"/>
  <c r="CI13" i="19"/>
  <c r="CK13" i="19"/>
  <c r="CM13" i="19"/>
  <c r="CO13" i="19"/>
  <c r="CQ13" i="19"/>
  <c r="CS13" i="19"/>
  <c r="BP13" i="19"/>
  <c r="BR13" i="19"/>
  <c r="BT13" i="19"/>
  <c r="BV13" i="19"/>
  <c r="BX13" i="19"/>
  <c r="BZ13" i="19"/>
  <c r="CB13" i="19"/>
  <c r="CD13" i="19"/>
  <c r="CF13" i="19"/>
  <c r="CH13" i="19"/>
  <c r="CJ13" i="19"/>
  <c r="CL13" i="19"/>
  <c r="CN13" i="19"/>
  <c r="CP13" i="19"/>
  <c r="CR13" i="19"/>
  <c r="CT13" i="19"/>
  <c r="BO13" i="19"/>
  <c r="EA13" i="19"/>
  <c r="BQ17" i="19"/>
  <c r="BS17" i="19"/>
  <c r="BU17" i="19"/>
  <c r="BW17" i="19"/>
  <c r="BY17" i="19"/>
  <c r="CA17" i="19"/>
  <c r="CC17" i="19"/>
  <c r="CE17" i="19"/>
  <c r="CG17" i="19"/>
  <c r="CI17" i="19"/>
  <c r="CK17" i="19"/>
  <c r="CM17" i="19"/>
  <c r="CO17" i="19"/>
  <c r="CQ17" i="19"/>
  <c r="CS17" i="19"/>
  <c r="BP17" i="19"/>
  <c r="BR17" i="19"/>
  <c r="BT17" i="19"/>
  <c r="BV17" i="19"/>
  <c r="BX17" i="19"/>
  <c r="BZ17" i="19"/>
  <c r="CB17" i="19"/>
  <c r="CD17" i="19"/>
  <c r="CF17" i="19"/>
  <c r="CH17" i="19"/>
  <c r="CJ17" i="19"/>
  <c r="CL17" i="19"/>
  <c r="CN17" i="19"/>
  <c r="CP17" i="19"/>
  <c r="CR17" i="19"/>
  <c r="CT17" i="19"/>
  <c r="BO17" i="19"/>
  <c r="EA17" i="19"/>
  <c r="BQ15" i="19"/>
  <c r="BS15" i="19"/>
  <c r="BU15" i="19"/>
  <c r="BW15" i="19"/>
  <c r="BY15" i="19"/>
  <c r="CA15" i="19"/>
  <c r="CC15" i="19"/>
  <c r="CE15" i="19"/>
  <c r="CG15" i="19"/>
  <c r="CI15" i="19"/>
  <c r="CK15" i="19"/>
  <c r="CM15" i="19"/>
  <c r="CO15" i="19"/>
  <c r="CQ15" i="19"/>
  <c r="CS15" i="19"/>
  <c r="BP15" i="19"/>
  <c r="BR15" i="19"/>
  <c r="BT15" i="19"/>
  <c r="BV15" i="19"/>
  <c r="BX15" i="19"/>
  <c r="BZ15" i="19"/>
  <c r="CB15" i="19"/>
  <c r="CD15" i="19"/>
  <c r="CF15" i="19"/>
  <c r="CH15" i="19"/>
  <c r="CJ15" i="19"/>
  <c r="CL15" i="19"/>
  <c r="CN15" i="19"/>
  <c r="CP15" i="19"/>
  <c r="CR15" i="19"/>
  <c r="CT15" i="19"/>
  <c r="BO15" i="19"/>
  <c r="EA15" i="19"/>
  <c r="EA20" i="19"/>
  <c r="BP20" i="19"/>
  <c r="BR20" i="19"/>
  <c r="BT20" i="19"/>
  <c r="BV20" i="19"/>
  <c r="BX20" i="19"/>
  <c r="BZ20" i="19"/>
  <c r="CB20" i="19"/>
  <c r="CD20" i="19"/>
  <c r="CF20" i="19"/>
  <c r="CH20" i="19"/>
  <c r="CJ20" i="19"/>
  <c r="CL20" i="19"/>
  <c r="CN20" i="19"/>
  <c r="CP20" i="19"/>
  <c r="CR20" i="19"/>
  <c r="CT20" i="19"/>
  <c r="BO20" i="19"/>
  <c r="BQ20" i="19"/>
  <c r="BS20" i="19"/>
  <c r="BU20" i="19"/>
  <c r="BW20" i="19"/>
  <c r="BY20" i="19"/>
  <c r="CA20" i="19"/>
  <c r="CC20" i="19"/>
  <c r="CE20" i="19"/>
  <c r="CG20" i="19"/>
  <c r="CI20" i="19"/>
  <c r="CK20" i="19"/>
  <c r="CM20" i="19"/>
  <c r="CO20" i="19"/>
  <c r="CQ20" i="19"/>
  <c r="CS20" i="19"/>
  <c r="EA34" i="19"/>
  <c r="BP34" i="19"/>
  <c r="BR34" i="19"/>
  <c r="BT34" i="19"/>
  <c r="BV34" i="19"/>
  <c r="BX34" i="19"/>
  <c r="BZ34" i="19"/>
  <c r="CB34" i="19"/>
  <c r="CD34" i="19"/>
  <c r="CF34" i="19"/>
  <c r="CH34" i="19"/>
  <c r="CJ34" i="19"/>
  <c r="CL34" i="19"/>
  <c r="CN34" i="19"/>
  <c r="CP34" i="19"/>
  <c r="CR34" i="19"/>
  <c r="CT34" i="19"/>
  <c r="BO34" i="19"/>
  <c r="BQ34" i="19"/>
  <c r="BS34" i="19"/>
  <c r="BU34" i="19"/>
  <c r="BW34" i="19"/>
  <c r="BY34" i="19"/>
  <c r="CA34" i="19"/>
  <c r="CC34" i="19"/>
  <c r="CE34" i="19"/>
  <c r="CG34" i="19"/>
  <c r="CI34" i="19"/>
  <c r="CK34" i="19"/>
  <c r="CM34" i="19"/>
  <c r="CO34" i="19"/>
  <c r="CQ34" i="19"/>
  <c r="CS34" i="19"/>
  <c r="BQ23" i="19"/>
  <c r="BS23" i="19"/>
  <c r="BU23" i="19"/>
  <c r="BW23" i="19"/>
  <c r="BY23" i="19"/>
  <c r="CA23" i="19"/>
  <c r="CC23" i="19"/>
  <c r="CE23" i="19"/>
  <c r="CG23" i="19"/>
  <c r="CI23" i="19"/>
  <c r="CK23" i="19"/>
  <c r="CM23" i="19"/>
  <c r="CO23" i="19"/>
  <c r="CQ23" i="19"/>
  <c r="CS23" i="19"/>
  <c r="BP23" i="19"/>
  <c r="BR23" i="19"/>
  <c r="BT23" i="19"/>
  <c r="BV23" i="19"/>
  <c r="BX23" i="19"/>
  <c r="BZ23" i="19"/>
  <c r="CB23" i="19"/>
  <c r="CD23" i="19"/>
  <c r="CF23" i="19"/>
  <c r="CH23" i="19"/>
  <c r="CJ23" i="19"/>
  <c r="CL23" i="19"/>
  <c r="CN23" i="19"/>
  <c r="CP23" i="19"/>
  <c r="CR23" i="19"/>
  <c r="CT23" i="19"/>
  <c r="BO23" i="19"/>
  <c r="EA23" i="19"/>
  <c r="BQ31" i="19"/>
  <c r="BS31" i="19"/>
  <c r="BU31" i="19"/>
  <c r="BW31" i="19"/>
  <c r="BY31" i="19"/>
  <c r="CA31" i="19"/>
  <c r="CC31" i="19"/>
  <c r="CE31" i="19"/>
  <c r="CG31" i="19"/>
  <c r="CI31" i="19"/>
  <c r="CK31" i="19"/>
  <c r="CM31" i="19"/>
  <c r="CO31" i="19"/>
  <c r="CQ31" i="19"/>
  <c r="CS31" i="19"/>
  <c r="BP31" i="19"/>
  <c r="BR31" i="19"/>
  <c r="BT31" i="19"/>
  <c r="BV31" i="19"/>
  <c r="BX31" i="19"/>
  <c r="BZ31" i="19"/>
  <c r="CB31" i="19"/>
  <c r="CD31" i="19"/>
  <c r="CF31" i="19"/>
  <c r="CH31" i="19"/>
  <c r="CJ31" i="19"/>
  <c r="CL31" i="19"/>
  <c r="CN31" i="19"/>
  <c r="CP31" i="19"/>
  <c r="CR31" i="19"/>
  <c r="CT31" i="19"/>
  <c r="BO31" i="19"/>
  <c r="EA31" i="19"/>
  <c r="BQ29" i="19"/>
  <c r="BS29" i="19"/>
  <c r="BU29" i="19"/>
  <c r="BW29" i="19"/>
  <c r="BY29" i="19"/>
  <c r="CA29" i="19"/>
  <c r="CC29" i="19"/>
  <c r="CE29" i="19"/>
  <c r="CG29" i="19"/>
  <c r="CI29" i="19"/>
  <c r="CK29" i="19"/>
  <c r="CM29" i="19"/>
  <c r="CO29" i="19"/>
  <c r="CQ29" i="19"/>
  <c r="CS29" i="19"/>
  <c r="BP29" i="19"/>
  <c r="BR29" i="19"/>
  <c r="BT29" i="19"/>
  <c r="BV29" i="19"/>
  <c r="BX29" i="19"/>
  <c r="BZ29" i="19"/>
  <c r="CB29" i="19"/>
  <c r="CD29" i="19"/>
  <c r="CF29" i="19"/>
  <c r="CH29" i="19"/>
  <c r="CJ29" i="19"/>
  <c r="CL29" i="19"/>
  <c r="CN29" i="19"/>
  <c r="CP29" i="19"/>
  <c r="CR29" i="19"/>
  <c r="CT29" i="19"/>
  <c r="BO29" i="19"/>
  <c r="EA29" i="19"/>
  <c r="AE11" i="19"/>
  <c r="BK11" i="19"/>
  <c r="AA11" i="19"/>
  <c r="BG11" i="19"/>
  <c r="W11" i="19"/>
  <c r="BC11" i="19"/>
  <c r="S11" i="19"/>
  <c r="AY11" i="19"/>
  <c r="O11" i="19"/>
  <c r="AU11" i="19"/>
  <c r="K11" i="19"/>
  <c r="AQ11" i="19"/>
  <c r="G11" i="19"/>
  <c r="AM11" i="19"/>
  <c r="AH11" i="19"/>
  <c r="BN11" i="19"/>
  <c r="AD11" i="19"/>
  <c r="BJ11" i="19"/>
  <c r="Z11" i="19"/>
  <c r="BF11" i="19"/>
  <c r="V11" i="19"/>
  <c r="BB11" i="19"/>
  <c r="R11" i="19"/>
  <c r="AX11" i="19"/>
  <c r="N11" i="19"/>
  <c r="AT11" i="19"/>
  <c r="J11" i="19"/>
  <c r="AP11" i="19"/>
  <c r="F11" i="19"/>
  <c r="AL11" i="19"/>
  <c r="EA24" i="19"/>
  <c r="BP24" i="19"/>
  <c r="BR24" i="19"/>
  <c r="BT24" i="19"/>
  <c r="BV24" i="19"/>
  <c r="BX24" i="19"/>
  <c r="BZ24" i="19"/>
  <c r="CB24" i="19"/>
  <c r="CD24" i="19"/>
  <c r="CF24" i="19"/>
  <c r="CH24" i="19"/>
  <c r="CJ24" i="19"/>
  <c r="CL24" i="19"/>
  <c r="CN24" i="19"/>
  <c r="CP24" i="19"/>
  <c r="CR24" i="19"/>
  <c r="CT24" i="19"/>
  <c r="BO24" i="19"/>
  <c r="BQ24" i="19"/>
  <c r="BS24" i="19"/>
  <c r="BU24" i="19"/>
  <c r="BW24" i="19"/>
  <c r="BY24" i="19"/>
  <c r="CA24" i="19"/>
  <c r="CC24" i="19"/>
  <c r="CE24" i="19"/>
  <c r="CG24" i="19"/>
  <c r="CI24" i="19"/>
  <c r="CK24" i="19"/>
  <c r="CM24" i="19"/>
  <c r="CO24" i="19"/>
  <c r="CQ24" i="19"/>
  <c r="CS24" i="19"/>
  <c r="BQ19" i="19"/>
  <c r="BS19" i="19"/>
  <c r="BU19" i="19"/>
  <c r="BW19" i="19"/>
  <c r="BY19" i="19"/>
  <c r="CA19" i="19"/>
  <c r="CC19" i="19"/>
  <c r="CE19" i="19"/>
  <c r="CG19" i="19"/>
  <c r="CI19" i="19"/>
  <c r="CK19" i="19"/>
  <c r="CM19" i="19"/>
  <c r="CO19" i="19"/>
  <c r="CQ19" i="19"/>
  <c r="CS19" i="19"/>
  <c r="BP19" i="19"/>
  <c r="BR19" i="19"/>
  <c r="BT19" i="19"/>
  <c r="BV19" i="19"/>
  <c r="BX19" i="19"/>
  <c r="BZ19" i="19"/>
  <c r="CB19" i="19"/>
  <c r="CD19" i="19"/>
  <c r="CF19" i="19"/>
  <c r="CH19" i="19"/>
  <c r="CJ19" i="19"/>
  <c r="CL19" i="19"/>
  <c r="CN19" i="19"/>
  <c r="CP19" i="19"/>
  <c r="CR19" i="19"/>
  <c r="CT19" i="19"/>
  <c r="BO19" i="19"/>
  <c r="EA19" i="19"/>
  <c r="EA18" i="19"/>
  <c r="BP18" i="19"/>
  <c r="BR18" i="19"/>
  <c r="BT18" i="19"/>
  <c r="BV18" i="19"/>
  <c r="BX18" i="19"/>
  <c r="BZ18" i="19"/>
  <c r="CB18" i="19"/>
  <c r="CD18" i="19"/>
  <c r="CF18" i="19"/>
  <c r="CH18" i="19"/>
  <c r="CJ18" i="19"/>
  <c r="CL18" i="19"/>
  <c r="CN18" i="19"/>
  <c r="CP18" i="19"/>
  <c r="CR18" i="19"/>
  <c r="CT18" i="19"/>
  <c r="BO18" i="19"/>
  <c r="BQ18" i="19"/>
  <c r="BS18" i="19"/>
  <c r="BU18" i="19"/>
  <c r="BW18" i="19"/>
  <c r="BY18" i="19"/>
  <c r="CA18" i="19"/>
  <c r="CC18" i="19"/>
  <c r="CE18" i="19"/>
  <c r="CG18" i="19"/>
  <c r="CI18" i="19"/>
  <c r="CK18" i="19"/>
  <c r="CM18" i="19"/>
  <c r="CO18" i="19"/>
  <c r="CQ18" i="19"/>
  <c r="CS18" i="19"/>
  <c r="EA14" i="19"/>
  <c r="BP14" i="19"/>
  <c r="BR14" i="19"/>
  <c r="BT14" i="19"/>
  <c r="BV14" i="19"/>
  <c r="BX14" i="19"/>
  <c r="BZ14" i="19"/>
  <c r="CB14" i="19"/>
  <c r="CD14" i="19"/>
  <c r="CF14" i="19"/>
  <c r="CH14" i="19"/>
  <c r="CJ14" i="19"/>
  <c r="CL14" i="19"/>
  <c r="CN14" i="19"/>
  <c r="CP14" i="19"/>
  <c r="CR14" i="19"/>
  <c r="CT14" i="19"/>
  <c r="BO14" i="19"/>
  <c r="BQ14" i="19"/>
  <c r="BS14" i="19"/>
  <c r="BU14" i="19"/>
  <c r="BW14" i="19"/>
  <c r="BY14" i="19"/>
  <c r="CA14" i="19"/>
  <c r="CC14" i="19"/>
  <c r="CE14" i="19"/>
  <c r="CG14" i="19"/>
  <c r="CI14" i="19"/>
  <c r="CK14" i="19"/>
  <c r="CM14" i="19"/>
  <c r="CO14" i="19"/>
  <c r="CQ14" i="19"/>
  <c r="CS14" i="19"/>
  <c r="BQ33" i="19"/>
  <c r="BS33" i="19"/>
  <c r="BU33" i="19"/>
  <c r="BW33" i="19"/>
  <c r="BY33" i="19"/>
  <c r="CA33" i="19"/>
  <c r="CC33" i="19"/>
  <c r="CE33" i="19"/>
  <c r="CG33" i="19"/>
  <c r="CI33" i="19"/>
  <c r="CK33" i="19"/>
  <c r="CM33" i="19"/>
  <c r="CO33" i="19"/>
  <c r="CQ33" i="19"/>
  <c r="CS33" i="19"/>
  <c r="BP33" i="19"/>
  <c r="BR33" i="19"/>
  <c r="BT33" i="19"/>
  <c r="BV33" i="19"/>
  <c r="BX33" i="19"/>
  <c r="BZ33" i="19"/>
  <c r="CB33" i="19"/>
  <c r="CD33" i="19"/>
  <c r="CF33" i="19"/>
  <c r="CH33" i="19"/>
  <c r="CJ33" i="19"/>
  <c r="CL33" i="19"/>
  <c r="CN33" i="19"/>
  <c r="CP33" i="19"/>
  <c r="CR33" i="19"/>
  <c r="CT33" i="19"/>
  <c r="BO33" i="19"/>
  <c r="EA33" i="19"/>
  <c r="BQ35" i="19"/>
  <c r="BS35" i="19"/>
  <c r="BU35" i="19"/>
  <c r="BW35" i="19"/>
  <c r="BY35" i="19"/>
  <c r="CA35" i="19"/>
  <c r="CC35" i="19"/>
  <c r="CE35" i="19"/>
  <c r="CG35" i="19"/>
  <c r="CI35" i="19"/>
  <c r="CK35" i="19"/>
  <c r="CM35" i="19"/>
  <c r="CO35" i="19"/>
  <c r="CQ35" i="19"/>
  <c r="CS35" i="19"/>
  <c r="BP35" i="19"/>
  <c r="BR35" i="19"/>
  <c r="BT35" i="19"/>
  <c r="BV35" i="19"/>
  <c r="BX35" i="19"/>
  <c r="BZ35" i="19"/>
  <c r="CB35" i="19"/>
  <c r="CD35" i="19"/>
  <c r="CF35" i="19"/>
  <c r="CH35" i="19"/>
  <c r="CJ35" i="19"/>
  <c r="CL35" i="19"/>
  <c r="CN35" i="19"/>
  <c r="CP35" i="19"/>
  <c r="CR35" i="19"/>
  <c r="CT35" i="19"/>
  <c r="BO35" i="19"/>
  <c r="EA35" i="19"/>
  <c r="EA32" i="19"/>
  <c r="BP32" i="19"/>
  <c r="BR32" i="19"/>
  <c r="BT32" i="19"/>
  <c r="BV32" i="19"/>
  <c r="BX32" i="19"/>
  <c r="BZ32" i="19"/>
  <c r="CB32" i="19"/>
  <c r="CD32" i="19"/>
  <c r="CF32" i="19"/>
  <c r="CH32" i="19"/>
  <c r="CJ32" i="19"/>
  <c r="CL32" i="19"/>
  <c r="CN32" i="19"/>
  <c r="CP32" i="19"/>
  <c r="CR32" i="19"/>
  <c r="CT32" i="19"/>
  <c r="BO32" i="19"/>
  <c r="BQ32" i="19"/>
  <c r="BS32" i="19"/>
  <c r="BU32" i="19"/>
  <c r="BW32" i="19"/>
  <c r="BY32" i="19"/>
  <c r="CA32" i="19"/>
  <c r="CC32" i="19"/>
  <c r="CE32" i="19"/>
  <c r="CG32" i="19"/>
  <c r="CI32" i="19"/>
  <c r="CK32" i="19"/>
  <c r="CM32" i="19"/>
  <c r="CO32" i="19"/>
  <c r="CQ32" i="19"/>
  <c r="CS32" i="19"/>
  <c r="EA16" i="19"/>
  <c r="BP16" i="19"/>
  <c r="BR16" i="19"/>
  <c r="BT16" i="19"/>
  <c r="BV16" i="19"/>
  <c r="BX16" i="19"/>
  <c r="BZ16" i="19"/>
  <c r="CB16" i="19"/>
  <c r="CD16" i="19"/>
  <c r="CF16" i="19"/>
  <c r="CH16" i="19"/>
  <c r="CJ16" i="19"/>
  <c r="CL16" i="19"/>
  <c r="CN16" i="19"/>
  <c r="CP16" i="19"/>
  <c r="CR16" i="19"/>
  <c r="CT16" i="19"/>
  <c r="BO16" i="19"/>
  <c r="BQ16" i="19"/>
  <c r="BS16" i="19"/>
  <c r="BU16" i="19"/>
  <c r="BW16" i="19"/>
  <c r="BY16" i="19"/>
  <c r="CA16" i="19"/>
  <c r="CC16" i="19"/>
  <c r="CE16" i="19"/>
  <c r="CG16" i="19"/>
  <c r="CI16" i="19"/>
  <c r="CK16" i="19"/>
  <c r="CM16" i="19"/>
  <c r="CO16" i="19"/>
  <c r="CQ16" i="19"/>
  <c r="CS16" i="19"/>
  <c r="BQ25" i="19"/>
  <c r="BS25" i="19"/>
  <c r="BU25" i="19"/>
  <c r="BW25" i="19"/>
  <c r="BY25" i="19"/>
  <c r="CA25" i="19"/>
  <c r="CC25" i="19"/>
  <c r="CE25" i="19"/>
  <c r="CG25" i="19"/>
  <c r="CI25" i="19"/>
  <c r="CK25" i="19"/>
  <c r="CM25" i="19"/>
  <c r="CO25" i="19"/>
  <c r="CQ25" i="19"/>
  <c r="CS25" i="19"/>
  <c r="BP25" i="19"/>
  <c r="BR25" i="19"/>
  <c r="BT25" i="19"/>
  <c r="BV25" i="19"/>
  <c r="BX25" i="19"/>
  <c r="BZ25" i="19"/>
  <c r="CB25" i="19"/>
  <c r="CD25" i="19"/>
  <c r="CF25" i="19"/>
  <c r="CH25" i="19"/>
  <c r="CJ25" i="19"/>
  <c r="CL25" i="19"/>
  <c r="CN25" i="19"/>
  <c r="CP25" i="19"/>
  <c r="CR25" i="19"/>
  <c r="CT25" i="19"/>
  <c r="BO25" i="19"/>
  <c r="EA25" i="19"/>
  <c r="BQ21" i="19"/>
  <c r="BS21" i="19"/>
  <c r="BU21" i="19"/>
  <c r="BW21" i="19"/>
  <c r="BY21" i="19"/>
  <c r="CA21" i="19"/>
  <c r="CC21" i="19"/>
  <c r="CE21" i="19"/>
  <c r="CG21" i="19"/>
  <c r="CI21" i="19"/>
  <c r="CK21" i="19"/>
  <c r="CM21" i="19"/>
  <c r="CO21" i="19"/>
  <c r="CQ21" i="19"/>
  <c r="CS21" i="19"/>
  <c r="BP21" i="19"/>
  <c r="BR21" i="19"/>
  <c r="BT21" i="19"/>
  <c r="BV21" i="19"/>
  <c r="BX21" i="19"/>
  <c r="BZ21" i="19"/>
  <c r="CB21" i="19"/>
  <c r="CD21" i="19"/>
  <c r="CF21" i="19"/>
  <c r="CH21" i="19"/>
  <c r="CJ21" i="19"/>
  <c r="CL21" i="19"/>
  <c r="CN21" i="19"/>
  <c r="CP21" i="19"/>
  <c r="CR21" i="19"/>
  <c r="CT21" i="19"/>
  <c r="BO21" i="19"/>
  <c r="EA21" i="19"/>
  <c r="EA30" i="19"/>
  <c r="BP30" i="19"/>
  <c r="BR30" i="19"/>
  <c r="BT30" i="19"/>
  <c r="BV30" i="19"/>
  <c r="BX30" i="19"/>
  <c r="BZ30" i="19"/>
  <c r="CB30" i="19"/>
  <c r="CD30" i="19"/>
  <c r="CF30" i="19"/>
  <c r="CH30" i="19"/>
  <c r="CJ30" i="19"/>
  <c r="CL30" i="19"/>
  <c r="CN30" i="19"/>
  <c r="CP30" i="19"/>
  <c r="CR30" i="19"/>
  <c r="CT30" i="19"/>
  <c r="BO30" i="19"/>
  <c r="BQ30" i="19"/>
  <c r="BS30" i="19"/>
  <c r="BU30" i="19"/>
  <c r="BW30" i="19"/>
  <c r="BY30" i="19"/>
  <c r="CA30" i="19"/>
  <c r="CC30" i="19"/>
  <c r="CE30" i="19"/>
  <c r="CG30" i="19"/>
  <c r="CI30" i="19"/>
  <c r="CK30" i="19"/>
  <c r="CM30" i="19"/>
  <c r="CO30" i="19"/>
  <c r="CQ30" i="19"/>
  <c r="CS30" i="19"/>
  <c r="EA12" i="19"/>
  <c r="BP12" i="19"/>
  <c r="BR12" i="19"/>
  <c r="BT12" i="19"/>
  <c r="BV12" i="19"/>
  <c r="BX12" i="19"/>
  <c r="BZ12" i="19"/>
  <c r="CB12" i="19"/>
  <c r="CD12" i="19"/>
  <c r="CF12" i="19"/>
  <c r="CH12" i="19"/>
  <c r="CJ12" i="19"/>
  <c r="CL12" i="19"/>
  <c r="CN12" i="19"/>
  <c r="CP12" i="19"/>
  <c r="CR12" i="19"/>
  <c r="CT12" i="19"/>
  <c r="BO12" i="19"/>
  <c r="BQ12" i="19"/>
  <c r="BS12" i="19"/>
  <c r="BU12" i="19"/>
  <c r="BW12" i="19"/>
  <c r="BY12" i="19"/>
  <c r="CA12" i="19"/>
  <c r="CC12" i="19"/>
  <c r="CE12" i="19"/>
  <c r="CG12" i="19"/>
  <c r="CI12" i="19"/>
  <c r="CK12" i="19"/>
  <c r="CM12" i="19"/>
  <c r="CO12" i="19"/>
  <c r="CQ12" i="19"/>
  <c r="CS12" i="19"/>
  <c r="EA28" i="19"/>
  <c r="BP28" i="19"/>
  <c r="BR28" i="19"/>
  <c r="BT28" i="19"/>
  <c r="BV28" i="19"/>
  <c r="BX28" i="19"/>
  <c r="BZ28" i="19"/>
  <c r="CB28" i="19"/>
  <c r="CD28" i="19"/>
  <c r="CF28" i="19"/>
  <c r="CH28" i="19"/>
  <c r="CJ28" i="19"/>
  <c r="CL28" i="19"/>
  <c r="CN28" i="19"/>
  <c r="CP28" i="19"/>
  <c r="CR28" i="19"/>
  <c r="CT28" i="19"/>
  <c r="BO28" i="19"/>
  <c r="BQ28" i="19"/>
  <c r="BS28" i="19"/>
  <c r="BU28" i="19"/>
  <c r="BW28" i="19"/>
  <c r="BY28" i="19"/>
  <c r="CA28" i="19"/>
  <c r="CC28" i="19"/>
  <c r="CE28" i="19"/>
  <c r="CG28" i="19"/>
  <c r="CI28" i="19"/>
  <c r="CK28" i="19"/>
  <c r="CM28" i="19"/>
  <c r="CO28" i="19"/>
  <c r="CQ28" i="19"/>
  <c r="CS28" i="19"/>
  <c r="BQ27" i="19"/>
  <c r="BS27" i="19"/>
  <c r="BU27" i="19"/>
  <c r="BW27" i="19"/>
  <c r="BY27" i="19"/>
  <c r="CA27" i="19"/>
  <c r="CC27" i="19"/>
  <c r="CE27" i="19"/>
  <c r="CG27" i="19"/>
  <c r="CI27" i="19"/>
  <c r="CK27" i="19"/>
  <c r="CM27" i="19"/>
  <c r="CO27" i="19"/>
  <c r="CQ27" i="19"/>
  <c r="CS27" i="19"/>
  <c r="BP27" i="19"/>
  <c r="BR27" i="19"/>
  <c r="BT27" i="19"/>
  <c r="BV27" i="19"/>
  <c r="BX27" i="19"/>
  <c r="BZ27" i="19"/>
  <c r="CB27" i="19"/>
  <c r="CD27" i="19"/>
  <c r="CF27" i="19"/>
  <c r="CH27" i="19"/>
  <c r="CJ27" i="19"/>
  <c r="CL27" i="19"/>
  <c r="CN27" i="19"/>
  <c r="CP27" i="19"/>
  <c r="CR27" i="19"/>
  <c r="CT27" i="19"/>
  <c r="BO27" i="19"/>
  <c r="EA27" i="19"/>
  <c r="AG11" i="19"/>
  <c r="BM11" i="19"/>
  <c r="AC11" i="19"/>
  <c r="BI11" i="19"/>
  <c r="Y11" i="19"/>
  <c r="BE11" i="19"/>
  <c r="U11" i="19"/>
  <c r="BA11" i="19"/>
  <c r="Q11" i="19"/>
  <c r="AW11" i="19"/>
  <c r="M11" i="19"/>
  <c r="AS11" i="19"/>
  <c r="I11" i="19"/>
  <c r="AO11" i="19"/>
  <c r="E11" i="19"/>
  <c r="AK11" i="19"/>
  <c r="AF11" i="19"/>
  <c r="BL11" i="19"/>
  <c r="AB11" i="19"/>
  <c r="BH11" i="19"/>
  <c r="X11" i="19"/>
  <c r="BD11" i="19"/>
  <c r="T11" i="19"/>
  <c r="AZ11" i="19"/>
  <c r="P11" i="19"/>
  <c r="AV11" i="19"/>
  <c r="L11" i="19"/>
  <c r="AR11" i="19"/>
  <c r="H11" i="19"/>
  <c r="AN11" i="19"/>
  <c r="D11" i="19"/>
  <c r="AJ11" i="19"/>
  <c r="AI11" i="19"/>
  <c r="B43" i="20"/>
  <c r="B42" i="20"/>
  <c r="GU23" i="13"/>
  <c r="GT23" i="13" s="1"/>
  <c r="ED23" i="13" s="1"/>
  <c r="HI32" i="13"/>
  <c r="GU32" i="13"/>
  <c r="GU26" i="13"/>
  <c r="HI26" i="13"/>
  <c r="HI33" i="13"/>
  <c r="GU33" i="13"/>
  <c r="HI24" i="13"/>
  <c r="GU24" i="13"/>
  <c r="HI34" i="13"/>
  <c r="GU34" i="13"/>
  <c r="HI21" i="13"/>
  <c r="GU21" i="13"/>
  <c r="HI16" i="13"/>
  <c r="GU16" i="13"/>
  <c r="HI19" i="13"/>
  <c r="GU19" i="13"/>
  <c r="GU28" i="13"/>
  <c r="HI28" i="13"/>
  <c r="HI14" i="13"/>
  <c r="GU14" i="13"/>
  <c r="HI29" i="13"/>
  <c r="GU29" i="13"/>
  <c r="HI15" i="13"/>
  <c r="GU15" i="13"/>
  <c r="HI31" i="13"/>
  <c r="GU31" i="13"/>
  <c r="HI20" i="13"/>
  <c r="GU20" i="13"/>
  <c r="HI30" i="13"/>
  <c r="GU30" i="13"/>
  <c r="HI12" i="13"/>
  <c r="GU12" i="13"/>
  <c r="GU35" i="13"/>
  <c r="HI35" i="13"/>
  <c r="HI13" i="13"/>
  <c r="GU13" i="13"/>
  <c r="GU17" i="13"/>
  <c r="HI17" i="13"/>
  <c r="GU18" i="13"/>
  <c r="HI18" i="13"/>
  <c r="HI22" i="13"/>
  <c r="GT22" i="13" s="1"/>
  <c r="ED22" i="13" s="1"/>
  <c r="GU27" i="13"/>
  <c r="GT27" i="13" s="1"/>
  <c r="ED27" i="13" s="1"/>
  <c r="HI25" i="13"/>
  <c r="GU25" i="13"/>
  <c r="AH27" i="19" l="1"/>
  <c r="BN27" i="19"/>
  <c r="AD27" i="19"/>
  <c r="BJ27" i="19"/>
  <c r="Z27" i="19"/>
  <c r="BF27" i="19"/>
  <c r="V27" i="19"/>
  <c r="BB27" i="19"/>
  <c r="R27" i="19"/>
  <c r="AX27" i="19"/>
  <c r="N27" i="19"/>
  <c r="AT27" i="19"/>
  <c r="J27" i="19"/>
  <c r="AP27" i="19"/>
  <c r="F27" i="19"/>
  <c r="AL27" i="19"/>
  <c r="AG27" i="19"/>
  <c r="BM27" i="19"/>
  <c r="AC27" i="19"/>
  <c r="BI27" i="19"/>
  <c r="Y27" i="19"/>
  <c r="BE27" i="19"/>
  <c r="U27" i="19"/>
  <c r="BA27" i="19"/>
  <c r="Q27" i="19"/>
  <c r="AW27" i="19"/>
  <c r="M27" i="19"/>
  <c r="AS27" i="19"/>
  <c r="I27" i="19"/>
  <c r="AO27" i="19"/>
  <c r="E27" i="19"/>
  <c r="AK27" i="19"/>
  <c r="AE28" i="19"/>
  <c r="BK28" i="19"/>
  <c r="AA28" i="19"/>
  <c r="BG28" i="19"/>
  <c r="W28" i="19"/>
  <c r="BC28" i="19"/>
  <c r="S28" i="19"/>
  <c r="AY28" i="19"/>
  <c r="O28" i="19"/>
  <c r="AU28" i="19"/>
  <c r="K28" i="19"/>
  <c r="AQ28" i="19"/>
  <c r="G28" i="19"/>
  <c r="AM28" i="19"/>
  <c r="C28" i="19"/>
  <c r="AI28" i="19"/>
  <c r="AF28" i="19"/>
  <c r="BL28" i="19"/>
  <c r="AB28" i="19"/>
  <c r="BH28" i="19"/>
  <c r="X28" i="19"/>
  <c r="BD28" i="19"/>
  <c r="T28" i="19"/>
  <c r="AZ28" i="19"/>
  <c r="P28" i="19"/>
  <c r="AV28" i="19"/>
  <c r="L28" i="19"/>
  <c r="AR28" i="19"/>
  <c r="H28" i="19"/>
  <c r="AN28" i="19"/>
  <c r="D28" i="19"/>
  <c r="AJ28" i="19"/>
  <c r="AG12" i="19"/>
  <c r="BM12" i="19"/>
  <c r="AC12" i="19"/>
  <c r="BI12" i="19"/>
  <c r="Y12" i="19"/>
  <c r="BE12" i="19"/>
  <c r="U12" i="19"/>
  <c r="BA12" i="19"/>
  <c r="Q12" i="19"/>
  <c r="AW12" i="19"/>
  <c r="M12" i="19"/>
  <c r="AS12" i="19"/>
  <c r="I12" i="19"/>
  <c r="AO12" i="19"/>
  <c r="E12" i="19"/>
  <c r="AK12" i="19"/>
  <c r="AH12" i="19"/>
  <c r="BN12" i="19"/>
  <c r="AD12" i="19"/>
  <c r="BJ12" i="19"/>
  <c r="Z12" i="19"/>
  <c r="BF12" i="19"/>
  <c r="V12" i="19"/>
  <c r="BB12" i="19"/>
  <c r="R12" i="19"/>
  <c r="AX12" i="19"/>
  <c r="N12" i="19"/>
  <c r="AT12" i="19"/>
  <c r="J12" i="19"/>
  <c r="AP12" i="19"/>
  <c r="F12" i="19"/>
  <c r="AL12" i="19"/>
  <c r="AE30" i="19"/>
  <c r="BK30" i="19"/>
  <c r="AA30" i="19"/>
  <c r="BG30" i="19"/>
  <c r="W30" i="19"/>
  <c r="BC30" i="19"/>
  <c r="S30" i="19"/>
  <c r="AY30" i="19"/>
  <c r="O30" i="19"/>
  <c r="AU30" i="19"/>
  <c r="K30" i="19"/>
  <c r="AQ30" i="19"/>
  <c r="G30" i="19"/>
  <c r="AM30" i="19"/>
  <c r="C30" i="19"/>
  <c r="AI30" i="19"/>
  <c r="AF30" i="19"/>
  <c r="BL30" i="19"/>
  <c r="AB30" i="19"/>
  <c r="BH30" i="19"/>
  <c r="X30" i="19"/>
  <c r="BD30" i="19"/>
  <c r="T30" i="19"/>
  <c r="AZ30" i="19"/>
  <c r="P30" i="19"/>
  <c r="AV30" i="19"/>
  <c r="L30" i="19"/>
  <c r="AR30" i="19"/>
  <c r="H30" i="19"/>
  <c r="AN30" i="19"/>
  <c r="D30" i="19"/>
  <c r="AJ30" i="19"/>
  <c r="AH21" i="19"/>
  <c r="BN21" i="19"/>
  <c r="AD21" i="19"/>
  <c r="BJ21" i="19"/>
  <c r="Z21" i="19"/>
  <c r="BF21" i="19"/>
  <c r="V21" i="19"/>
  <c r="BB21" i="19"/>
  <c r="R21" i="19"/>
  <c r="AX21" i="19"/>
  <c r="N21" i="19"/>
  <c r="AT21" i="19"/>
  <c r="J21" i="19"/>
  <c r="AP21" i="19"/>
  <c r="F21" i="19"/>
  <c r="AL21" i="19"/>
  <c r="AG21" i="19"/>
  <c r="BM21" i="19"/>
  <c r="AC21" i="19"/>
  <c r="BI21" i="19"/>
  <c r="Y21" i="19"/>
  <c r="BE21" i="19"/>
  <c r="U21" i="19"/>
  <c r="BA21" i="19"/>
  <c r="Q21" i="19"/>
  <c r="AW21" i="19"/>
  <c r="M21" i="19"/>
  <c r="AS21" i="19"/>
  <c r="I21" i="19"/>
  <c r="AO21" i="19"/>
  <c r="E21" i="19"/>
  <c r="AK21" i="19"/>
  <c r="C25" i="19"/>
  <c r="AI25" i="19"/>
  <c r="AF25" i="19"/>
  <c r="BL25" i="19"/>
  <c r="AB25" i="19"/>
  <c r="BH25" i="19"/>
  <c r="X25" i="19"/>
  <c r="BD25" i="19"/>
  <c r="T25" i="19"/>
  <c r="AZ25" i="19"/>
  <c r="P25" i="19"/>
  <c r="AV25" i="19"/>
  <c r="L25" i="19"/>
  <c r="AR25" i="19"/>
  <c r="H25" i="19"/>
  <c r="AN25" i="19"/>
  <c r="D25" i="19"/>
  <c r="AJ25" i="19"/>
  <c r="AE25" i="19"/>
  <c r="BK25" i="19"/>
  <c r="AA25" i="19"/>
  <c r="BG25" i="19"/>
  <c r="W25" i="19"/>
  <c r="BC25" i="19"/>
  <c r="S25" i="19"/>
  <c r="AY25" i="19"/>
  <c r="O25" i="19"/>
  <c r="AU25" i="19"/>
  <c r="K25" i="19"/>
  <c r="AQ25" i="19"/>
  <c r="G25" i="19"/>
  <c r="AM25" i="19"/>
  <c r="AG16" i="19"/>
  <c r="BM16" i="19"/>
  <c r="AC16" i="19"/>
  <c r="BI16" i="19"/>
  <c r="Y16" i="19"/>
  <c r="BE16" i="19"/>
  <c r="U16" i="19"/>
  <c r="BA16" i="19"/>
  <c r="Q16" i="19"/>
  <c r="AW16" i="19"/>
  <c r="M16" i="19"/>
  <c r="AS16" i="19"/>
  <c r="I16" i="19"/>
  <c r="AO16" i="19"/>
  <c r="E16" i="19"/>
  <c r="AK16" i="19"/>
  <c r="AH16" i="19"/>
  <c r="BN16" i="19"/>
  <c r="AD16" i="19"/>
  <c r="BJ16" i="19"/>
  <c r="Z16" i="19"/>
  <c r="BF16" i="19"/>
  <c r="V16" i="19"/>
  <c r="BB16" i="19"/>
  <c r="R16" i="19"/>
  <c r="AX16" i="19"/>
  <c r="N16" i="19"/>
  <c r="AT16" i="19"/>
  <c r="J16" i="19"/>
  <c r="AP16" i="19"/>
  <c r="F16" i="19"/>
  <c r="AL16" i="19"/>
  <c r="AE32" i="19"/>
  <c r="BK32" i="19"/>
  <c r="AA32" i="19"/>
  <c r="BG32" i="19"/>
  <c r="W32" i="19"/>
  <c r="BC32" i="19"/>
  <c r="S32" i="19"/>
  <c r="AY32" i="19"/>
  <c r="O32" i="19"/>
  <c r="AU32" i="19"/>
  <c r="K32" i="19"/>
  <c r="AQ32" i="19"/>
  <c r="G32" i="19"/>
  <c r="AM32" i="19"/>
  <c r="C32" i="19"/>
  <c r="AI32" i="19"/>
  <c r="AF32" i="19"/>
  <c r="BL32" i="19"/>
  <c r="AB32" i="19"/>
  <c r="BH32" i="19"/>
  <c r="X32" i="19"/>
  <c r="BD32" i="19"/>
  <c r="T32" i="19"/>
  <c r="AZ32" i="19"/>
  <c r="P32" i="19"/>
  <c r="AV32" i="19"/>
  <c r="L32" i="19"/>
  <c r="AR32" i="19"/>
  <c r="H32" i="19"/>
  <c r="AN32" i="19"/>
  <c r="D32" i="19"/>
  <c r="AJ32" i="19"/>
  <c r="AH35" i="19"/>
  <c r="BN35" i="19"/>
  <c r="AD35" i="19"/>
  <c r="BJ35" i="19"/>
  <c r="Z35" i="19"/>
  <c r="BF35" i="19"/>
  <c r="V35" i="19"/>
  <c r="BB35" i="19"/>
  <c r="R35" i="19"/>
  <c r="AX35" i="19"/>
  <c r="N35" i="19"/>
  <c r="AT35" i="19"/>
  <c r="J35" i="19"/>
  <c r="AP35" i="19"/>
  <c r="F35" i="19"/>
  <c r="AL35" i="19"/>
  <c r="AG35" i="19"/>
  <c r="BM35" i="19"/>
  <c r="AC35" i="19"/>
  <c r="BI35" i="19"/>
  <c r="Y35" i="19"/>
  <c r="BE35" i="19"/>
  <c r="U35" i="19"/>
  <c r="BA35" i="19"/>
  <c r="Q35" i="19"/>
  <c r="AW35" i="19"/>
  <c r="M35" i="19"/>
  <c r="AS35" i="19"/>
  <c r="I35" i="19"/>
  <c r="AO35" i="19"/>
  <c r="E35" i="19"/>
  <c r="AK35" i="19"/>
  <c r="C33" i="19"/>
  <c r="AI33" i="19"/>
  <c r="AF33" i="19"/>
  <c r="BL33" i="19"/>
  <c r="AB33" i="19"/>
  <c r="BH33" i="19"/>
  <c r="X33" i="19"/>
  <c r="BD33" i="19"/>
  <c r="T33" i="19"/>
  <c r="AZ33" i="19"/>
  <c r="P33" i="19"/>
  <c r="AV33" i="19"/>
  <c r="L33" i="19"/>
  <c r="AR33" i="19"/>
  <c r="H33" i="19"/>
  <c r="AN33" i="19"/>
  <c r="D33" i="19"/>
  <c r="AJ33" i="19"/>
  <c r="AE33" i="19"/>
  <c r="BK33" i="19"/>
  <c r="AA33" i="19"/>
  <c r="BG33" i="19"/>
  <c r="W33" i="19"/>
  <c r="BC33" i="19"/>
  <c r="S33" i="19"/>
  <c r="AY33" i="19"/>
  <c r="O33" i="19"/>
  <c r="AU33" i="19"/>
  <c r="K33" i="19"/>
  <c r="AQ33" i="19"/>
  <c r="G33" i="19"/>
  <c r="AM33" i="19"/>
  <c r="AG14" i="19"/>
  <c r="BM14" i="19"/>
  <c r="AC14" i="19"/>
  <c r="BI14" i="19"/>
  <c r="Y14" i="19"/>
  <c r="BE14" i="19"/>
  <c r="U14" i="19"/>
  <c r="BA14" i="19"/>
  <c r="Q14" i="19"/>
  <c r="AW14" i="19"/>
  <c r="M14" i="19"/>
  <c r="AS14" i="19"/>
  <c r="I14" i="19"/>
  <c r="AO14" i="19"/>
  <c r="E14" i="19"/>
  <c r="AK14" i="19"/>
  <c r="AH14" i="19"/>
  <c r="BN14" i="19"/>
  <c r="AD14" i="19"/>
  <c r="BJ14" i="19"/>
  <c r="Z14" i="19"/>
  <c r="BF14" i="19"/>
  <c r="V14" i="19"/>
  <c r="BB14" i="19"/>
  <c r="R14" i="19"/>
  <c r="AX14" i="19"/>
  <c r="N14" i="19"/>
  <c r="AT14" i="19"/>
  <c r="J14" i="19"/>
  <c r="AP14" i="19"/>
  <c r="F14" i="19"/>
  <c r="AL14" i="19"/>
  <c r="AE18" i="19"/>
  <c r="BK18" i="19"/>
  <c r="AA18" i="19"/>
  <c r="BG18" i="19"/>
  <c r="W18" i="19"/>
  <c r="BC18" i="19"/>
  <c r="S18" i="19"/>
  <c r="AY18" i="19"/>
  <c r="O18" i="19"/>
  <c r="AU18" i="19"/>
  <c r="K18" i="19"/>
  <c r="AQ18" i="19"/>
  <c r="G18" i="19"/>
  <c r="AM18" i="19"/>
  <c r="C18" i="19"/>
  <c r="AI18" i="19"/>
  <c r="AF18" i="19"/>
  <c r="BL18" i="19"/>
  <c r="AB18" i="19"/>
  <c r="BH18" i="19"/>
  <c r="X18" i="19"/>
  <c r="BD18" i="19"/>
  <c r="T18" i="19"/>
  <c r="AZ18" i="19"/>
  <c r="P18" i="19"/>
  <c r="AV18" i="19"/>
  <c r="L18" i="19"/>
  <c r="AR18" i="19"/>
  <c r="H18" i="19"/>
  <c r="AN18" i="19"/>
  <c r="D18" i="19"/>
  <c r="AJ18" i="19"/>
  <c r="AH19" i="19"/>
  <c r="BN19" i="19"/>
  <c r="AD19" i="19"/>
  <c r="BJ19" i="19"/>
  <c r="Z19" i="19"/>
  <c r="BF19" i="19"/>
  <c r="V19" i="19"/>
  <c r="BB19" i="19"/>
  <c r="R19" i="19"/>
  <c r="AX19" i="19"/>
  <c r="N19" i="19"/>
  <c r="AT19" i="19"/>
  <c r="J19" i="19"/>
  <c r="AP19" i="19"/>
  <c r="F19" i="19"/>
  <c r="AL19" i="19"/>
  <c r="AG19" i="19"/>
  <c r="BM19" i="19"/>
  <c r="AC19" i="19"/>
  <c r="BI19" i="19"/>
  <c r="Y19" i="19"/>
  <c r="BE19" i="19"/>
  <c r="U19" i="19"/>
  <c r="BA19" i="19"/>
  <c r="Q19" i="19"/>
  <c r="AW19" i="19"/>
  <c r="M19" i="19"/>
  <c r="AS19" i="19"/>
  <c r="I19" i="19"/>
  <c r="AO19" i="19"/>
  <c r="E19" i="19"/>
  <c r="AK19" i="19"/>
  <c r="AE24" i="19"/>
  <c r="BK24" i="19"/>
  <c r="AA24" i="19"/>
  <c r="BG24" i="19"/>
  <c r="W24" i="19"/>
  <c r="BC24" i="19"/>
  <c r="S24" i="19"/>
  <c r="AY24" i="19"/>
  <c r="O24" i="19"/>
  <c r="AU24" i="19"/>
  <c r="K24" i="19"/>
  <c r="AQ24" i="19"/>
  <c r="G24" i="19"/>
  <c r="AM24" i="19"/>
  <c r="C24" i="19"/>
  <c r="AI24" i="19"/>
  <c r="AF24" i="19"/>
  <c r="BL24" i="19"/>
  <c r="AB24" i="19"/>
  <c r="BH24" i="19"/>
  <c r="X24" i="19"/>
  <c r="BD24" i="19"/>
  <c r="T24" i="19"/>
  <c r="AZ24" i="19"/>
  <c r="P24" i="19"/>
  <c r="AV24" i="19"/>
  <c r="L24" i="19"/>
  <c r="AR24" i="19"/>
  <c r="H24" i="19"/>
  <c r="AN24" i="19"/>
  <c r="D24" i="19"/>
  <c r="AJ24" i="19"/>
  <c r="AH29" i="19"/>
  <c r="BN29" i="19"/>
  <c r="AD29" i="19"/>
  <c r="BJ29" i="19"/>
  <c r="Z29" i="19"/>
  <c r="BF29" i="19"/>
  <c r="V29" i="19"/>
  <c r="BB29" i="19"/>
  <c r="R29" i="19"/>
  <c r="AX29" i="19"/>
  <c r="N29" i="19"/>
  <c r="AT29" i="19"/>
  <c r="J29" i="19"/>
  <c r="AP29" i="19"/>
  <c r="F29" i="19"/>
  <c r="AL29" i="19"/>
  <c r="AG29" i="19"/>
  <c r="BM29" i="19"/>
  <c r="AC29" i="19"/>
  <c r="BI29" i="19"/>
  <c r="Y29" i="19"/>
  <c r="BE29" i="19"/>
  <c r="U29" i="19"/>
  <c r="BA29" i="19"/>
  <c r="Q29" i="19"/>
  <c r="AW29" i="19"/>
  <c r="M29" i="19"/>
  <c r="AS29" i="19"/>
  <c r="I29" i="19"/>
  <c r="AO29" i="19"/>
  <c r="E29" i="19"/>
  <c r="AK29" i="19"/>
  <c r="C31" i="19"/>
  <c r="AI31" i="19"/>
  <c r="AF31" i="19"/>
  <c r="BL31" i="19"/>
  <c r="AB31" i="19"/>
  <c r="BH31" i="19"/>
  <c r="X31" i="19"/>
  <c r="BD31" i="19"/>
  <c r="T31" i="19"/>
  <c r="AZ31" i="19"/>
  <c r="P31" i="19"/>
  <c r="AV31" i="19"/>
  <c r="L31" i="19"/>
  <c r="AR31" i="19"/>
  <c r="H31" i="19"/>
  <c r="AN31" i="19"/>
  <c r="D31" i="19"/>
  <c r="AJ31" i="19"/>
  <c r="AE31" i="19"/>
  <c r="BK31" i="19"/>
  <c r="AA31" i="19"/>
  <c r="BG31" i="19"/>
  <c r="W31" i="19"/>
  <c r="BC31" i="19"/>
  <c r="S31" i="19"/>
  <c r="AY31" i="19"/>
  <c r="O31" i="19"/>
  <c r="AU31" i="19"/>
  <c r="K31" i="19"/>
  <c r="AQ31" i="19"/>
  <c r="G31" i="19"/>
  <c r="AM31" i="19"/>
  <c r="AH23" i="19"/>
  <c r="BN23" i="19"/>
  <c r="AD23" i="19"/>
  <c r="BJ23" i="19"/>
  <c r="Z23" i="19"/>
  <c r="BF23" i="19"/>
  <c r="V23" i="19"/>
  <c r="BB23" i="19"/>
  <c r="R23" i="19"/>
  <c r="AX23" i="19"/>
  <c r="N23" i="19"/>
  <c r="AT23" i="19"/>
  <c r="J23" i="19"/>
  <c r="AP23" i="19"/>
  <c r="F23" i="19"/>
  <c r="AL23" i="19"/>
  <c r="AG23" i="19"/>
  <c r="BM23" i="19"/>
  <c r="AC23" i="19"/>
  <c r="BI23" i="19"/>
  <c r="Y23" i="19"/>
  <c r="BE23" i="19"/>
  <c r="U23" i="19"/>
  <c r="BA23" i="19"/>
  <c r="Q23" i="19"/>
  <c r="AW23" i="19"/>
  <c r="M23" i="19"/>
  <c r="AS23" i="19"/>
  <c r="I23" i="19"/>
  <c r="AO23" i="19"/>
  <c r="E23" i="19"/>
  <c r="AK23" i="19"/>
  <c r="AE34" i="19"/>
  <c r="BK34" i="19"/>
  <c r="AA34" i="19"/>
  <c r="BG34" i="19"/>
  <c r="W34" i="19"/>
  <c r="BC34" i="19"/>
  <c r="S34" i="19"/>
  <c r="AY34" i="19"/>
  <c r="O34" i="19"/>
  <c r="AU34" i="19"/>
  <c r="K34" i="19"/>
  <c r="AQ34" i="19"/>
  <c r="G34" i="19"/>
  <c r="AM34" i="19"/>
  <c r="C34" i="19"/>
  <c r="AI34" i="19"/>
  <c r="AF34" i="19"/>
  <c r="BL34" i="19"/>
  <c r="AB34" i="19"/>
  <c r="BH34" i="19"/>
  <c r="X34" i="19"/>
  <c r="BD34" i="19"/>
  <c r="T34" i="19"/>
  <c r="AZ34" i="19"/>
  <c r="P34" i="19"/>
  <c r="AV34" i="19"/>
  <c r="L34" i="19"/>
  <c r="AR34" i="19"/>
  <c r="H34" i="19"/>
  <c r="AN34" i="19"/>
  <c r="D34" i="19"/>
  <c r="AJ34" i="19"/>
  <c r="AG20" i="19"/>
  <c r="BM20" i="19"/>
  <c r="AC20" i="19"/>
  <c r="BI20" i="19"/>
  <c r="Y20" i="19"/>
  <c r="BE20" i="19"/>
  <c r="U20" i="19"/>
  <c r="BA20" i="19"/>
  <c r="Q20" i="19"/>
  <c r="AW20" i="19"/>
  <c r="M20" i="19"/>
  <c r="AS20" i="19"/>
  <c r="I20" i="19"/>
  <c r="AO20" i="19"/>
  <c r="E20" i="19"/>
  <c r="AK20" i="19"/>
  <c r="AH20" i="19"/>
  <c r="BN20" i="19"/>
  <c r="AD20" i="19"/>
  <c r="BJ20" i="19"/>
  <c r="Z20" i="19"/>
  <c r="BF20" i="19"/>
  <c r="V20" i="19"/>
  <c r="BB20" i="19"/>
  <c r="R20" i="19"/>
  <c r="AX20" i="19"/>
  <c r="N20" i="19"/>
  <c r="AT20" i="19"/>
  <c r="J20" i="19"/>
  <c r="AP20" i="19"/>
  <c r="F20" i="19"/>
  <c r="AL20" i="19"/>
  <c r="C15" i="19"/>
  <c r="AI15" i="19"/>
  <c r="AF15" i="19"/>
  <c r="BL15" i="19"/>
  <c r="AB15" i="19"/>
  <c r="BH15" i="19"/>
  <c r="X15" i="19"/>
  <c r="BD15" i="19"/>
  <c r="T15" i="19"/>
  <c r="AZ15" i="19"/>
  <c r="P15" i="19"/>
  <c r="AV15" i="19"/>
  <c r="L15" i="19"/>
  <c r="AR15" i="19"/>
  <c r="H15" i="19"/>
  <c r="AN15" i="19"/>
  <c r="D15" i="19"/>
  <c r="AJ15" i="19"/>
  <c r="AE15" i="19"/>
  <c r="BK15" i="19"/>
  <c r="AA15" i="19"/>
  <c r="BG15" i="19"/>
  <c r="W15" i="19"/>
  <c r="BC15" i="19"/>
  <c r="S15" i="19"/>
  <c r="AY15" i="19"/>
  <c r="O15" i="19"/>
  <c r="AU15" i="19"/>
  <c r="K15" i="19"/>
  <c r="AQ15" i="19"/>
  <c r="G15" i="19"/>
  <c r="AM15" i="19"/>
  <c r="AH17" i="19"/>
  <c r="BN17" i="19"/>
  <c r="AD17" i="19"/>
  <c r="BJ17" i="19"/>
  <c r="Z17" i="19"/>
  <c r="BF17" i="19"/>
  <c r="V17" i="19"/>
  <c r="BB17" i="19"/>
  <c r="R17" i="19"/>
  <c r="AX17" i="19"/>
  <c r="N17" i="19"/>
  <c r="AT17" i="19"/>
  <c r="J17" i="19"/>
  <c r="AP17" i="19"/>
  <c r="F17" i="19"/>
  <c r="AL17" i="19"/>
  <c r="AG17" i="19"/>
  <c r="BM17" i="19"/>
  <c r="AC17" i="19"/>
  <c r="BI17" i="19"/>
  <c r="Y17" i="19"/>
  <c r="BE17" i="19"/>
  <c r="U17" i="19"/>
  <c r="BA17" i="19"/>
  <c r="Q17" i="19"/>
  <c r="AW17" i="19"/>
  <c r="M17" i="19"/>
  <c r="AS17" i="19"/>
  <c r="I17" i="19"/>
  <c r="AO17" i="19"/>
  <c r="E17" i="19"/>
  <c r="AK17" i="19"/>
  <c r="C13" i="19"/>
  <c r="AI13" i="19"/>
  <c r="AF13" i="19"/>
  <c r="BL13" i="19"/>
  <c r="AB13" i="19"/>
  <c r="BH13" i="19"/>
  <c r="X13" i="19"/>
  <c r="BD13" i="19"/>
  <c r="T13" i="19"/>
  <c r="AZ13" i="19"/>
  <c r="P13" i="19"/>
  <c r="AV13" i="19"/>
  <c r="L13" i="19"/>
  <c r="AR13" i="19"/>
  <c r="H13" i="19"/>
  <c r="AN13" i="19"/>
  <c r="D13" i="19"/>
  <c r="AJ13" i="19"/>
  <c r="AE13" i="19"/>
  <c r="BK13" i="19"/>
  <c r="AA13" i="19"/>
  <c r="BG13" i="19"/>
  <c r="W13" i="19"/>
  <c r="BC13" i="19"/>
  <c r="S13" i="19"/>
  <c r="AY13" i="19"/>
  <c r="O13" i="19"/>
  <c r="AU13" i="19"/>
  <c r="K13" i="19"/>
  <c r="AQ13" i="19"/>
  <c r="G13" i="19"/>
  <c r="AM13" i="19"/>
  <c r="AG26" i="19"/>
  <c r="BM26" i="19"/>
  <c r="AC26" i="19"/>
  <c r="BI26" i="19"/>
  <c r="Y26" i="19"/>
  <c r="BE26" i="19"/>
  <c r="U26" i="19"/>
  <c r="BA26" i="19"/>
  <c r="Q26" i="19"/>
  <c r="AW26" i="19"/>
  <c r="M26" i="19"/>
  <c r="AS26" i="19"/>
  <c r="I26" i="19"/>
  <c r="AO26" i="19"/>
  <c r="E26" i="19"/>
  <c r="AK26" i="19"/>
  <c r="AH26" i="19"/>
  <c r="BN26" i="19"/>
  <c r="AD26" i="19"/>
  <c r="BJ26" i="19"/>
  <c r="Z26" i="19"/>
  <c r="BF26" i="19"/>
  <c r="V26" i="19"/>
  <c r="BB26" i="19"/>
  <c r="R26" i="19"/>
  <c r="AX26" i="19"/>
  <c r="N26" i="19"/>
  <c r="AT26" i="19"/>
  <c r="J26" i="19"/>
  <c r="AP26" i="19"/>
  <c r="F26" i="19"/>
  <c r="AL26" i="19"/>
  <c r="AE22" i="19"/>
  <c r="BK22" i="19"/>
  <c r="AA22" i="19"/>
  <c r="BG22" i="19"/>
  <c r="W22" i="19"/>
  <c r="BC22" i="19"/>
  <c r="S22" i="19"/>
  <c r="AY22" i="19"/>
  <c r="O22" i="19"/>
  <c r="AU22" i="19"/>
  <c r="K22" i="19"/>
  <c r="AQ22" i="19"/>
  <c r="G22" i="19"/>
  <c r="AM22" i="19"/>
  <c r="C22" i="19"/>
  <c r="AI22" i="19"/>
  <c r="AF22" i="19"/>
  <c r="BL22" i="19"/>
  <c r="AB22" i="19"/>
  <c r="BH22" i="19"/>
  <c r="X22" i="19"/>
  <c r="BD22" i="19"/>
  <c r="T22" i="19"/>
  <c r="AZ22" i="19"/>
  <c r="P22" i="19"/>
  <c r="AV22" i="19"/>
  <c r="L22" i="19"/>
  <c r="AR22" i="19"/>
  <c r="H22" i="19"/>
  <c r="AN22" i="19"/>
  <c r="D22" i="19"/>
  <c r="AJ22" i="19"/>
  <c r="C27" i="19"/>
  <c r="AI27" i="19"/>
  <c r="AF27" i="19"/>
  <c r="BL27" i="19"/>
  <c r="AB27" i="19"/>
  <c r="BH27" i="19"/>
  <c r="X27" i="19"/>
  <c r="BD27" i="19"/>
  <c r="T27" i="19"/>
  <c r="AZ27" i="19"/>
  <c r="P27" i="19"/>
  <c r="AV27" i="19"/>
  <c r="L27" i="19"/>
  <c r="AR27" i="19"/>
  <c r="H27" i="19"/>
  <c r="AN27" i="19"/>
  <c r="D27" i="19"/>
  <c r="AJ27" i="19"/>
  <c r="AE27" i="19"/>
  <c r="BK27" i="19"/>
  <c r="AA27" i="19"/>
  <c r="BG27" i="19"/>
  <c r="W27" i="19"/>
  <c r="BC27" i="19"/>
  <c r="S27" i="19"/>
  <c r="AY27" i="19"/>
  <c r="O27" i="19"/>
  <c r="AU27" i="19"/>
  <c r="K27" i="19"/>
  <c r="AQ27" i="19"/>
  <c r="G27" i="19"/>
  <c r="AM27" i="19"/>
  <c r="AG28" i="19"/>
  <c r="BM28" i="19"/>
  <c r="AC28" i="19"/>
  <c r="BI28" i="19"/>
  <c r="Y28" i="19"/>
  <c r="BE28" i="19"/>
  <c r="U28" i="19"/>
  <c r="BA28" i="19"/>
  <c r="Q28" i="19"/>
  <c r="AW28" i="19"/>
  <c r="M28" i="19"/>
  <c r="AS28" i="19"/>
  <c r="I28" i="19"/>
  <c r="AO28" i="19"/>
  <c r="E28" i="19"/>
  <c r="AK28" i="19"/>
  <c r="AH28" i="19"/>
  <c r="BN28" i="19"/>
  <c r="AD28" i="19"/>
  <c r="BJ28" i="19"/>
  <c r="Z28" i="19"/>
  <c r="BF28" i="19"/>
  <c r="V28" i="19"/>
  <c r="BB28" i="19"/>
  <c r="R28" i="19"/>
  <c r="AX28" i="19"/>
  <c r="N28" i="19"/>
  <c r="AT28" i="19"/>
  <c r="J28" i="19"/>
  <c r="AP28" i="19"/>
  <c r="F28" i="19"/>
  <c r="AL28" i="19"/>
  <c r="AE12" i="19"/>
  <c r="BK12" i="19"/>
  <c r="AA12" i="19"/>
  <c r="BG12" i="19"/>
  <c r="W12" i="19"/>
  <c r="BC12" i="19"/>
  <c r="S12" i="19"/>
  <c r="AY12" i="19"/>
  <c r="O12" i="19"/>
  <c r="AU12" i="19"/>
  <c r="K12" i="19"/>
  <c r="AQ12" i="19"/>
  <c r="G12" i="19"/>
  <c r="AM12" i="19"/>
  <c r="C12" i="19"/>
  <c r="AI12" i="19"/>
  <c r="AF12" i="19"/>
  <c r="BL12" i="19"/>
  <c r="AB12" i="19"/>
  <c r="BH12" i="19"/>
  <c r="X12" i="19"/>
  <c r="BD12" i="19"/>
  <c r="T12" i="19"/>
  <c r="AZ12" i="19"/>
  <c r="P12" i="19"/>
  <c r="AV12" i="19"/>
  <c r="L12" i="19"/>
  <c r="AR12" i="19"/>
  <c r="H12" i="19"/>
  <c r="AN12" i="19"/>
  <c r="D12" i="19"/>
  <c r="AJ12" i="19"/>
  <c r="AG30" i="19"/>
  <c r="BM30" i="19"/>
  <c r="AC30" i="19"/>
  <c r="BI30" i="19"/>
  <c r="Y30" i="19"/>
  <c r="BE30" i="19"/>
  <c r="U30" i="19"/>
  <c r="BA30" i="19"/>
  <c r="Q30" i="19"/>
  <c r="AW30" i="19"/>
  <c r="M30" i="19"/>
  <c r="AS30" i="19"/>
  <c r="I30" i="19"/>
  <c r="AO30" i="19"/>
  <c r="E30" i="19"/>
  <c r="AK30" i="19"/>
  <c r="AH30" i="19"/>
  <c r="BN30" i="19"/>
  <c r="AD30" i="19"/>
  <c r="BJ30" i="19"/>
  <c r="Z30" i="19"/>
  <c r="BF30" i="19"/>
  <c r="V30" i="19"/>
  <c r="BB30" i="19"/>
  <c r="R30" i="19"/>
  <c r="AX30" i="19"/>
  <c r="N30" i="19"/>
  <c r="AT30" i="19"/>
  <c r="J30" i="19"/>
  <c r="AP30" i="19"/>
  <c r="F30" i="19"/>
  <c r="AL30" i="19"/>
  <c r="C21" i="19"/>
  <c r="AI21" i="19"/>
  <c r="AF21" i="19"/>
  <c r="BL21" i="19"/>
  <c r="AB21" i="19"/>
  <c r="BH21" i="19"/>
  <c r="X21" i="19"/>
  <c r="BD21" i="19"/>
  <c r="T21" i="19"/>
  <c r="AZ21" i="19"/>
  <c r="P21" i="19"/>
  <c r="AV21" i="19"/>
  <c r="L21" i="19"/>
  <c r="AR21" i="19"/>
  <c r="H21" i="19"/>
  <c r="AN21" i="19"/>
  <c r="D21" i="19"/>
  <c r="AJ21" i="19"/>
  <c r="AE21" i="19"/>
  <c r="BK21" i="19"/>
  <c r="AA21" i="19"/>
  <c r="BG21" i="19"/>
  <c r="W21" i="19"/>
  <c r="BC21" i="19"/>
  <c r="S21" i="19"/>
  <c r="AY21" i="19"/>
  <c r="O21" i="19"/>
  <c r="AU21" i="19"/>
  <c r="K21" i="19"/>
  <c r="AQ21" i="19"/>
  <c r="G21" i="19"/>
  <c r="AM21" i="19"/>
  <c r="AH25" i="19"/>
  <c r="BN25" i="19"/>
  <c r="AD25" i="19"/>
  <c r="BJ25" i="19"/>
  <c r="Z25" i="19"/>
  <c r="BF25" i="19"/>
  <c r="V25" i="19"/>
  <c r="BB25" i="19"/>
  <c r="R25" i="19"/>
  <c r="AX25" i="19"/>
  <c r="N25" i="19"/>
  <c r="AT25" i="19"/>
  <c r="J25" i="19"/>
  <c r="AP25" i="19"/>
  <c r="F25" i="19"/>
  <c r="AL25" i="19"/>
  <c r="AG25" i="19"/>
  <c r="BM25" i="19"/>
  <c r="AC25" i="19"/>
  <c r="BI25" i="19"/>
  <c r="Y25" i="19"/>
  <c r="BE25" i="19"/>
  <c r="U25" i="19"/>
  <c r="BA25" i="19"/>
  <c r="Q25" i="19"/>
  <c r="AW25" i="19"/>
  <c r="M25" i="19"/>
  <c r="AS25" i="19"/>
  <c r="I25" i="19"/>
  <c r="AO25" i="19"/>
  <c r="E25" i="19"/>
  <c r="AK25" i="19"/>
  <c r="AE16" i="19"/>
  <c r="BK16" i="19"/>
  <c r="AA16" i="19"/>
  <c r="BG16" i="19"/>
  <c r="W16" i="19"/>
  <c r="BC16" i="19"/>
  <c r="S16" i="19"/>
  <c r="AY16" i="19"/>
  <c r="O16" i="19"/>
  <c r="AU16" i="19"/>
  <c r="K16" i="19"/>
  <c r="AQ16" i="19"/>
  <c r="G16" i="19"/>
  <c r="AM16" i="19"/>
  <c r="C16" i="19"/>
  <c r="AI16" i="19"/>
  <c r="AF16" i="19"/>
  <c r="BL16" i="19"/>
  <c r="AB16" i="19"/>
  <c r="BH16" i="19"/>
  <c r="X16" i="19"/>
  <c r="BD16" i="19"/>
  <c r="T16" i="19"/>
  <c r="AZ16" i="19"/>
  <c r="P16" i="19"/>
  <c r="AV16" i="19"/>
  <c r="L16" i="19"/>
  <c r="AR16" i="19"/>
  <c r="H16" i="19"/>
  <c r="AN16" i="19"/>
  <c r="D16" i="19"/>
  <c r="AJ16" i="19"/>
  <c r="AG32" i="19"/>
  <c r="BM32" i="19"/>
  <c r="AC32" i="19"/>
  <c r="BI32" i="19"/>
  <c r="Y32" i="19"/>
  <c r="BE32" i="19"/>
  <c r="U32" i="19"/>
  <c r="BA32" i="19"/>
  <c r="Q32" i="19"/>
  <c r="AW32" i="19"/>
  <c r="M32" i="19"/>
  <c r="AS32" i="19"/>
  <c r="I32" i="19"/>
  <c r="AO32" i="19"/>
  <c r="E32" i="19"/>
  <c r="AK32" i="19"/>
  <c r="AH32" i="19"/>
  <c r="BN32" i="19"/>
  <c r="AD32" i="19"/>
  <c r="BJ32" i="19"/>
  <c r="Z32" i="19"/>
  <c r="BF32" i="19"/>
  <c r="V32" i="19"/>
  <c r="BB32" i="19"/>
  <c r="R32" i="19"/>
  <c r="AX32" i="19"/>
  <c r="N32" i="19"/>
  <c r="AT32" i="19"/>
  <c r="J32" i="19"/>
  <c r="AP32" i="19"/>
  <c r="F32" i="19"/>
  <c r="AL32" i="19"/>
  <c r="C35" i="19"/>
  <c r="AI35" i="19"/>
  <c r="AF35" i="19"/>
  <c r="BL35" i="19"/>
  <c r="AB35" i="19"/>
  <c r="BH35" i="19"/>
  <c r="X35" i="19"/>
  <c r="BD35" i="19"/>
  <c r="T35" i="19"/>
  <c r="AZ35" i="19"/>
  <c r="P35" i="19"/>
  <c r="AV35" i="19"/>
  <c r="L35" i="19"/>
  <c r="AR35" i="19"/>
  <c r="H35" i="19"/>
  <c r="AN35" i="19"/>
  <c r="D35" i="19"/>
  <c r="AJ35" i="19"/>
  <c r="AE35" i="19"/>
  <c r="BK35" i="19"/>
  <c r="AA35" i="19"/>
  <c r="BG35" i="19"/>
  <c r="W35" i="19"/>
  <c r="BC35" i="19"/>
  <c r="S35" i="19"/>
  <c r="AY35" i="19"/>
  <c r="O35" i="19"/>
  <c r="AU35" i="19"/>
  <c r="K35" i="19"/>
  <c r="AQ35" i="19"/>
  <c r="G35" i="19"/>
  <c r="AM35" i="19"/>
  <c r="AH33" i="19"/>
  <c r="BN33" i="19"/>
  <c r="AD33" i="19"/>
  <c r="BJ33" i="19"/>
  <c r="Z33" i="19"/>
  <c r="BF33" i="19"/>
  <c r="V33" i="19"/>
  <c r="BB33" i="19"/>
  <c r="R33" i="19"/>
  <c r="AX33" i="19"/>
  <c r="N33" i="19"/>
  <c r="AT33" i="19"/>
  <c r="J33" i="19"/>
  <c r="AP33" i="19"/>
  <c r="F33" i="19"/>
  <c r="AL33" i="19"/>
  <c r="AG33" i="19"/>
  <c r="BM33" i="19"/>
  <c r="AC33" i="19"/>
  <c r="BI33" i="19"/>
  <c r="Y33" i="19"/>
  <c r="BE33" i="19"/>
  <c r="U33" i="19"/>
  <c r="BA33" i="19"/>
  <c r="Q33" i="19"/>
  <c r="AW33" i="19"/>
  <c r="M33" i="19"/>
  <c r="AS33" i="19"/>
  <c r="I33" i="19"/>
  <c r="AO33" i="19"/>
  <c r="E33" i="19"/>
  <c r="AK33" i="19"/>
  <c r="AE14" i="19"/>
  <c r="BK14" i="19"/>
  <c r="AA14" i="19"/>
  <c r="BG14" i="19"/>
  <c r="W14" i="19"/>
  <c r="BC14" i="19"/>
  <c r="S14" i="19"/>
  <c r="AY14" i="19"/>
  <c r="O14" i="19"/>
  <c r="AU14" i="19"/>
  <c r="K14" i="19"/>
  <c r="AQ14" i="19"/>
  <c r="G14" i="19"/>
  <c r="AM14" i="19"/>
  <c r="C14" i="19"/>
  <c r="AI14" i="19"/>
  <c r="AF14" i="19"/>
  <c r="BL14" i="19"/>
  <c r="AB14" i="19"/>
  <c r="BH14" i="19"/>
  <c r="X14" i="19"/>
  <c r="BD14" i="19"/>
  <c r="T14" i="19"/>
  <c r="AZ14" i="19"/>
  <c r="P14" i="19"/>
  <c r="AV14" i="19"/>
  <c r="L14" i="19"/>
  <c r="AR14" i="19"/>
  <c r="H14" i="19"/>
  <c r="AN14" i="19"/>
  <c r="D14" i="19"/>
  <c r="AJ14" i="19"/>
  <c r="AG18" i="19"/>
  <c r="BM18" i="19"/>
  <c r="AC18" i="19"/>
  <c r="BI18" i="19"/>
  <c r="Y18" i="19"/>
  <c r="BE18" i="19"/>
  <c r="U18" i="19"/>
  <c r="BA18" i="19"/>
  <c r="Q18" i="19"/>
  <c r="AW18" i="19"/>
  <c r="M18" i="19"/>
  <c r="AS18" i="19"/>
  <c r="I18" i="19"/>
  <c r="AO18" i="19"/>
  <c r="E18" i="19"/>
  <c r="AK18" i="19"/>
  <c r="AH18" i="19"/>
  <c r="BN18" i="19"/>
  <c r="AD18" i="19"/>
  <c r="BJ18" i="19"/>
  <c r="Z18" i="19"/>
  <c r="BF18" i="19"/>
  <c r="V18" i="19"/>
  <c r="BB18" i="19"/>
  <c r="R18" i="19"/>
  <c r="AX18" i="19"/>
  <c r="N18" i="19"/>
  <c r="AT18" i="19"/>
  <c r="J18" i="19"/>
  <c r="AP18" i="19"/>
  <c r="F18" i="19"/>
  <c r="AL18" i="19"/>
  <c r="C19" i="19"/>
  <c r="AI19" i="19"/>
  <c r="AF19" i="19"/>
  <c r="BL19" i="19"/>
  <c r="AB19" i="19"/>
  <c r="BH19" i="19"/>
  <c r="X19" i="19"/>
  <c r="BD19" i="19"/>
  <c r="T19" i="19"/>
  <c r="AZ19" i="19"/>
  <c r="P19" i="19"/>
  <c r="AV19" i="19"/>
  <c r="L19" i="19"/>
  <c r="AR19" i="19"/>
  <c r="H19" i="19"/>
  <c r="AN19" i="19"/>
  <c r="D19" i="19"/>
  <c r="AJ19" i="19"/>
  <c r="AE19" i="19"/>
  <c r="BK19" i="19"/>
  <c r="AA19" i="19"/>
  <c r="BG19" i="19"/>
  <c r="W19" i="19"/>
  <c r="BC19" i="19"/>
  <c r="S19" i="19"/>
  <c r="AY19" i="19"/>
  <c r="O19" i="19"/>
  <c r="AU19" i="19"/>
  <c r="K19" i="19"/>
  <c r="AQ19" i="19"/>
  <c r="G19" i="19"/>
  <c r="AM19" i="19"/>
  <c r="AG24" i="19"/>
  <c r="BM24" i="19"/>
  <c r="AC24" i="19"/>
  <c r="BI24" i="19"/>
  <c r="Y24" i="19"/>
  <c r="BE24" i="19"/>
  <c r="U24" i="19"/>
  <c r="BA24" i="19"/>
  <c r="Q24" i="19"/>
  <c r="AW24" i="19"/>
  <c r="M24" i="19"/>
  <c r="AS24" i="19"/>
  <c r="I24" i="19"/>
  <c r="AO24" i="19"/>
  <c r="E24" i="19"/>
  <c r="AK24" i="19"/>
  <c r="AH24" i="19"/>
  <c r="BN24" i="19"/>
  <c r="AD24" i="19"/>
  <c r="BJ24" i="19"/>
  <c r="Z24" i="19"/>
  <c r="BF24" i="19"/>
  <c r="V24" i="19"/>
  <c r="BB24" i="19"/>
  <c r="R24" i="19"/>
  <c r="AX24" i="19"/>
  <c r="N24" i="19"/>
  <c r="AT24" i="19"/>
  <c r="J24" i="19"/>
  <c r="AP24" i="19"/>
  <c r="F24" i="19"/>
  <c r="AL24" i="19"/>
  <c r="C29" i="19"/>
  <c r="AI29" i="19"/>
  <c r="AF29" i="19"/>
  <c r="BL29" i="19"/>
  <c r="AB29" i="19"/>
  <c r="BH29" i="19"/>
  <c r="X29" i="19"/>
  <c r="BD29" i="19"/>
  <c r="T29" i="19"/>
  <c r="AZ29" i="19"/>
  <c r="P29" i="19"/>
  <c r="AV29" i="19"/>
  <c r="L29" i="19"/>
  <c r="AR29" i="19"/>
  <c r="H29" i="19"/>
  <c r="AN29" i="19"/>
  <c r="D29" i="19"/>
  <c r="AJ29" i="19"/>
  <c r="AE29" i="19"/>
  <c r="BK29" i="19"/>
  <c r="AA29" i="19"/>
  <c r="BG29" i="19"/>
  <c r="W29" i="19"/>
  <c r="BC29" i="19"/>
  <c r="S29" i="19"/>
  <c r="AY29" i="19"/>
  <c r="O29" i="19"/>
  <c r="AU29" i="19"/>
  <c r="K29" i="19"/>
  <c r="AQ29" i="19"/>
  <c r="G29" i="19"/>
  <c r="AM29" i="19"/>
  <c r="AH31" i="19"/>
  <c r="BN31" i="19"/>
  <c r="AD31" i="19"/>
  <c r="BJ31" i="19"/>
  <c r="Z31" i="19"/>
  <c r="BF31" i="19"/>
  <c r="V31" i="19"/>
  <c r="BB31" i="19"/>
  <c r="R31" i="19"/>
  <c r="AX31" i="19"/>
  <c r="N31" i="19"/>
  <c r="AT31" i="19"/>
  <c r="J31" i="19"/>
  <c r="AP31" i="19"/>
  <c r="F31" i="19"/>
  <c r="AL31" i="19"/>
  <c r="AG31" i="19"/>
  <c r="BM31" i="19"/>
  <c r="AC31" i="19"/>
  <c r="BI31" i="19"/>
  <c r="Y31" i="19"/>
  <c r="BE31" i="19"/>
  <c r="U31" i="19"/>
  <c r="BA31" i="19"/>
  <c r="Q31" i="19"/>
  <c r="AW31" i="19"/>
  <c r="M31" i="19"/>
  <c r="AS31" i="19"/>
  <c r="I31" i="19"/>
  <c r="AO31" i="19"/>
  <c r="E31" i="19"/>
  <c r="AK31" i="19"/>
  <c r="C23" i="19"/>
  <c r="AI23" i="19"/>
  <c r="AF23" i="19"/>
  <c r="BL23" i="19"/>
  <c r="AB23" i="19"/>
  <c r="BH23" i="19"/>
  <c r="X23" i="19"/>
  <c r="BD23" i="19"/>
  <c r="T23" i="19"/>
  <c r="AZ23" i="19"/>
  <c r="P23" i="19"/>
  <c r="AV23" i="19"/>
  <c r="L23" i="19"/>
  <c r="AR23" i="19"/>
  <c r="H23" i="19"/>
  <c r="AN23" i="19"/>
  <c r="D23" i="19"/>
  <c r="AJ23" i="19"/>
  <c r="AE23" i="19"/>
  <c r="BK23" i="19"/>
  <c r="AA23" i="19"/>
  <c r="BG23" i="19"/>
  <c r="W23" i="19"/>
  <c r="BC23" i="19"/>
  <c r="S23" i="19"/>
  <c r="AY23" i="19"/>
  <c r="O23" i="19"/>
  <c r="AU23" i="19"/>
  <c r="K23" i="19"/>
  <c r="AQ23" i="19"/>
  <c r="G23" i="19"/>
  <c r="AM23" i="19"/>
  <c r="AG34" i="19"/>
  <c r="BM34" i="19"/>
  <c r="AC34" i="19"/>
  <c r="BI34" i="19"/>
  <c r="Y34" i="19"/>
  <c r="BE34" i="19"/>
  <c r="U34" i="19"/>
  <c r="BA34" i="19"/>
  <c r="Q34" i="19"/>
  <c r="AW34" i="19"/>
  <c r="M34" i="19"/>
  <c r="AS34" i="19"/>
  <c r="I34" i="19"/>
  <c r="AO34" i="19"/>
  <c r="E34" i="19"/>
  <c r="AK34" i="19"/>
  <c r="AH34" i="19"/>
  <c r="BN34" i="19"/>
  <c r="AD34" i="19"/>
  <c r="BJ34" i="19"/>
  <c r="Z34" i="19"/>
  <c r="BF34" i="19"/>
  <c r="V34" i="19"/>
  <c r="BB34" i="19"/>
  <c r="R34" i="19"/>
  <c r="AX34" i="19"/>
  <c r="N34" i="19"/>
  <c r="AT34" i="19"/>
  <c r="J34" i="19"/>
  <c r="AP34" i="19"/>
  <c r="F34" i="19"/>
  <c r="AL34" i="19"/>
  <c r="AE20" i="19"/>
  <c r="BK20" i="19"/>
  <c r="AA20" i="19"/>
  <c r="BG20" i="19"/>
  <c r="W20" i="19"/>
  <c r="BC20" i="19"/>
  <c r="S20" i="19"/>
  <c r="AY20" i="19"/>
  <c r="O20" i="19"/>
  <c r="AU20" i="19"/>
  <c r="K20" i="19"/>
  <c r="AQ20" i="19"/>
  <c r="G20" i="19"/>
  <c r="AM20" i="19"/>
  <c r="C20" i="19"/>
  <c r="AI20" i="19"/>
  <c r="AF20" i="19"/>
  <c r="BL20" i="19"/>
  <c r="AB20" i="19"/>
  <c r="BH20" i="19"/>
  <c r="X20" i="19"/>
  <c r="BD20" i="19"/>
  <c r="T20" i="19"/>
  <c r="AZ20" i="19"/>
  <c r="P20" i="19"/>
  <c r="AV20" i="19"/>
  <c r="L20" i="19"/>
  <c r="AR20" i="19"/>
  <c r="H20" i="19"/>
  <c r="AN20" i="19"/>
  <c r="D20" i="19"/>
  <c r="AJ20" i="19"/>
  <c r="AH15" i="19"/>
  <c r="BN15" i="19"/>
  <c r="AD15" i="19"/>
  <c r="BJ15" i="19"/>
  <c r="Z15" i="19"/>
  <c r="BF15" i="19"/>
  <c r="V15" i="19"/>
  <c r="BB15" i="19"/>
  <c r="R15" i="19"/>
  <c r="AX15" i="19"/>
  <c r="N15" i="19"/>
  <c r="AT15" i="19"/>
  <c r="J15" i="19"/>
  <c r="AP15" i="19"/>
  <c r="F15" i="19"/>
  <c r="AL15" i="19"/>
  <c r="AG15" i="19"/>
  <c r="BM15" i="19"/>
  <c r="AC15" i="19"/>
  <c r="BI15" i="19"/>
  <c r="Y15" i="19"/>
  <c r="BE15" i="19"/>
  <c r="U15" i="19"/>
  <c r="BA15" i="19"/>
  <c r="Q15" i="19"/>
  <c r="AW15" i="19"/>
  <c r="M15" i="19"/>
  <c r="AS15" i="19"/>
  <c r="I15" i="19"/>
  <c r="AO15" i="19"/>
  <c r="E15" i="19"/>
  <c r="AK15" i="19"/>
  <c r="C17" i="19"/>
  <c r="AI17" i="19"/>
  <c r="AF17" i="19"/>
  <c r="BL17" i="19"/>
  <c r="AB17" i="19"/>
  <c r="BH17" i="19"/>
  <c r="X17" i="19"/>
  <c r="BD17" i="19"/>
  <c r="T17" i="19"/>
  <c r="AZ17" i="19"/>
  <c r="P17" i="19"/>
  <c r="AV17" i="19"/>
  <c r="L17" i="19"/>
  <c r="AR17" i="19"/>
  <c r="H17" i="19"/>
  <c r="AN17" i="19"/>
  <c r="D17" i="19"/>
  <c r="AJ17" i="19"/>
  <c r="AE17" i="19"/>
  <c r="BK17" i="19"/>
  <c r="AA17" i="19"/>
  <c r="BG17" i="19"/>
  <c r="W17" i="19"/>
  <c r="BC17" i="19"/>
  <c r="S17" i="19"/>
  <c r="AY17" i="19"/>
  <c r="O17" i="19"/>
  <c r="AU17" i="19"/>
  <c r="K17" i="19"/>
  <c r="AQ17" i="19"/>
  <c r="G17" i="19"/>
  <c r="AM17" i="19"/>
  <c r="AH13" i="19"/>
  <c r="BN13" i="19"/>
  <c r="AD13" i="19"/>
  <c r="BJ13" i="19"/>
  <c r="Z13" i="19"/>
  <c r="BF13" i="19"/>
  <c r="V13" i="19"/>
  <c r="BB13" i="19"/>
  <c r="R13" i="19"/>
  <c r="AX13" i="19"/>
  <c r="N13" i="19"/>
  <c r="AT13" i="19"/>
  <c r="J13" i="19"/>
  <c r="AP13" i="19"/>
  <c r="F13" i="19"/>
  <c r="AL13" i="19"/>
  <c r="AG13" i="19"/>
  <c r="BM13" i="19"/>
  <c r="AC13" i="19"/>
  <c r="BI13" i="19"/>
  <c r="Y13" i="19"/>
  <c r="BE13" i="19"/>
  <c r="U13" i="19"/>
  <c r="BA13" i="19"/>
  <c r="Q13" i="19"/>
  <c r="AW13" i="19"/>
  <c r="M13" i="19"/>
  <c r="AS13" i="19"/>
  <c r="I13" i="19"/>
  <c r="AO13" i="19"/>
  <c r="E13" i="19"/>
  <c r="AK13" i="19"/>
  <c r="AE26" i="19"/>
  <c r="BK26" i="19"/>
  <c r="AA26" i="19"/>
  <c r="BG26" i="19"/>
  <c r="W26" i="19"/>
  <c r="BC26" i="19"/>
  <c r="S26" i="19"/>
  <c r="AY26" i="19"/>
  <c r="O26" i="19"/>
  <c r="AU26" i="19"/>
  <c r="K26" i="19"/>
  <c r="AQ26" i="19"/>
  <c r="G26" i="19"/>
  <c r="AM26" i="19"/>
  <c r="C26" i="19"/>
  <c r="AI26" i="19"/>
  <c r="AF26" i="19"/>
  <c r="BL26" i="19"/>
  <c r="AB26" i="19"/>
  <c r="BH26" i="19"/>
  <c r="X26" i="19"/>
  <c r="BD26" i="19"/>
  <c r="T26" i="19"/>
  <c r="AZ26" i="19"/>
  <c r="P26" i="19"/>
  <c r="AV26" i="19"/>
  <c r="L26" i="19"/>
  <c r="AR26" i="19"/>
  <c r="H26" i="19"/>
  <c r="AN26" i="19"/>
  <c r="D26" i="19"/>
  <c r="AJ26" i="19"/>
  <c r="AG22" i="19"/>
  <c r="BM22" i="19"/>
  <c r="AC22" i="19"/>
  <c r="BI22" i="19"/>
  <c r="Y22" i="19"/>
  <c r="BE22" i="19"/>
  <c r="U22" i="19"/>
  <c r="BA22" i="19"/>
  <c r="Q22" i="19"/>
  <c r="AW22" i="19"/>
  <c r="M22" i="19"/>
  <c r="AS22" i="19"/>
  <c r="I22" i="19"/>
  <c r="AO22" i="19"/>
  <c r="E22" i="19"/>
  <c r="AK22" i="19"/>
  <c r="AH22" i="19"/>
  <c r="BN22" i="19"/>
  <c r="AD22" i="19"/>
  <c r="BJ22" i="19"/>
  <c r="Z22" i="19"/>
  <c r="BF22" i="19"/>
  <c r="V22" i="19"/>
  <c r="BB22" i="19"/>
  <c r="R22" i="19"/>
  <c r="AX22" i="19"/>
  <c r="N22" i="19"/>
  <c r="AT22" i="19"/>
  <c r="J22" i="19"/>
  <c r="AP22" i="19"/>
  <c r="F22" i="19"/>
  <c r="AL22" i="19"/>
  <c r="EA22" i="13"/>
  <c r="BO22" i="13"/>
  <c r="AI22" i="13" s="1"/>
  <c r="EA27" i="13"/>
  <c r="BO27" i="13"/>
  <c r="AI27" i="13" s="1"/>
  <c r="EA23" i="13"/>
  <c r="BO23" i="13"/>
  <c r="AI23" i="13" s="1"/>
  <c r="GT20" i="13"/>
  <c r="ED20" i="13" s="1"/>
  <c r="GT15" i="13"/>
  <c r="ED15" i="13" s="1"/>
  <c r="GT28" i="13"/>
  <c r="ED28" i="13" s="1"/>
  <c r="GT26" i="13"/>
  <c r="ED26" i="13" s="1"/>
  <c r="GT11" i="13"/>
  <c r="C23" i="13"/>
  <c r="GT31" i="13"/>
  <c r="ED31" i="13" s="1"/>
  <c r="GT30" i="13"/>
  <c r="ED30" i="13" s="1"/>
  <c r="GT29" i="13"/>
  <c r="ED29" i="13" s="1"/>
  <c r="GT25" i="13"/>
  <c r="ED25" i="13" s="1"/>
  <c r="GT13" i="13"/>
  <c r="ED13" i="13" s="1"/>
  <c r="GT12" i="13"/>
  <c r="ED12" i="13" s="1"/>
  <c r="GT18" i="13"/>
  <c r="ED18" i="13" s="1"/>
  <c r="GT17" i="13"/>
  <c r="ED17" i="13" s="1"/>
  <c r="GT35" i="13"/>
  <c r="ED35" i="13" s="1"/>
  <c r="GT14" i="13"/>
  <c r="ED14" i="13" s="1"/>
  <c r="GT19" i="13"/>
  <c r="ED19" i="13" s="1"/>
  <c r="GT16" i="13"/>
  <c r="ED16" i="13" s="1"/>
  <c r="GT21" i="13"/>
  <c r="ED21" i="13" s="1"/>
  <c r="GT34" i="13"/>
  <c r="ED34" i="13" s="1"/>
  <c r="GT24" i="13"/>
  <c r="ED24" i="13" s="1"/>
  <c r="GT33" i="13"/>
  <c r="ED33" i="13" s="1"/>
  <c r="GT32" i="13"/>
  <c r="ED32" i="13" s="1"/>
  <c r="AJ36" i="19" l="1"/>
  <c r="AN36" i="19"/>
  <c r="G38" i="19" s="1"/>
  <c r="AR36" i="19"/>
  <c r="AV36" i="19"/>
  <c r="O38" i="19" s="1"/>
  <c r="AZ36" i="19"/>
  <c r="BD36" i="19"/>
  <c r="W38" i="19" s="1"/>
  <c r="BH36" i="19"/>
  <c r="BL36" i="19"/>
  <c r="AE39" i="19" s="1"/>
  <c r="AI36" i="19"/>
  <c r="B39" i="19" s="1"/>
  <c r="AM36" i="19"/>
  <c r="F39" i="19" s="1"/>
  <c r="AQ36" i="19"/>
  <c r="AU36" i="19"/>
  <c r="N39" i="19" s="1"/>
  <c r="AY36" i="19"/>
  <c r="BC36" i="19"/>
  <c r="V39" i="19" s="1"/>
  <c r="BG36" i="19"/>
  <c r="BK36" i="19"/>
  <c r="AD39" i="19" s="1"/>
  <c r="AL36" i="19"/>
  <c r="AT36" i="19"/>
  <c r="M39" i="19" s="1"/>
  <c r="BB36" i="19"/>
  <c r="BJ36" i="19"/>
  <c r="AC38" i="19" s="1"/>
  <c r="AK36" i="19"/>
  <c r="AO36" i="19"/>
  <c r="H39" i="19" s="1"/>
  <c r="AS36" i="19"/>
  <c r="AW36" i="19"/>
  <c r="P39" i="19" s="1"/>
  <c r="BA36" i="19"/>
  <c r="BE36" i="19"/>
  <c r="X39" i="19" s="1"/>
  <c r="BI36" i="19"/>
  <c r="BM36" i="19"/>
  <c r="AF39" i="19" s="1"/>
  <c r="AP36" i="19"/>
  <c r="AX36" i="19"/>
  <c r="Q39" i="19" s="1"/>
  <c r="BF36" i="19"/>
  <c r="BN36" i="19"/>
  <c r="AG39" i="19" s="1"/>
  <c r="I39" i="19"/>
  <c r="I38" i="19"/>
  <c r="Y38" i="19"/>
  <c r="Y39" i="19"/>
  <c r="C39" i="19"/>
  <c r="C38" i="19"/>
  <c r="G39" i="19"/>
  <c r="K39" i="19"/>
  <c r="K38" i="19"/>
  <c r="O39" i="19"/>
  <c r="S39" i="19"/>
  <c r="S38" i="19"/>
  <c r="W39" i="19"/>
  <c r="AA39" i="19"/>
  <c r="F38" i="19"/>
  <c r="J39" i="19"/>
  <c r="J38" i="19"/>
  <c r="R39" i="19"/>
  <c r="R38" i="19"/>
  <c r="V38" i="19"/>
  <c r="Z39" i="19"/>
  <c r="Z38" i="19"/>
  <c r="E39" i="19"/>
  <c r="E38" i="19"/>
  <c r="M38" i="19"/>
  <c r="U38" i="19"/>
  <c r="U39" i="19"/>
  <c r="D39" i="19"/>
  <c r="D38" i="19"/>
  <c r="H38" i="19"/>
  <c r="L39" i="19"/>
  <c r="L38" i="19"/>
  <c r="T39" i="19"/>
  <c r="T38" i="19"/>
  <c r="X38" i="19"/>
  <c r="AB39" i="19"/>
  <c r="AB38" i="19"/>
  <c r="B38" i="19"/>
  <c r="B40" i="19"/>
  <c r="C27" i="13"/>
  <c r="C22" i="13"/>
  <c r="EA32" i="13"/>
  <c r="BO32" i="13"/>
  <c r="AI32" i="13" s="1"/>
  <c r="EA33" i="13"/>
  <c r="BO33" i="13"/>
  <c r="AI33" i="13" s="1"/>
  <c r="EA34" i="13"/>
  <c r="BO34" i="13"/>
  <c r="AI34" i="13" s="1"/>
  <c r="EA16" i="13"/>
  <c r="BO16" i="13"/>
  <c r="AI16" i="13" s="1"/>
  <c r="EA14" i="13"/>
  <c r="BO14" i="13"/>
  <c r="AI14" i="13" s="1"/>
  <c r="EA17" i="13"/>
  <c r="BO17" i="13"/>
  <c r="AI17" i="13" s="1"/>
  <c r="EA12" i="13"/>
  <c r="BO12" i="13"/>
  <c r="AI12" i="13" s="1"/>
  <c r="EA25" i="13"/>
  <c r="BO25" i="13"/>
  <c r="AI25" i="13" s="1"/>
  <c r="EA30" i="13"/>
  <c r="BO30" i="13"/>
  <c r="AI30" i="13" s="1"/>
  <c r="EA26" i="13"/>
  <c r="BO26" i="13"/>
  <c r="AI26" i="13" s="1"/>
  <c r="EA15" i="13"/>
  <c r="BO15" i="13"/>
  <c r="AI15" i="13" s="1"/>
  <c r="EA24" i="13"/>
  <c r="BO24" i="13"/>
  <c r="AI24" i="13" s="1"/>
  <c r="EA21" i="13"/>
  <c r="BO21" i="13"/>
  <c r="AI21" i="13" s="1"/>
  <c r="EA19" i="13"/>
  <c r="BO19" i="13"/>
  <c r="AI19" i="13" s="1"/>
  <c r="EA35" i="13"/>
  <c r="BO35" i="13"/>
  <c r="AI35" i="13" s="1"/>
  <c r="EA18" i="13"/>
  <c r="BO18" i="13"/>
  <c r="AI18" i="13" s="1"/>
  <c r="EA13" i="13"/>
  <c r="BO13" i="13"/>
  <c r="AI13" i="13" s="1"/>
  <c r="EA29" i="13"/>
  <c r="BO29" i="13"/>
  <c r="AI29" i="13" s="1"/>
  <c r="EA31" i="13"/>
  <c r="BO31" i="13"/>
  <c r="AI31" i="13" s="1"/>
  <c r="EA11" i="13"/>
  <c r="EA28" i="13"/>
  <c r="BO28" i="13"/>
  <c r="AI28" i="13" s="1"/>
  <c r="EA20" i="13"/>
  <c r="BO20" i="13"/>
  <c r="AI20" i="13" s="1"/>
  <c r="AF38" i="19" l="1"/>
  <c r="P38" i="19"/>
  <c r="AC39" i="19"/>
  <c r="AD38" i="19"/>
  <c r="N38" i="19"/>
  <c r="AE38" i="19"/>
  <c r="AG38" i="19"/>
  <c r="Q38" i="19"/>
  <c r="AF41" i="19"/>
  <c r="AF40" i="19"/>
  <c r="AB41" i="19"/>
  <c r="AB40" i="19"/>
  <c r="X41" i="19"/>
  <c r="X40" i="19"/>
  <c r="T41" i="19"/>
  <c r="T40" i="19"/>
  <c r="P41" i="19"/>
  <c r="P40" i="19"/>
  <c r="L41" i="19"/>
  <c r="L40" i="19"/>
  <c r="H41" i="19"/>
  <c r="H40" i="19"/>
  <c r="D41" i="19"/>
  <c r="D40" i="19"/>
  <c r="M40" i="19"/>
  <c r="M41" i="19"/>
  <c r="E40" i="19"/>
  <c r="E41" i="19"/>
  <c r="AD41" i="19"/>
  <c r="AD40" i="19"/>
  <c r="Z41" i="19"/>
  <c r="Z40" i="19"/>
  <c r="V41" i="19"/>
  <c r="V40" i="19"/>
  <c r="R41" i="19"/>
  <c r="R40" i="19"/>
  <c r="N41" i="19"/>
  <c r="N40" i="19"/>
  <c r="J41" i="19"/>
  <c r="J40" i="19"/>
  <c r="F41" i="19"/>
  <c r="F40" i="19"/>
  <c r="AE40" i="19"/>
  <c r="AE41" i="19"/>
  <c r="S40" i="19"/>
  <c r="S41" i="19"/>
  <c r="O40" i="19"/>
  <c r="O41" i="19"/>
  <c r="K40" i="19"/>
  <c r="K41" i="19"/>
  <c r="G40" i="19"/>
  <c r="G41" i="19"/>
  <c r="C40" i="19"/>
  <c r="C41" i="19"/>
  <c r="AG40" i="19"/>
  <c r="AG41" i="19"/>
  <c r="Q40" i="19"/>
  <c r="Q41" i="19"/>
  <c r="I40" i="19"/>
  <c r="I41" i="19"/>
  <c r="AC40" i="19"/>
  <c r="AC41" i="19"/>
  <c r="U40" i="19"/>
  <c r="U41" i="19"/>
  <c r="AA40" i="19"/>
  <c r="AA41" i="19"/>
  <c r="W40" i="19"/>
  <c r="W41" i="19"/>
  <c r="Y40" i="19"/>
  <c r="Y41" i="19"/>
  <c r="B41" i="19"/>
  <c r="C20" i="13"/>
  <c r="C28" i="13"/>
  <c r="C31" i="13"/>
  <c r="C29" i="13"/>
  <c r="C13" i="13"/>
  <c r="C18" i="13"/>
  <c r="C35" i="13"/>
  <c r="C19" i="13"/>
  <c r="C21" i="13"/>
  <c r="C24" i="13"/>
  <c r="C15" i="13"/>
  <c r="C26" i="13"/>
  <c r="C30" i="13"/>
  <c r="C25" i="13"/>
  <c r="C12" i="13"/>
  <c r="C17" i="13"/>
  <c r="C14" i="13"/>
  <c r="C16" i="13"/>
  <c r="C34" i="13"/>
  <c r="C33" i="13"/>
  <c r="C32" i="13"/>
  <c r="AI11" i="13"/>
  <c r="B38" i="13" s="1"/>
  <c r="EA36" i="13"/>
  <c r="C36" i="13" l="1"/>
  <c r="B41" i="13"/>
  <c r="B40" i="13"/>
</calcChain>
</file>

<file path=xl/sharedStrings.xml><?xml version="1.0" encoding="utf-8"?>
<sst xmlns="http://schemas.openxmlformats.org/spreadsheetml/2006/main" count="1907" uniqueCount="570">
  <si>
    <t>Fraction of opaque cloud cover</t>
  </si>
  <si>
    <t>For CO2</t>
  </si>
  <si>
    <t>Tree inventory</t>
  </si>
  <si>
    <t>Number</t>
  </si>
  <si>
    <t>DBH</t>
  </si>
  <si>
    <t>Height</t>
  </si>
  <si>
    <t>Pollutants</t>
  </si>
  <si>
    <t>Monetary value calculation</t>
  </si>
  <si>
    <t>Air pollutant concentration change</t>
  </si>
  <si>
    <t>Air quality improvement</t>
  </si>
  <si>
    <t>ΔC</t>
  </si>
  <si>
    <t>Iunit</t>
  </si>
  <si>
    <t>Itotal</t>
  </si>
  <si>
    <t>(C/(1-(Itotal/100)))-C</t>
  </si>
  <si>
    <t>F/(F+Mtotal)*100</t>
  </si>
  <si>
    <t>(F*(Tc/100))/(F*(Tc/100)+Mtotal)*100</t>
  </si>
  <si>
    <t>Mtotal</t>
  </si>
  <si>
    <t>Tc</t>
  </si>
  <si>
    <t>H*C</t>
  </si>
  <si>
    <t>Total tree cover in city (%)</t>
  </si>
  <si>
    <t>H</t>
  </si>
  <si>
    <t>C</t>
  </si>
  <si>
    <t>Mixing height</t>
  </si>
  <si>
    <t>Pollutnat concentration</t>
  </si>
  <si>
    <t>NO2</t>
  </si>
  <si>
    <t>O3</t>
  </si>
  <si>
    <t>SO2</t>
  </si>
  <si>
    <t>PM10</t>
  </si>
  <si>
    <t>PM2.5</t>
  </si>
  <si>
    <t>CO</t>
  </si>
  <si>
    <t>Pllutant</t>
  </si>
  <si>
    <t>F</t>
  </si>
  <si>
    <t>Vd</t>
  </si>
  <si>
    <t>Vdmin</t>
  </si>
  <si>
    <t>Vdmax</t>
  </si>
  <si>
    <t>Ra</t>
  </si>
  <si>
    <t>Equation</t>
  </si>
  <si>
    <t>u(z)/u*^2</t>
  </si>
  <si>
    <t>u(z)</t>
  </si>
  <si>
    <t>u*</t>
  </si>
  <si>
    <t>mean wind speed at height z</t>
  </si>
  <si>
    <t>ucr</t>
  </si>
  <si>
    <t>u*cr</t>
  </si>
  <si>
    <t>CDN</t>
  </si>
  <si>
    <t>u0</t>
  </si>
  <si>
    <t>z</t>
  </si>
  <si>
    <t>z0</t>
  </si>
  <si>
    <t>θ*</t>
  </si>
  <si>
    <t>N</t>
  </si>
  <si>
    <t>Rb</t>
  </si>
  <si>
    <t>𝑅𝑏=2(𝑆𝑐)^2/3(𝑃𝑟)^−2/3(𝑘𝑢∗)^−1</t>
  </si>
  <si>
    <t>Sc = (O3_1, CO_0.76, NO2_0.98, SO2_1.15)</t>
  </si>
  <si>
    <t>Pr = 0.72</t>
  </si>
  <si>
    <t>ku*</t>
  </si>
  <si>
    <t>Rc</t>
  </si>
  <si>
    <t>(1/Rc)=1/(rs+rm)+1/rsoil+1/rt</t>
  </si>
  <si>
    <t>rs</t>
  </si>
  <si>
    <t>rm</t>
  </si>
  <si>
    <t>rt</t>
  </si>
  <si>
    <t>rsoil</t>
  </si>
  <si>
    <t>gs^-1</t>
  </si>
  <si>
    <t>2941s/m in growing season and 2000s/m in otherwise</t>
  </si>
  <si>
    <t>50000_inleaf, 1000000_outleaf</t>
  </si>
  <si>
    <t>Bark area index</t>
  </si>
  <si>
    <t>deciduous</t>
  </si>
  <si>
    <t>coniferous</t>
  </si>
  <si>
    <t>extrapolate missing month data</t>
  </si>
  <si>
    <t>boundary layer</t>
  </si>
  <si>
    <t>150_night</t>
  </si>
  <si>
    <t>250_day</t>
  </si>
  <si>
    <t>ΔFj</t>
  </si>
  <si>
    <t>ΔF</t>
  </si>
  <si>
    <t>gs,sun,j</t>
  </si>
  <si>
    <t>gs,shade,j</t>
  </si>
  <si>
    <t>(m*A*rh/Cs)+b'</t>
  </si>
  <si>
    <t>m</t>
  </si>
  <si>
    <t>A</t>
  </si>
  <si>
    <t>Vc-0.5Vo-Rd</t>
  </si>
  <si>
    <t>Vc</t>
  </si>
  <si>
    <t>Vc-0.5Vo</t>
  </si>
  <si>
    <t>Rd</t>
  </si>
  <si>
    <t>(J(Ci-Γ)/(3Ci=*Γ))</t>
  </si>
  <si>
    <t>((Vc*0.01exp[(T-298)E/298RT])/(1+exp[1.3(T-328)]))</t>
  </si>
  <si>
    <t>Γ</t>
  </si>
  <si>
    <t>Ci</t>
  </si>
  <si>
    <t>J (sun)</t>
  </si>
  <si>
    <t>J (shade)</t>
  </si>
  <si>
    <t>E</t>
  </si>
  <si>
    <t>R</t>
  </si>
  <si>
    <t>T</t>
  </si>
  <si>
    <t>0.105*333*210/295</t>
  </si>
  <si>
    <t>Ca-(A-gb)-(A/gs)</t>
  </si>
  <si>
    <t>αPARsun,j/(1+(αPARsunj^2)/Jmax^2))^-2</t>
  </si>
  <si>
    <t>αPARshade,j/(1+(αPARshadej^2)/Jmax^2))^-2</t>
  </si>
  <si>
    <t>relevant activation energy</t>
  </si>
  <si>
    <t>universal gas constant</t>
  </si>
  <si>
    <t>absolute leaf temparature</t>
  </si>
  <si>
    <t>Ca</t>
  </si>
  <si>
    <t>gb</t>
  </si>
  <si>
    <t>gs</t>
  </si>
  <si>
    <t>α</t>
  </si>
  <si>
    <t>PARsun</t>
  </si>
  <si>
    <t>Jmax</t>
  </si>
  <si>
    <t>PAR shade</t>
  </si>
  <si>
    <t>360ppm</t>
  </si>
  <si>
    <t>1/(Ra+Rb,CO2)</t>
  </si>
  <si>
    <t>Solar Radiation</t>
  </si>
  <si>
    <t>PAR (visible)</t>
  </si>
  <si>
    <t>near-infrared</t>
  </si>
  <si>
    <t>direct beam</t>
  </si>
  <si>
    <t>diffuse radiation</t>
  </si>
  <si>
    <t>PARdir</t>
  </si>
  <si>
    <t>PARdiff</t>
  </si>
  <si>
    <t>RDV</t>
  </si>
  <si>
    <t>Rdv</t>
  </si>
  <si>
    <t>RDN</t>
  </si>
  <si>
    <t>Rdn</t>
  </si>
  <si>
    <t>600(-0.185*(P/P0)*m)*cosθ</t>
  </si>
  <si>
    <t>0.4(600-RDV)cosθ</t>
  </si>
  <si>
    <t>[720exp(-0.6(P/P0)m-w]cosθ</t>
  </si>
  <si>
    <t>0.6(720-RDN-w)cosθ</t>
  </si>
  <si>
    <t>P</t>
  </si>
  <si>
    <t>P0</t>
  </si>
  <si>
    <t>w</t>
  </si>
  <si>
    <t>Actual pressure (kPa)</t>
  </si>
  <si>
    <t>101.325 kPa</t>
  </si>
  <si>
    <t>1/cosθ</t>
  </si>
  <si>
    <t>1320antilog10[-1.1950+0.4459log10m-0.0345(log10m)^2]</t>
  </si>
  <si>
    <t>θ</t>
  </si>
  <si>
    <t>Zenith angle of the sun</t>
  </si>
  <si>
    <t>fv</t>
  </si>
  <si>
    <t>fN</t>
  </si>
  <si>
    <t>(RDV/RV)[1-((A-RATIO)/B)^(2/3)]</t>
  </si>
  <si>
    <t>(RDN/RN)[1-((C-RATIO)/D)^(2/3)]</t>
  </si>
  <si>
    <t>RATIO</t>
  </si>
  <si>
    <t>B</t>
  </si>
  <si>
    <t>D</t>
  </si>
  <si>
    <t>RT/(RV+RN)</t>
  </si>
  <si>
    <t>if exceed A or C, then set equal to A or C</t>
  </si>
  <si>
    <t>RT</t>
  </si>
  <si>
    <t>RV</t>
  </si>
  <si>
    <t>RN</t>
  </si>
  <si>
    <t>Total incoming radiation</t>
  </si>
  <si>
    <t>RDV+Rdv</t>
  </si>
  <si>
    <t>RDN+RdN</t>
  </si>
  <si>
    <t>fv(0.46RT)Fc</t>
  </si>
  <si>
    <t>(1-fv)(0.46RT)Fc</t>
  </si>
  <si>
    <t>Fc</t>
  </si>
  <si>
    <t>sunlit area in n layers</t>
  </si>
  <si>
    <t>shaded area in n layers</t>
  </si>
  <si>
    <t>TB,j</t>
  </si>
  <si>
    <t>0.1 or 0.2</t>
  </si>
  <si>
    <t>direct beam transmitted</t>
  </si>
  <si>
    <t>exp(-Fj/2cosθ)</t>
  </si>
  <si>
    <t>ΔFj*</t>
  </si>
  <si>
    <t>fraction of sunlit leaf area</t>
  </si>
  <si>
    <t>shaded area index in jth layer</t>
  </si>
  <si>
    <t>leaf area index in jth layer</t>
  </si>
  <si>
    <t>(TB,j-TB,j+1)2cosθ</t>
  </si>
  <si>
    <t>ΔFj*/ΔF</t>
  </si>
  <si>
    <t>ΔF-ΔFj*</t>
  </si>
  <si>
    <t>flux density of PAR on sunlit and shaded leaves in each layer</t>
  </si>
  <si>
    <t>PARshade,j</t>
  </si>
  <si>
    <t>flux density of diffuse PAR on shaded leaves in jth layer</t>
  </si>
  <si>
    <t>PARdiff*exp(-0.5F^0.7)*Sj+Cj</t>
  </si>
  <si>
    <t>Sj</t>
  </si>
  <si>
    <t>Cj</t>
  </si>
  <si>
    <t>leaf area index of whole canopy</t>
  </si>
  <si>
    <t>scaling factor of diffuse flux density of PAR in jth layer</t>
  </si>
  <si>
    <t>(exp(-0.5F*((j-0.5)/N)))/(EJ=1 to N exp(-0.5((j-0.5)/N)))</t>
  </si>
  <si>
    <t>0.07PARdir[1.1-0.1(Fj-(ΔF/2))]exp(-sinβ)</t>
  </si>
  <si>
    <t>PAEsun,j</t>
  </si>
  <si>
    <t>flux density of direct and diffuse PAR on sunlit leaves in jth layer</t>
  </si>
  <si>
    <t>PARdir*(cosα/sinβ)+PARshade,j</t>
  </si>
  <si>
    <t>β</t>
  </si>
  <si>
    <t>60 degree</t>
  </si>
  <si>
    <t>Solar elevation angle</t>
  </si>
  <si>
    <t>stomatal conductance for sunlit and shaded leaves in each layer</t>
  </si>
  <si>
    <t>stomatal conductance</t>
  </si>
  <si>
    <t>rh</t>
  </si>
  <si>
    <t>Cs</t>
  </si>
  <si>
    <t>b'</t>
  </si>
  <si>
    <t>Relevant activation energy</t>
  </si>
  <si>
    <t>Universal gas constant</t>
  </si>
  <si>
    <t>Absolute leaf temp</t>
  </si>
  <si>
    <t>weigh stomatal conductance for each layer according to sunlit and shaded leaf area</t>
  </si>
  <si>
    <t>gs,j</t>
  </si>
  <si>
    <t>ΔFj*gs,sun,j+(ΔF-ΔFj*)gs,shade,j</t>
  </si>
  <si>
    <t>accumulate stomatal conductance for sunlit and shaded leaves throughout all layers</t>
  </si>
  <si>
    <r>
      <rPr>
        <sz val="11"/>
        <color theme="1"/>
        <rFont val="Calibri"/>
        <family val="2"/>
      </rPr>
      <t xml:space="preserve">∑(from 1 to N) </t>
    </r>
    <r>
      <rPr>
        <sz val="11"/>
        <color theme="1"/>
        <rFont val="Calibri"/>
        <family val="2"/>
        <scheme val="minor"/>
      </rPr>
      <t>gs,j</t>
    </r>
  </si>
  <si>
    <t>Wind Speed</t>
  </si>
  <si>
    <t>Temperature</t>
  </si>
  <si>
    <t>BP</t>
  </si>
  <si>
    <t>Rain</t>
  </si>
  <si>
    <t>ppb</t>
  </si>
  <si>
    <t>ppm</t>
  </si>
  <si>
    <t>ug/m3</t>
  </si>
  <si>
    <t>m/s</t>
  </si>
  <si>
    <t>C°</t>
  </si>
  <si>
    <t>mb</t>
  </si>
  <si>
    <t>mm</t>
  </si>
  <si>
    <t>Month</t>
  </si>
  <si>
    <t>Sc</t>
  </si>
  <si>
    <t>Pr</t>
  </si>
  <si>
    <t>k</t>
  </si>
  <si>
    <t>βm</t>
  </si>
  <si>
    <t>g</t>
  </si>
  <si>
    <t>With wind speed</t>
  </si>
  <si>
    <t>Monetary value</t>
  </si>
  <si>
    <t>mixing height/</t>
  </si>
  <si>
    <t>SO2 (ppb)</t>
  </si>
  <si>
    <t>NO2 (ppb)</t>
  </si>
  <si>
    <t>CO (ppm)</t>
  </si>
  <si>
    <t>O3 (ppb)</t>
  </si>
  <si>
    <t>PM2.5 (ug/m3)</t>
  </si>
  <si>
    <t>PM10 (ug/m3)</t>
  </si>
  <si>
    <t>BP (mb)</t>
  </si>
  <si>
    <t>Rain (mm)</t>
  </si>
  <si>
    <t>Wind Speed (m/s)</t>
  </si>
  <si>
    <t>Temperature (C°)</t>
  </si>
  <si>
    <t>$9906/t</t>
  </si>
  <si>
    <t>C (gm^-3h^-1</t>
  </si>
  <si>
    <t>% cloud</t>
  </si>
  <si>
    <t>Area</t>
  </si>
  <si>
    <t>Total any emission, CO2 concentration</t>
  </si>
  <si>
    <t>For recommendations</t>
  </si>
  <si>
    <t>Pic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</si>
  <si>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</si>
  <si>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</si>
  <si>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</si>
  <si>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</si>
  <si>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</si>
  <si>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</si>
  <si>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</si>
  <si>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</si>
  <si>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</si>
  <si>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</si>
  <si>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</si>
  <si>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</si>
  <si>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</si>
  <si>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</si>
  <si>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</si>
  <si>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</si>
  <si>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</si>
  <si>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</si>
  <si>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</si>
  <si>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</si>
  <si>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</si>
  <si>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</si>
  <si>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</si>
  <si>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</si>
  <si>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</si>
  <si>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</si>
  <si>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</si>
  <si>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</si>
  <si>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</si>
  <si>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</si>
  <si>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</si>
  <si>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</si>
  <si>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</si>
  <si>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</si>
  <si>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jan</t>
  </si>
  <si>
    <t>april</t>
  </si>
  <si>
    <t>july</t>
  </si>
  <si>
    <t>oct</t>
  </si>
  <si>
    <t>Leaf area index</t>
  </si>
  <si>
    <t>Standard</t>
  </si>
  <si>
    <t>Dec, 12</t>
  </si>
  <si>
    <t>Jan, 13</t>
  </si>
  <si>
    <t>Feb, 13</t>
  </si>
  <si>
    <t>Mar, 13</t>
  </si>
  <si>
    <t>Apr, 13</t>
  </si>
  <si>
    <t>May, 13</t>
  </si>
  <si>
    <t>Jun, 13</t>
  </si>
  <si>
    <t>Aug, 13</t>
  </si>
  <si>
    <t>Sep, 13</t>
  </si>
  <si>
    <t>Oct, 13</t>
  </si>
  <si>
    <t>Nov, 13</t>
  </si>
  <si>
    <t>Dec, 13</t>
  </si>
  <si>
    <t>Jan, 14</t>
  </si>
  <si>
    <t>Feb, 14</t>
  </si>
  <si>
    <t>Mar, 14</t>
  </si>
  <si>
    <t>Nov, 14</t>
  </si>
  <si>
    <t>Dec, 14</t>
  </si>
  <si>
    <t>Jan, 15</t>
  </si>
  <si>
    <t>Feb, 15</t>
  </si>
  <si>
    <t>Mar,15</t>
  </si>
  <si>
    <t>Apr, 15</t>
  </si>
  <si>
    <t>May, 15</t>
  </si>
  <si>
    <t>Jun, 15</t>
  </si>
  <si>
    <t>Jul, 15</t>
  </si>
  <si>
    <t>Jul, 13</t>
  </si>
  <si>
    <t>SO2 (ppm)</t>
  </si>
  <si>
    <t>NO2 (ppm)</t>
  </si>
  <si>
    <t>O3 (ppm)</t>
  </si>
  <si>
    <t>Date</t>
  </si>
  <si>
    <t>Iunit (%)</t>
  </si>
  <si>
    <t>Itotal (%)</t>
  </si>
  <si>
    <t># mixing height with SO2 concentration:</t>
  </si>
  <si>
    <t>coal-fired power plants</t>
  </si>
  <si>
    <t>brick kilns</t>
  </si>
  <si>
    <t>petroleum refineries</t>
  </si>
  <si>
    <t>sulphuric acid manufacture</t>
  </si>
  <si>
    <t>smelting sulphur</t>
  </si>
  <si>
    <t>containing ores</t>
  </si>
  <si>
    <t>BAI</t>
  </si>
  <si>
    <t>LAI</t>
  </si>
  <si>
    <t>LAIpm10</t>
  </si>
  <si>
    <t>Fmin</t>
  </si>
  <si>
    <t>Fmax</t>
  </si>
  <si>
    <t>quantity of pollution=boundary height*area*concentration</t>
  </si>
  <si>
    <t>Khulna Division</t>
  </si>
  <si>
    <t>794 brick kilns</t>
  </si>
  <si>
    <t>12-15 ton coal for 1 lakh brick</t>
  </si>
  <si>
    <t>Brick per kiln: 40-50 lakh</t>
  </si>
  <si>
    <t>120ft chimney 250</t>
  </si>
  <si>
    <t>13ton</t>
  </si>
  <si>
    <t>45lakh</t>
  </si>
  <si>
    <t>3% sulphur</t>
  </si>
  <si>
    <t>.39 ton</t>
  </si>
  <si>
    <t>32 gm s</t>
  </si>
  <si>
    <t>1 gm s</t>
  </si>
  <si>
    <t>22,285 km²</t>
  </si>
  <si>
    <t>emi</t>
  </si>
  <si>
    <t>area</t>
  </si>
  <si>
    <t>wind speed</t>
  </si>
  <si>
    <t>so2 conc</t>
  </si>
  <si>
    <t>8.03 ppb</t>
  </si>
  <si>
    <t>conc</t>
  </si>
  <si>
    <t>wind area</t>
  </si>
  <si>
    <t>w speed</t>
  </si>
  <si>
    <t>ton s</t>
  </si>
  <si>
    <t>gm so2</t>
  </si>
  <si>
    <t>ton so2</t>
  </si>
  <si>
    <t>k=0.41</t>
  </si>
  <si>
    <t>u(z) = wind speed</t>
  </si>
  <si>
    <t>z= height of weather station</t>
  </si>
  <si>
    <t>d = displacement height</t>
  </si>
  <si>
    <t>z0 = roughness length</t>
  </si>
  <si>
    <t>(k*u(z-d))/((ln((z-d)/zo))-()+())</t>
  </si>
  <si>
    <t>d</t>
  </si>
  <si>
    <t>(z-d)</t>
  </si>
  <si>
    <t>ln((z-d)/z0)</t>
  </si>
  <si>
    <t>ψm((z-d)/L)</t>
  </si>
  <si>
    <t>ψm(z0/L)</t>
  </si>
  <si>
    <t>ψm</t>
  </si>
  <si>
    <t>x</t>
  </si>
  <si>
    <t>L</t>
  </si>
  <si>
    <t>vd</t>
  </si>
  <si>
    <t>kiln</t>
  </si>
  <si>
    <t>gm s for khulna</t>
  </si>
  <si>
    <t>s speed</t>
  </si>
  <si>
    <t>gm so2 for khulna</t>
  </si>
  <si>
    <t>mh</t>
  </si>
  <si>
    <t>ton coal for 45 lack brick</t>
  </si>
  <si>
    <t>Total pollution (g)</t>
  </si>
  <si>
    <t>Pollution removed</t>
  </si>
  <si>
    <t>total pollution</t>
  </si>
  <si>
    <t>pollution removed</t>
  </si>
  <si>
    <t>removed</t>
  </si>
  <si>
    <t>tons</t>
  </si>
  <si>
    <t>value</t>
  </si>
  <si>
    <t>taka</t>
  </si>
  <si>
    <t>ppp</t>
  </si>
  <si>
    <r>
      <t>Sulfur dioxide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(ppm)</t>
    </r>
  </si>
  <si>
    <t>Carbon monoxide (ppm)</t>
  </si>
  <si>
    <t>Nitrogen dioxide (ppm)</t>
  </si>
  <si>
    <t>Ozone (ppm)</t>
  </si>
  <si>
    <r>
      <t>NO</t>
    </r>
    <r>
      <rPr>
        <vertAlign val="subscript"/>
        <sz val="12"/>
        <color theme="1"/>
        <rFont val="Times New Roman"/>
        <family val="1"/>
      </rPr>
      <t>2</t>
    </r>
  </si>
  <si>
    <r>
      <t>O</t>
    </r>
    <r>
      <rPr>
        <vertAlign val="subscript"/>
        <sz val="12"/>
        <color theme="1"/>
        <rFont val="Times New Roman"/>
        <family val="1"/>
      </rPr>
      <t>3</t>
    </r>
  </si>
  <si>
    <r>
      <t>SO</t>
    </r>
    <r>
      <rPr>
        <vertAlign val="subscript"/>
        <sz val="12"/>
        <color theme="1"/>
        <rFont val="Times New Roman"/>
        <family val="1"/>
      </rPr>
      <t>2</t>
    </r>
  </si>
  <si>
    <t>PM10 (tons)</t>
  </si>
  <si>
    <t>Ward No.</t>
  </si>
  <si>
    <t>Total Area (ha)</t>
  </si>
  <si>
    <t>Tree Cover (ha)</t>
  </si>
  <si>
    <t>w1 area</t>
  </si>
  <si>
    <t>w2 area</t>
  </si>
  <si>
    <t>w3 area</t>
  </si>
  <si>
    <t>w4 area</t>
  </si>
  <si>
    <t>w5 area</t>
  </si>
  <si>
    <t>w6 area</t>
  </si>
  <si>
    <t>w7 area</t>
  </si>
  <si>
    <t>w8 area</t>
  </si>
  <si>
    <t>w9 area</t>
  </si>
  <si>
    <t>w10 area</t>
  </si>
  <si>
    <t>w11 area</t>
  </si>
  <si>
    <t>w12 area</t>
  </si>
  <si>
    <t>w13 area</t>
  </si>
  <si>
    <t>w14 area</t>
  </si>
  <si>
    <t>w15 area</t>
  </si>
  <si>
    <t>w16 area</t>
  </si>
  <si>
    <t>w17 area</t>
  </si>
  <si>
    <t>w18 area</t>
  </si>
  <si>
    <t>w19 area</t>
  </si>
  <si>
    <t>w20 area</t>
  </si>
  <si>
    <t>w21 area</t>
  </si>
  <si>
    <t>w22 area</t>
  </si>
  <si>
    <t>w23 area</t>
  </si>
  <si>
    <t>w24 area</t>
  </si>
  <si>
    <t>w25 area</t>
  </si>
  <si>
    <t>w26 area</t>
  </si>
  <si>
    <t>w27 area</t>
  </si>
  <si>
    <t>w28 area</t>
  </si>
  <si>
    <t>w29 area</t>
  </si>
  <si>
    <t>w30 area</t>
  </si>
  <si>
    <t>w31 area</t>
  </si>
  <si>
    <t>TPW1</t>
  </si>
  <si>
    <t>TPW2</t>
  </si>
  <si>
    <t>TPW3</t>
  </si>
  <si>
    <t>TPW4</t>
  </si>
  <si>
    <t>TPW5</t>
  </si>
  <si>
    <t>TPW6</t>
  </si>
  <si>
    <t>TPW7</t>
  </si>
  <si>
    <t>TPW8</t>
  </si>
  <si>
    <t>TPW9</t>
  </si>
  <si>
    <t>TPW10</t>
  </si>
  <si>
    <t>TPW11</t>
  </si>
  <si>
    <t>TPW12</t>
  </si>
  <si>
    <t>TPW13</t>
  </si>
  <si>
    <t>TPW14</t>
  </si>
  <si>
    <t>TPW15</t>
  </si>
  <si>
    <t>TPW16</t>
  </si>
  <si>
    <t>TPW17</t>
  </si>
  <si>
    <t>TPW18</t>
  </si>
  <si>
    <t>TPW19</t>
  </si>
  <si>
    <t>TPW20</t>
  </si>
  <si>
    <t>TPW21</t>
  </si>
  <si>
    <t>TPW22</t>
  </si>
  <si>
    <t>TPW23</t>
  </si>
  <si>
    <t>TPW24</t>
  </si>
  <si>
    <t>TPW25</t>
  </si>
  <si>
    <t>TPW26</t>
  </si>
  <si>
    <t>TPW27</t>
  </si>
  <si>
    <t>TPW28</t>
  </si>
  <si>
    <t>TPW29</t>
  </si>
  <si>
    <t>TPW30</t>
  </si>
  <si>
    <t>TPW31</t>
  </si>
  <si>
    <t>TCW1</t>
  </si>
  <si>
    <t>TCW2</t>
  </si>
  <si>
    <t>TCW3</t>
  </si>
  <si>
    <t>TCW4</t>
  </si>
  <si>
    <t>TCW5</t>
  </si>
  <si>
    <t>TCW6</t>
  </si>
  <si>
    <t>TCW7</t>
  </si>
  <si>
    <t>TCW8</t>
  </si>
  <si>
    <t>TCW9</t>
  </si>
  <si>
    <t>TCW10</t>
  </si>
  <si>
    <t>TCW11</t>
  </si>
  <si>
    <t>TCW12</t>
  </si>
  <si>
    <t>TCW13</t>
  </si>
  <si>
    <t>TCW14</t>
  </si>
  <si>
    <t>TCW15</t>
  </si>
  <si>
    <t>TCW16</t>
  </si>
  <si>
    <t>TCW17</t>
  </si>
  <si>
    <t>TCW18</t>
  </si>
  <si>
    <t>TCW19</t>
  </si>
  <si>
    <t>TCW20</t>
  </si>
  <si>
    <t>TCW21</t>
  </si>
  <si>
    <t>TCW22</t>
  </si>
  <si>
    <t>TCW23</t>
  </si>
  <si>
    <t>TCW24</t>
  </si>
  <si>
    <t>TCW25</t>
  </si>
  <si>
    <t>TCW26</t>
  </si>
  <si>
    <t>TCW27</t>
  </si>
  <si>
    <t>TCW28</t>
  </si>
  <si>
    <t>TCW29</t>
  </si>
  <si>
    <t>TCW31</t>
  </si>
  <si>
    <t>Itotal1</t>
  </si>
  <si>
    <t>Itotal2</t>
  </si>
  <si>
    <t>Itotal3</t>
  </si>
  <si>
    <t>Itotal4</t>
  </si>
  <si>
    <t>Itotal5</t>
  </si>
  <si>
    <t>Itotal6</t>
  </si>
  <si>
    <t>Itotal7</t>
  </si>
  <si>
    <t>Itotal8</t>
  </si>
  <si>
    <t>Itotal9</t>
  </si>
  <si>
    <t>Itotal10</t>
  </si>
  <si>
    <t>Itotal11</t>
  </si>
  <si>
    <t>Itotal12</t>
  </si>
  <si>
    <t>Itotal13</t>
  </si>
  <si>
    <t>Itotal14</t>
  </si>
  <si>
    <t>Itotal15</t>
  </si>
  <si>
    <t>Itotal16</t>
  </si>
  <si>
    <t>Itotal17</t>
  </si>
  <si>
    <t>Itotal18</t>
  </si>
  <si>
    <t>Itotal19</t>
  </si>
  <si>
    <t>Itotal20</t>
  </si>
  <si>
    <t>Itotal21</t>
  </si>
  <si>
    <t>Itotal22</t>
  </si>
  <si>
    <t>Itotal23</t>
  </si>
  <si>
    <t>Itotal24</t>
  </si>
  <si>
    <t>Itotal25</t>
  </si>
  <si>
    <t>Itotal26</t>
  </si>
  <si>
    <t>Itotal27</t>
  </si>
  <si>
    <t>Itotal28</t>
  </si>
  <si>
    <t>Itotal29</t>
  </si>
  <si>
    <t>Itotal30</t>
  </si>
  <si>
    <t>Itotal31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</si>
  <si>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</si>
  <si>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</si>
  <si>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</si>
  <si>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</si>
  <si>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</si>
  <si>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</si>
  <si>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</si>
  <si>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</si>
  <si>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</si>
  <si>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</si>
  <si>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</si>
  <si>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</si>
  <si>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</si>
  <si>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</si>
  <si>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</si>
  <si>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</si>
  <si>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</si>
  <si>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</si>
  <si>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</si>
  <si>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PR20</t>
  </si>
  <si>
    <t>PR21</t>
  </si>
  <si>
    <t>PR22</t>
  </si>
  <si>
    <t>PR23</t>
  </si>
  <si>
    <t>PR24</t>
  </si>
  <si>
    <t>PR25</t>
  </si>
  <si>
    <t>PR26</t>
  </si>
  <si>
    <t>PR27</t>
  </si>
  <si>
    <t>PR28</t>
  </si>
  <si>
    <t>PR29</t>
  </si>
  <si>
    <t>PR30</t>
  </si>
  <si>
    <t>PR31</t>
  </si>
  <si>
    <t>ΔC1</t>
  </si>
  <si>
    <t>ΔC2</t>
  </si>
  <si>
    <t>ΔC3</t>
  </si>
  <si>
    <t>ΔC4</t>
  </si>
  <si>
    <t>ΔC5</t>
  </si>
  <si>
    <t>ΔC6</t>
  </si>
  <si>
    <t>ΔC7</t>
  </si>
  <si>
    <t>ΔC8</t>
  </si>
  <si>
    <t>ΔC9</t>
  </si>
  <si>
    <t>ΔC10</t>
  </si>
  <si>
    <t>ΔC11</t>
  </si>
  <si>
    <t>ΔC12</t>
  </si>
  <si>
    <t>ΔC13</t>
  </si>
  <si>
    <t>ΔC14</t>
  </si>
  <si>
    <t>ΔC15</t>
  </si>
  <si>
    <t>ΔC16</t>
  </si>
  <si>
    <t>ΔC17</t>
  </si>
  <si>
    <t>ΔC18</t>
  </si>
  <si>
    <t>ΔC19</t>
  </si>
  <si>
    <t>ΔC20</t>
  </si>
  <si>
    <t>ΔC21</t>
  </si>
  <si>
    <t>ΔC22</t>
  </si>
  <si>
    <t>ΔC23</t>
  </si>
  <si>
    <t>ΔC24</t>
  </si>
  <si>
    <t>ΔC25</t>
  </si>
  <si>
    <t>ΔC26</t>
  </si>
  <si>
    <t>ΔC27</t>
  </si>
  <si>
    <t>ΔC28</t>
  </si>
  <si>
    <t>ΔC29</t>
  </si>
  <si>
    <t>ΔC30</t>
  </si>
  <si>
    <t>ΔC31</t>
  </si>
  <si>
    <t>Avg. Concentration Change (%)</t>
  </si>
  <si>
    <t>Avg. Pollution Removed (tons)</t>
  </si>
  <si>
    <t>Avg. $ Value</t>
  </si>
  <si>
    <t>Avg. Taka Value</t>
  </si>
  <si>
    <t>Avg. PPP Taka Value</t>
  </si>
  <si>
    <t>KCC</t>
  </si>
  <si>
    <t>$</t>
  </si>
  <si>
    <t>Avg. Tons</t>
  </si>
  <si>
    <t>ppp taka</t>
  </si>
  <si>
    <t>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</si>
</sst>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00"/>
    <numFmt numFmtId="167" formatCode="0.000000"/>
    <numFmt numFmtId="168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  <font>
      <sz val="14"/>
      <color rgb="FF222222"/>
      <name val="Arial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2">
    <xf numFmtId="0" fontId="0" fillId="0" borderId="0" xfId="0"/>
    <xf numFmtId="0" fontId="1" fillId="2" borderId="0" xfId="1"/>
    <xf numFmtId="0" fontId="3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2" applyFill="1"/>
    <xf numFmtId="0" fontId="0" fillId="0" borderId="0" xfId="0" applyFill="1"/>
    <xf numFmtId="0" fontId="4" fillId="0" borderId="0" xfId="0" applyFont="1" applyFill="1"/>
    <xf numFmtId="0" fontId="4" fillId="5" borderId="0" xfId="0" applyFont="1" applyFill="1"/>
    <xf numFmtId="0" fontId="0" fillId="5" borderId="0" xfId="0" applyFill="1"/>
    <xf numFmtId="0" fontId="0" fillId="0" borderId="0" xfId="0" applyFill="1" applyAlignment="1">
      <alignment vertical="center"/>
    </xf>
    <xf numFmtId="0" fontId="0" fillId="0" borderId="0" xfId="0" applyAlignment="1"/>
    <xf numFmtId="9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0" fillId="6" borderId="0" xfId="0" applyFill="1"/>
    <xf numFmtId="0" fontId="2" fillId="0" borderId="0" xfId="2" applyFill="1" applyAlignment="1">
      <alignment vertical="center" wrapText="1"/>
    </xf>
    <xf numFmtId="0" fontId="0" fillId="0" borderId="0" xfId="0" applyFont="1"/>
    <xf numFmtId="0" fontId="0" fillId="7" borderId="0" xfId="0" applyFill="1"/>
    <xf numFmtId="0" fontId="0" fillId="7" borderId="0" xfId="0" applyFill="1" applyAlignment="1">
      <alignment horizontal="center"/>
    </xf>
    <xf numFmtId="0" fontId="5" fillId="7" borderId="0" xfId="0" applyFont="1" applyFill="1"/>
    <xf numFmtId="0" fontId="0" fillId="0" borderId="0" xfId="0" applyAlignment="1">
      <alignment horizontal="center"/>
    </xf>
    <xf numFmtId="0" fontId="2" fillId="3" borderId="0" xfId="2"/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NumberFormat="1" applyFont="1"/>
    <xf numFmtId="0" fontId="7" fillId="0" borderId="0" xfId="0" applyFont="1"/>
    <xf numFmtId="2" fontId="4" fillId="0" borderId="0" xfId="0" applyNumberFormat="1" applyFont="1"/>
    <xf numFmtId="0" fontId="4" fillId="0" borderId="0" xfId="0" applyFont="1"/>
    <xf numFmtId="0" fontId="4" fillId="0" borderId="0" xfId="0" applyNumberFormat="1" applyFont="1" applyBorder="1"/>
    <xf numFmtId="0" fontId="6" fillId="0" borderId="0" xfId="0" applyNumberFormat="1" applyFont="1" applyAlignment="1">
      <alignment horizontal="center"/>
    </xf>
    <xf numFmtId="0" fontId="7" fillId="0" borderId="0" xfId="0" applyNumberFormat="1" applyFont="1"/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165" fontId="4" fillId="0" borderId="0" xfId="0" applyNumberFormat="1" applyFont="1"/>
    <xf numFmtId="165" fontId="4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1" fontId="4" fillId="0" borderId="0" xfId="0" applyNumberFormat="1" applyFont="1"/>
    <xf numFmtId="166" fontId="8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66" fontId="0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66" fontId="0" fillId="0" borderId="0" xfId="0" applyNumberFormat="1"/>
    <xf numFmtId="2" fontId="0" fillId="0" borderId="0" xfId="0" applyNumberFormat="1"/>
    <xf numFmtId="2" fontId="5" fillId="0" borderId="0" xfId="0" applyNumberFormat="1" applyFont="1" applyAlignment="1">
      <alignment horizontal="left" vertical="center"/>
    </xf>
    <xf numFmtId="0" fontId="0" fillId="0" borderId="1" xfId="0" applyFont="1" applyBorder="1"/>
    <xf numFmtId="167" fontId="0" fillId="0" borderId="0" xfId="0" applyNumberFormat="1"/>
    <xf numFmtId="0" fontId="10" fillId="0" borderId="0" xfId="0" applyFont="1"/>
    <xf numFmtId="1" fontId="0" fillId="0" borderId="0" xfId="0" applyNumberFormat="1"/>
    <xf numFmtId="0" fontId="0" fillId="0" borderId="0" xfId="0" quotePrefix="1"/>
    <xf numFmtId="167" fontId="8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left" vertical="center"/>
    </xf>
    <xf numFmtId="167" fontId="0" fillId="0" borderId="0" xfId="0" applyNumberFormat="1" applyFont="1" applyAlignment="1">
      <alignment horizontal="left" vertical="center"/>
    </xf>
    <xf numFmtId="167" fontId="4" fillId="0" borderId="0" xfId="0" applyNumberFormat="1" applyFont="1" applyAlignment="1">
      <alignment horizontal="left" vertical="center"/>
    </xf>
    <xf numFmtId="167" fontId="4" fillId="0" borderId="0" xfId="0" applyNumberFormat="1" applyFont="1"/>
    <xf numFmtId="167" fontId="7" fillId="0" borderId="0" xfId="0" applyNumberFormat="1" applyFont="1"/>
    <xf numFmtId="167" fontId="5" fillId="0" borderId="0" xfId="0" applyNumberFormat="1" applyFont="1"/>
    <xf numFmtId="166" fontId="6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0" fillId="0" borderId="0" xfId="0" applyNumberFormat="1"/>
    <xf numFmtId="164" fontId="4" fillId="0" borderId="0" xfId="0" applyNumberFormat="1" applyFont="1" applyBorder="1"/>
    <xf numFmtId="164" fontId="4" fillId="0" borderId="0" xfId="0" applyNumberFormat="1" applyFont="1"/>
    <xf numFmtId="2" fontId="8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2" fontId="5" fillId="0" borderId="0" xfId="0" applyNumberFormat="1" applyFont="1"/>
    <xf numFmtId="2" fontId="7" fillId="0" borderId="0" xfId="0" applyNumberFormat="1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8" fontId="13" fillId="0" borderId="0" xfId="0" applyNumberFormat="1" applyFont="1"/>
    <xf numFmtId="0" fontId="15" fillId="0" borderId="0" xfId="0" applyNumberFormat="1" applyFont="1"/>
    <xf numFmtId="0" fontId="16" fillId="0" borderId="0" xfId="0" applyFont="1"/>
    <xf numFmtId="2" fontId="15" fillId="0" borderId="0" xfId="0" applyNumberFormat="1" applyFont="1"/>
    <xf numFmtId="0" fontId="15" fillId="0" borderId="0" xfId="0" applyNumberFormat="1" applyFont="1" applyBorder="1"/>
    <xf numFmtId="0" fontId="16" fillId="0" borderId="0" xfId="0" applyNumberFormat="1" applyFont="1"/>
    <xf numFmtId="0" fontId="17" fillId="0" borderId="2" xfId="0" applyFont="1" applyBorder="1" applyAlignment="1">
      <alignment horizontal="justify" vertical="center" wrapText="1"/>
    </xf>
    <xf numFmtId="0" fontId="17" fillId="0" borderId="3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2" xfId="0" applyFont="1" applyBorder="1" applyAlignment="1">
      <alignment horizontal="justify" vertical="center" wrapText="1"/>
    </xf>
    <xf numFmtId="0" fontId="17" fillId="0" borderId="4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166" fontId="5" fillId="0" borderId="0" xfId="0" applyNumberFormat="1" applyFont="1"/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6" fontId="0" fillId="0" borderId="0" xfId="0" applyNumberFormat="1" applyFont="1" applyAlignment="1">
      <alignment horizontal="left" vertical="center"/>
    </xf>
    <xf numFmtId="167" fontId="0" fillId="0" borderId="0" xfId="0" applyNumberFormat="1"/>
    <xf numFmtId="1" fontId="0" fillId="0" borderId="0" xfId="0" applyNumberFormat="1"/>
    <xf numFmtId="167" fontId="0" fillId="0" borderId="0" xfId="0" applyNumberFormat="1" applyFont="1" applyAlignment="1">
      <alignment horizontal="left" vertical="center"/>
    </xf>
    <xf numFmtId="167" fontId="5" fillId="0" borderId="0" xfId="0" applyNumberFormat="1" applyFont="1"/>
    <xf numFmtId="1" fontId="0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166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67" fontId="0" fillId="0" borderId="0" xfId="0" applyNumberFormat="1" applyFont="1" applyAlignment="1">
      <alignment vertical="center"/>
    </xf>
    <xf numFmtId="166" fontId="0" fillId="0" borderId="0" xfId="0" applyNumberFormat="1" applyAlignment="1"/>
    <xf numFmtId="1" fontId="0" fillId="0" borderId="0" xfId="0" applyNumberFormat="1" applyFont="1" applyAlignment="1">
      <alignment vertical="center"/>
    </xf>
    <xf numFmtId="1" fontId="0" fillId="0" borderId="0" xfId="0" applyNumberFormat="1" applyAlignment="1"/>
    <xf numFmtId="166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medium">
          <color rgb="FF7F7F7F"/>
        </top>
        <bottom style="medium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medium">
          <color rgb="FF7F7F7F"/>
        </top>
        <bottom style="medium">
          <color rgb="FF7F7F7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medium">
          <color rgb="FF7F7F7F"/>
        </top>
        <bottom style="medium">
          <color rgb="FF7F7F7F"/>
        </bottom>
        <vertical/>
        <horizontal/>
      </border>
    </dxf>
    <dxf>
      <border outline="0">
        <top style="medium">
          <color rgb="FF7F7F7F"/>
        </top>
        <bottom style="medium">
          <color rgb="FF7F7F7F"/>
        </bottom>
      </border>
    </dxf>
    <dxf>
      <border outline="0">
        <bottom style="medium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general" vertical="center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00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0.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'PM10'!$HB$35</c:f>
              <c:strCache>
                <c:ptCount val="1"/>
                <c:pt idx="0">
                  <c:v>PM10 (tons)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'PM10'!$HA$36:$HA$45</c:f>
              <c:strCache>
                <c:ptCount val="10"/>
                <c:pt idx="0">
                  <c:v>Mar, 14</c:v>
                </c:pt>
                <c:pt idx="1">
                  <c:v>Nov, 14</c:v>
                </c:pt>
                <c:pt idx="2">
                  <c:v>Dec, 14</c:v>
                </c:pt>
                <c:pt idx="3">
                  <c:v>Jan, 15</c:v>
                </c:pt>
                <c:pt idx="4">
                  <c:v>Feb, 15</c:v>
                </c:pt>
                <c:pt idx="5">
                  <c:v>Mar,15</c:v>
                </c:pt>
                <c:pt idx="6">
                  <c:v>Apr, 15</c:v>
                </c:pt>
                <c:pt idx="7">
                  <c:v>May, 15</c:v>
                </c:pt>
                <c:pt idx="8">
                  <c:v>Jun, 15</c:v>
                </c:pt>
                <c:pt idx="9">
                  <c:v>Jul, 15</c:v>
                </c:pt>
              </c:strCache>
            </c:strRef>
          </c:cat>
          <c:val>
            <c:numRef>
              <c:f>'PM10'!$HB$36:$HB$45</c:f>
              <c:numCache>
                <c:formatCode>0.00</c:formatCode>
                <c:ptCount val="10"/>
                <c:pt idx="0">
                  <c:v>11767007595.663</c:v>
                </c:pt>
                <c:pt idx="1">
                  <c:v>917532263.75782394</c:v>
                </c:pt>
                <c:pt idx="2">
                  <c:v>2096009076.1643989</c:v>
                </c:pt>
                <c:pt idx="3">
                  <c:v>2677387311.8876696</c:v>
                </c:pt>
                <c:pt idx="4">
                  <c:v>1825037303.0774171</c:v>
                </c:pt>
                <c:pt idx="5">
                  <c:v>2055176498.7558904</c:v>
                </c:pt>
                <c:pt idx="6">
                  <c:v>1381441957.8025477</c:v>
                </c:pt>
                <c:pt idx="7">
                  <c:v>2173195388.0989146</c:v>
                </c:pt>
                <c:pt idx="8">
                  <c:v>1715866225.227226</c:v>
                </c:pt>
                <c:pt idx="9">
                  <c:v>2759955443.8735104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960432"/>
        <c:axId val="-1456968592"/>
      </c:lineChart>
      <c:catAx>
        <c:axId val="-14569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68592"/>
        <c:crosses val="autoZero"/>
        <c:auto val="1"/>
        <c:lblAlgn val="ctr"/>
        <c:lblOffset val="100"/>
        <c:noMultiLvlLbl val="0"/>
      </c:catAx>
      <c:valAx>
        <c:axId val="-14569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standard!$J$44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standard!$I$45:$I$54</c:f>
              <c:numCache>
                <c:formatCode>[$-409]mmm\-yy;@</c:formatCode>
                <c:ptCount val="10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</c:numCache>
            </c:numRef>
          </c:cat>
          <c:val>
            <c:numRef>
              <c:f>standard!$J$45:$J$54</c:f>
              <c:numCache>
                <c:formatCode>General</c:formatCode>
                <c:ptCount val="10"/>
                <c:pt idx="0">
                  <c:v>5.2999999999999999E-2</c:v>
                </c:pt>
                <c:pt idx="1">
                  <c:v>5.2999999999999999E-2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5.2999999999999999E-2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5.2999999999999999E-2</c:v>
                </c:pt>
                <c:pt idx="9">
                  <c:v>5.2999999999999999E-2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standard!$K$44</c:f>
              <c:strCache>
                <c:ptCount val="1"/>
                <c:pt idx="0">
                  <c:v>Nitrogen dioxide (ppm)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standard!$I$45:$I$54</c:f>
              <c:numCache>
                <c:formatCode>[$-409]mmm\-yy;@</c:formatCode>
                <c:ptCount val="10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</c:numCache>
            </c:numRef>
          </c:cat>
          <c:val>
            <c:numRef>
              <c:f>standard!$K$45:$K$54</c:f>
              <c:numCache>
                <c:formatCode>General</c:formatCode>
                <c:ptCount val="10"/>
                <c:pt idx="0">
                  <c:v>1.6996418604651172E-2</c:v>
                </c:pt>
                <c:pt idx="1">
                  <c:v>1.8423401253918503E-2</c:v>
                </c:pt>
                <c:pt idx="2">
                  <c:v>1.8241565074135092E-2</c:v>
                </c:pt>
                <c:pt idx="3">
                  <c:v>2.2737314487632485E-2</c:v>
                </c:pt>
                <c:pt idx="4">
                  <c:v>2.4396243567752982E-2</c:v>
                </c:pt>
                <c:pt idx="5">
                  <c:v>1.8687078189300418E-2</c:v>
                </c:pt>
                <c:pt idx="6">
                  <c:v>1.9469688346883444E-2</c:v>
                </c:pt>
                <c:pt idx="7">
                  <c:v>2.4489829545454516E-2</c:v>
                </c:pt>
                <c:pt idx="8">
                  <c:v>9.9100000000000004E-3</c:v>
                </c:pt>
                <c:pt idx="9">
                  <c:v>1.1270769230769228E-2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963152"/>
        <c:axId val="-1456970768"/>
      </c:lineChart>
      <c:dateAx>
        <c:axId val="-145696315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70768"/>
        <c:crosses val="autoZero"/>
        <c:auto val="1"/>
        <c:lblOffset val="100"/>
        <c:baseTimeUnit val="months"/>
      </c:dateAx>
      <c:valAx>
        <c:axId val="-14569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standard!$L$5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standard!$K$6:$K$37</c:f>
              <c:numCache>
                <c:formatCode>[$-409]mmm\-yy;@</c:formatCode>
                <c:ptCount val="32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</c:numCache>
            </c:numRef>
          </c:cat>
          <c:val>
            <c:numRef>
              <c:f>standard!$L$6:$L$37</c:f>
              <c:numCache>
                <c:formatCode>General</c:formatCode>
                <c:ptCount val="3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standard!$M$5</c:f>
              <c:strCache>
                <c:ptCount val="1"/>
                <c:pt idx="0">
                  <c:v>Sulfur dioxide (ppm)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standard!$K$6:$K$37</c:f>
              <c:numCache>
                <c:formatCode>[$-409]mmm\-yy;@</c:formatCode>
                <c:ptCount val="32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</c:numCache>
            </c:numRef>
          </c:cat>
          <c:val>
            <c:numRef>
              <c:f>standard!$M$6:$M$37</c:f>
              <c:numCache>
                <c:formatCode>General</c:formatCode>
                <c:ptCount val="32"/>
                <c:pt idx="0">
                  <c:v>2.1446484374999992E-3</c:v>
                </c:pt>
                <c:pt idx="1">
                  <c:v>1.5209981851179665E-3</c:v>
                </c:pt>
                <c:pt idx="2">
                  <c:v>2.0779284369114885E-3</c:v>
                </c:pt>
                <c:pt idx="3">
                  <c:v>2.2760826446280979E-3</c:v>
                </c:pt>
                <c:pt idx="4">
                  <c:v>2.001273344651952E-3</c:v>
                </c:pt>
                <c:pt idx="5">
                  <c:v>2.1739065420560751E-3</c:v>
                </c:pt>
                <c:pt idx="6">
                  <c:v>1.9409328358208962E-3</c:v>
                </c:pt>
                <c:pt idx="7">
                  <c:v>2.4129283489096568E-3</c:v>
                </c:pt>
                <c:pt idx="8">
                  <c:v>1.6832687747035571E-2</c:v>
                </c:pt>
                <c:pt idx="9">
                  <c:v>3.0663183520599234E-2</c:v>
                </c:pt>
                <c:pt idx="10">
                  <c:v>1.6185312764447301E-2</c:v>
                </c:pt>
                <c:pt idx="11">
                  <c:v>9.2663779527559047E-3</c:v>
                </c:pt>
                <c:pt idx="12">
                  <c:v>7.1303651685393245E-3</c:v>
                </c:pt>
                <c:pt idx="13">
                  <c:v>7.2138005780346803E-3</c:v>
                </c:pt>
                <c:pt idx="14">
                  <c:v>4.0592119089317043E-3</c:v>
                </c:pt>
                <c:pt idx="15">
                  <c:v>4.3531472081218261E-3</c:v>
                </c:pt>
                <c:pt idx="16">
                  <c:v>2.6016553480475379E-3</c:v>
                </c:pt>
                <c:pt idx="17">
                  <c:v>2.8260785046728978E-3</c:v>
                </c:pt>
                <c:pt idx="18">
                  <c:v>2.523212686567165E-3</c:v>
                </c:pt>
                <c:pt idx="19">
                  <c:v>3.1368068535825538E-3</c:v>
                </c:pt>
                <c:pt idx="20">
                  <c:v>2.1882494071146244E-2</c:v>
                </c:pt>
                <c:pt idx="21">
                  <c:v>3.9862138576779005E-2</c:v>
                </c:pt>
                <c:pt idx="22">
                  <c:v>2.1040906593781491E-2</c:v>
                </c:pt>
                <c:pt idx="23">
                  <c:v>1.27886006825938E-2</c:v>
                </c:pt>
                <c:pt idx="24">
                  <c:v>1.1248034188034099E-2</c:v>
                </c:pt>
                <c:pt idx="25">
                  <c:v>9.9770870337477675E-3</c:v>
                </c:pt>
                <c:pt idx="26">
                  <c:v>1.2382905569007258E-2</c:v>
                </c:pt>
                <c:pt idx="27">
                  <c:v>1.2171091549295772E-2</c:v>
                </c:pt>
                <c:pt idx="28">
                  <c:v>1.4911887850467287E-2</c:v>
                </c:pt>
                <c:pt idx="29">
                  <c:v>1.3981360946745562E-2</c:v>
                </c:pt>
                <c:pt idx="30">
                  <c:v>1.4897707317073176E-2</c:v>
                </c:pt>
                <c:pt idx="31">
                  <c:v>1.6148640275387243E-2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972400"/>
        <c:axId val="-1456970224"/>
      </c:lineChart>
      <c:dateAx>
        <c:axId val="-145697240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70224"/>
        <c:crosses val="autoZero"/>
        <c:auto val="1"/>
        <c:lblOffset val="100"/>
        <c:baseTimeUnit val="months"/>
      </c:dateAx>
      <c:valAx>
        <c:axId val="-14569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standard!$O$62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standard!$N$63:$N$94</c:f>
              <c:numCache>
                <c:formatCode>[$-409]mmm\-yy;@</c:formatCode>
                <c:ptCount val="32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</c:numCache>
            </c:numRef>
          </c:cat>
          <c:val>
            <c:numRef>
              <c:f>standard!$O$63:$O$94</c:f>
              <c:numCache>
                <c:formatCode>General</c:formatCode>
                <c:ptCount val="3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standard!$P$62</c:f>
              <c:strCache>
                <c:ptCount val="1"/>
                <c:pt idx="0">
                  <c:v>Carbon monoxide (ppm)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standard!$N$63:$N$94</c:f>
              <c:numCache>
                <c:formatCode>[$-409]mmm\-yy;@</c:formatCode>
                <c:ptCount val="32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</c:numCache>
            </c:numRef>
          </c:cat>
          <c:val>
            <c:numRef>
              <c:f>standard!$P$63:$P$94</c:f>
              <c:numCache>
                <c:formatCode>General</c:formatCode>
                <c:ptCount val="32"/>
                <c:pt idx="0" formatCode="0.00">
                  <c:v>3.0529104477611937</c:v>
                </c:pt>
                <c:pt idx="1">
                  <c:v>3.683882978723406</c:v>
                </c:pt>
                <c:pt idx="2">
                  <c:v>2.2716598360655729</c:v>
                </c:pt>
                <c:pt idx="3">
                  <c:v>2.2003494176372698</c:v>
                </c:pt>
                <c:pt idx="4">
                  <c:v>1.3587339449541287</c:v>
                </c:pt>
                <c:pt idx="5">
                  <c:v>1.4920887245841041</c:v>
                </c:pt>
                <c:pt idx="6">
                  <c:v>1.2441516966067863</c:v>
                </c:pt>
                <c:pt idx="7">
                  <c:v>1.124371980676329</c:v>
                </c:pt>
                <c:pt idx="8">
                  <c:v>1.0416366366366383</c:v>
                </c:pt>
                <c:pt idx="9">
                  <c:v>1.0590841949778427</c:v>
                </c:pt>
                <c:pt idx="10">
                  <c:v>1.1316834532374105</c:v>
                </c:pt>
                <c:pt idx="11">
                  <c:v>1.2749077490774909</c:v>
                </c:pt>
                <c:pt idx="12">
                  <c:v>1.3856997084548106</c:v>
                </c:pt>
                <c:pt idx="13">
                  <c:v>1.2838873626373637</c:v>
                </c:pt>
                <c:pt idx="14">
                  <c:v>0.85736526946107727</c:v>
                </c:pt>
                <c:pt idx="15">
                  <c:v>0.50004016064257029</c:v>
                </c:pt>
                <c:pt idx="16">
                  <c:v>0.54349357798165154</c:v>
                </c:pt>
                <c:pt idx="17">
                  <c:v>0.59683548983364165</c:v>
                </c:pt>
                <c:pt idx="18">
                  <c:v>0.49766067864271452</c:v>
                </c:pt>
                <c:pt idx="19">
                  <c:v>0.44974879227053166</c:v>
                </c:pt>
                <c:pt idx="20">
                  <c:v>0.41665465465465534</c:v>
                </c:pt>
                <c:pt idx="21">
                  <c:v>0.4236336779911371</c:v>
                </c:pt>
                <c:pt idx="22">
                  <c:v>0.45267338129496421</c:v>
                </c:pt>
                <c:pt idx="23">
                  <c:v>0.58284210526315761</c:v>
                </c:pt>
                <c:pt idx="24">
                  <c:v>0.42047486033519538</c:v>
                </c:pt>
                <c:pt idx="25">
                  <c:v>0.62666095890410967</c:v>
                </c:pt>
                <c:pt idx="26">
                  <c:v>0.66898584905660408</c:v>
                </c:pt>
                <c:pt idx="27">
                  <c:v>0.51813211845102503</c:v>
                </c:pt>
                <c:pt idx="28">
                  <c:v>0.54607339449541403</c:v>
                </c:pt>
                <c:pt idx="29">
                  <c:v>0.32779342723004701</c:v>
                </c:pt>
                <c:pt idx="30">
                  <c:v>0.34258407079646003</c:v>
                </c:pt>
                <c:pt idx="31">
                  <c:v>0.35060728744939257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969680"/>
        <c:axId val="-1456969136"/>
      </c:lineChart>
      <c:dateAx>
        <c:axId val="-145696968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69136"/>
        <c:crosses val="autoZero"/>
        <c:auto val="1"/>
        <c:lblOffset val="100"/>
        <c:baseTimeUnit val="months"/>
      </c:dateAx>
      <c:valAx>
        <c:axId val="-14569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standard!$P$102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standard!$O$103:$O$134</c:f>
              <c:numCache>
                <c:formatCode>[$-409]mmm\-yy;@</c:formatCode>
                <c:ptCount val="32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</c:numCache>
            </c:numRef>
          </c:cat>
          <c:val>
            <c:numRef>
              <c:f>standard!$P$103:$P$134</c:f>
              <c:numCache>
                <c:formatCode>General</c:formatCode>
                <c:ptCount val="32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standard!$Q$102</c:f>
              <c:strCache>
                <c:ptCount val="1"/>
                <c:pt idx="0">
                  <c:v>Ozone (ppm)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standard!$O$103:$O$134</c:f>
              <c:numCache>
                <c:formatCode>[$-409]mmm\-yy;@</c:formatCode>
                <c:ptCount val="32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</c:numCache>
            </c:numRef>
          </c:cat>
          <c:val>
            <c:numRef>
              <c:f>standard!$Q$103:$Q$134</c:f>
              <c:numCache>
                <c:formatCode>General</c:formatCode>
                <c:ptCount val="32"/>
                <c:pt idx="0" formatCode="0.00">
                  <c:v>3.0552083333333317E-3</c:v>
                </c:pt>
                <c:pt idx="1">
                  <c:v>6.5846189024390206E-3</c:v>
                </c:pt>
                <c:pt idx="2">
                  <c:v>9.777597955706983E-3</c:v>
                </c:pt>
                <c:pt idx="3">
                  <c:v>9.9181181959564595E-3</c:v>
                </c:pt>
                <c:pt idx="4">
                  <c:v>1.1628674304418971E-2</c:v>
                </c:pt>
                <c:pt idx="5">
                  <c:v>8.8292955326460497E-3</c:v>
                </c:pt>
                <c:pt idx="6">
                  <c:v>5.8375471698113232E-3</c:v>
                </c:pt>
                <c:pt idx="7">
                  <c:v>5.0205343511450402E-3</c:v>
                </c:pt>
                <c:pt idx="8">
                  <c:v>4.0394009216589864E-3</c:v>
                </c:pt>
                <c:pt idx="9">
                  <c:v>2.74790025549256E-3</c:v>
                </c:pt>
                <c:pt idx="10">
                  <c:v>1.6293975903614469E-3</c:v>
                </c:pt>
                <c:pt idx="11">
                  <c:v>3.9864705882352901E-3</c:v>
                </c:pt>
                <c:pt idx="12">
                  <c:v>2.9926476190476206E-3</c:v>
                </c:pt>
                <c:pt idx="13">
                  <c:v>1.7974248120300766E-3</c:v>
                </c:pt>
                <c:pt idx="14">
                  <c:v>6.08496163682864E-3</c:v>
                </c:pt>
                <c:pt idx="15">
                  <c:v>9.2782885906040318E-3</c:v>
                </c:pt>
                <c:pt idx="16">
                  <c:v>1.1047240589198022E-2</c:v>
                </c:pt>
                <c:pt idx="17">
                  <c:v>8.387830756013747E-3</c:v>
                </c:pt>
                <c:pt idx="18">
                  <c:v>5.5456698113207567E-3</c:v>
                </c:pt>
                <c:pt idx="19">
                  <c:v>4.7695076335877882E-3</c:v>
                </c:pt>
                <c:pt idx="20">
                  <c:v>3.8374308755760368E-3</c:v>
                </c:pt>
                <c:pt idx="21">
                  <c:v>2.6105052427179321E-3</c:v>
                </c:pt>
                <c:pt idx="22">
                  <c:v>1.5479277108433746E-3</c:v>
                </c:pt>
                <c:pt idx="23">
                  <c:v>3.908243902439025E-3</c:v>
                </c:pt>
                <c:pt idx="24">
                  <c:v>2.2688602442333776E-3</c:v>
                </c:pt>
                <c:pt idx="25">
                  <c:v>5.0301256983240287E-3</c:v>
                </c:pt>
                <c:pt idx="26">
                  <c:v>7.9163127413127525E-3</c:v>
                </c:pt>
                <c:pt idx="27">
                  <c:v>1.1402369146005498E-2</c:v>
                </c:pt>
                <c:pt idx="28">
                  <c:v>1.2452662632375181E-2</c:v>
                </c:pt>
                <c:pt idx="29">
                  <c:v>6.5962770562770527E-3</c:v>
                </c:pt>
                <c:pt idx="30">
                  <c:v>5.3128551136363642E-3</c:v>
                </c:pt>
                <c:pt idx="31">
                  <c:v>4.3888163884673696E-3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964784"/>
        <c:axId val="-1456959888"/>
      </c:lineChart>
      <c:dateAx>
        <c:axId val="-145696478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59888"/>
        <c:crosses val="autoZero"/>
        <c:auto val="1"/>
        <c:lblOffset val="100"/>
        <c:baseTimeUnit val="months"/>
      </c:dateAx>
      <c:valAx>
        <c:axId val="-14569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standard!$O$142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standard!$N$143:$N$172</c:f>
              <c:numCache>
                <c:formatCode>[$-409]mmm\-yy;@</c:formatCode>
                <c:ptCount val="30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</c:numCache>
            </c:numRef>
          </c:cat>
          <c:val>
            <c:numRef>
              <c:f>standard!$O$143:$O$172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standard!$P$142</c:f>
              <c:strCache>
                <c:ptCount val="1"/>
                <c:pt idx="0">
                  <c:v>PM10 (ug/m3)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standard!$N$143:$N$172</c:f>
              <c:numCache>
                <c:formatCode>[$-409]mmm\-yy;@</c:formatCode>
                <c:ptCount val="30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</c:numCache>
            </c:numRef>
          </c:cat>
          <c:val>
            <c:numRef>
              <c:f>standard!$P$143:$P$172</c:f>
              <c:numCache>
                <c:formatCode>General</c:formatCode>
                <c:ptCount val="30"/>
                <c:pt idx="0">
                  <c:v>168.64218181818185</c:v>
                </c:pt>
                <c:pt idx="1">
                  <c:v>139.51688888888893</c:v>
                </c:pt>
                <c:pt idx="2">
                  <c:v>96.738741134751805</c:v>
                </c:pt>
                <c:pt idx="3">
                  <c:v>65.334183908046029</c:v>
                </c:pt>
                <c:pt idx="4">
                  <c:v>78.369817184643523</c:v>
                </c:pt>
                <c:pt idx="5">
                  <c:v>49.331158798283241</c:v>
                </c:pt>
                <c:pt idx="6">
                  <c:v>50.696851351351313</c:v>
                </c:pt>
                <c:pt idx="7">
                  <c:v>112.86983076923079</c:v>
                </c:pt>
                <c:pt idx="8">
                  <c:v>81.128583106266959</c:v>
                </c:pt>
                <c:pt idx="9">
                  <c:v>255.32704288939055</c:v>
                </c:pt>
                <c:pt idx="10">
                  <c:v>380.69510869565244</c:v>
                </c:pt>
                <c:pt idx="11">
                  <c:v>369.5509510869565</c:v>
                </c:pt>
                <c:pt idx="12">
                  <c:v>316.44326332794833</c:v>
                </c:pt>
                <c:pt idx="13">
                  <c:v>250.12444444444446</c:v>
                </c:pt>
                <c:pt idx="14">
                  <c:v>125.76036347517736</c:v>
                </c:pt>
                <c:pt idx="15">
                  <c:v>84.934439080459839</c:v>
                </c:pt>
                <c:pt idx="16">
                  <c:v>78.369817184643523</c:v>
                </c:pt>
                <c:pt idx="17">
                  <c:v>44.398042918454919</c:v>
                </c:pt>
                <c:pt idx="18">
                  <c:v>30.418110810810788</c:v>
                </c:pt>
                <c:pt idx="19">
                  <c:v>33.860949230769236</c:v>
                </c:pt>
                <c:pt idx="20">
                  <c:v>5.6790008174386877</c:v>
                </c:pt>
                <c:pt idx="21">
                  <c:v>19.50345029239767</c:v>
                </c:pt>
                <c:pt idx="22">
                  <c:v>44.553647260273941</c:v>
                </c:pt>
                <c:pt idx="23">
                  <c:v>56.911666666666683</c:v>
                </c:pt>
                <c:pt idx="24">
                  <c:v>38.793757700205326</c:v>
                </c:pt>
                <c:pt idx="25">
                  <c:v>43.685692883895165</c:v>
                </c:pt>
                <c:pt idx="26">
                  <c:v>29.364509151414314</c:v>
                </c:pt>
                <c:pt idx="27">
                  <c:v>46.194351851851835</c:v>
                </c:pt>
                <c:pt idx="28">
                  <c:v>36.473171521035631</c:v>
                </c:pt>
                <c:pt idx="29">
                  <c:v>58.666769480519356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6962608"/>
        <c:axId val="-1456962064"/>
      </c:lineChart>
      <c:dateAx>
        <c:axId val="-14569626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62064"/>
        <c:crosses val="autoZero"/>
        <c:auto val="1"/>
        <c:lblOffset val="100"/>
        <c:baseTimeUnit val="months"/>
      </c:dateAx>
      <c:valAx>
        <c:axId val="-14569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9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40822</xdr:colOff>
      <xdr:row>66</xdr:row>
      <xdr:rowOff>16810</xdr:rowOff>
    </xdr:to>
    <xdr:grpSp>
      <xdr:nvGrpSpPr>
        <xdr:cNvPr id="562" name="Group 561"/>
        <xdr:cNvGrpSpPr/>
      </xdr:nvGrpSpPr>
      <xdr:grpSpPr>
        <a:xfrm>
          <a:off x="0" y="0"/>
          <a:ext cx="8089447" cy="12589810"/>
          <a:chOff x="0" y="0"/>
          <a:chExt cx="8089447" cy="12589810"/>
        </a:xfrm>
      </xdr:grpSpPr>
      <xdr:sp macro="" textlink="">
        <xdr:nvSpPr>
          <xdr:cNvPr id="3" name="Rounded Rectangle 2"/>
          <xdr:cNvSpPr/>
        </xdr:nvSpPr>
        <xdr:spPr>
          <a:xfrm>
            <a:off x="1375" y="1129389"/>
            <a:ext cx="1869652" cy="390525"/>
          </a:xfrm>
          <a:prstGeom prst="roundRect">
            <a:avLst/>
          </a:prstGeom>
          <a:ln w="28575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Background Study</a:t>
            </a:r>
          </a:p>
        </xdr:txBody>
      </xdr:sp>
      <xdr:sp macro="" textlink="">
        <xdr:nvSpPr>
          <xdr:cNvPr id="4" name="Rounded Rectangle 3"/>
          <xdr:cNvSpPr/>
        </xdr:nvSpPr>
        <xdr:spPr>
          <a:xfrm>
            <a:off x="2466836" y="853167"/>
            <a:ext cx="2476362" cy="381000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Literature Review</a:t>
            </a:r>
          </a:p>
        </xdr:txBody>
      </xdr:sp>
      <xdr:sp macro="" textlink="">
        <xdr:nvSpPr>
          <xdr:cNvPr id="20" name="Rounded Rectangle 19"/>
          <xdr:cNvSpPr/>
        </xdr:nvSpPr>
        <xdr:spPr>
          <a:xfrm>
            <a:off x="2466836" y="1415142"/>
            <a:ext cx="2476362" cy="381000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Selection of UFORE-D Model</a:t>
            </a:r>
          </a:p>
        </xdr:txBody>
      </xdr:sp>
      <xdr:sp macro="" textlink="">
        <xdr:nvSpPr>
          <xdr:cNvPr id="21" name="Rounded Rectangle 20"/>
          <xdr:cNvSpPr/>
        </xdr:nvSpPr>
        <xdr:spPr>
          <a:xfrm>
            <a:off x="0" y="1977117"/>
            <a:ext cx="1866901" cy="390525"/>
          </a:xfrm>
          <a:prstGeom prst="roundRect">
            <a:avLst/>
          </a:prstGeom>
          <a:ln w="28575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Study Area Selection</a:t>
            </a:r>
          </a:p>
        </xdr:txBody>
      </xdr:sp>
      <xdr:sp macro="" textlink="">
        <xdr:nvSpPr>
          <xdr:cNvPr id="22" name="Rounded Rectangle 21"/>
          <xdr:cNvSpPr/>
        </xdr:nvSpPr>
        <xdr:spPr>
          <a:xfrm>
            <a:off x="0" y="3732440"/>
            <a:ext cx="1866901" cy="390525"/>
          </a:xfrm>
          <a:prstGeom prst="roundRect">
            <a:avLst/>
          </a:prstGeom>
          <a:ln w="28575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Data Collection</a:t>
            </a:r>
          </a:p>
        </xdr:txBody>
      </xdr:sp>
      <xdr:sp macro="" textlink="">
        <xdr:nvSpPr>
          <xdr:cNvPr id="23" name="Rounded Rectangle 22"/>
          <xdr:cNvSpPr/>
        </xdr:nvSpPr>
        <xdr:spPr>
          <a:xfrm>
            <a:off x="2466836" y="1986642"/>
            <a:ext cx="2476362" cy="390525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Selecting KCC as Study Area</a:t>
            </a:r>
          </a:p>
        </xdr:txBody>
      </xdr:sp>
      <xdr:sp macro="" textlink="">
        <xdr:nvSpPr>
          <xdr:cNvPr id="24" name="Rounded Rectangle 23"/>
          <xdr:cNvSpPr/>
        </xdr:nvSpPr>
        <xdr:spPr>
          <a:xfrm>
            <a:off x="5599328" y="2181225"/>
            <a:ext cx="2476362" cy="1125311"/>
          </a:xfrm>
          <a:prstGeom prst="round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SO2 concentration</a:t>
            </a:r>
            <a:endParaRPr lang="en-US" sz="1050">
              <a:effectLst/>
            </a:endParaRPr>
          </a:p>
          <a:p>
            <a:pPr algn="ctr"/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NO2 concentration</a:t>
            </a:r>
            <a:endParaRPr lang="en-US" sz="1050">
              <a:effectLst/>
            </a:endParaRPr>
          </a:p>
          <a:p>
            <a:pPr algn="ctr"/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CO concentration</a:t>
            </a:r>
            <a:endParaRPr lang="en-US" sz="1050">
              <a:effectLst/>
            </a:endParaRPr>
          </a:p>
          <a:p>
            <a:pPr algn="ctr"/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O3 concentration</a:t>
            </a:r>
            <a:endParaRPr lang="en-US" sz="1050">
              <a:effectLst/>
            </a:endParaRPr>
          </a:p>
          <a:p>
            <a:pPr algn="ctr"/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PM10 concentration</a:t>
            </a:r>
            <a:endParaRPr lang="en-US" sz="1050">
              <a:effectLst/>
            </a:endParaRPr>
          </a:p>
        </xdr:txBody>
      </xdr:sp>
      <xdr:sp macro="" textlink="">
        <xdr:nvSpPr>
          <xdr:cNvPr id="25" name="Rounded Rectangle 24"/>
          <xdr:cNvSpPr/>
        </xdr:nvSpPr>
        <xdr:spPr>
          <a:xfrm>
            <a:off x="2462604" y="3582764"/>
            <a:ext cx="2476361" cy="390525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Meteorological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Data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Rounded Rectangle 25"/>
          <xdr:cNvSpPr/>
        </xdr:nvSpPr>
        <xdr:spPr>
          <a:xfrm>
            <a:off x="5562288" y="3429002"/>
            <a:ext cx="2513402" cy="680357"/>
          </a:xfrm>
          <a:prstGeom prst="round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Wind speed (m/s)</a:t>
            </a:r>
            <a:endParaRPr lang="en-US" sz="1050">
              <a:effectLst/>
            </a:endParaRPr>
          </a:p>
          <a:p>
            <a:pPr algn="ctr"/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Temparature</a:t>
            </a:r>
            <a:endPara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en-US" sz="105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Weather station height</a:t>
            </a:r>
            <a:endPara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7" name="Rounded Rectangle 26"/>
          <xdr:cNvSpPr/>
        </xdr:nvSpPr>
        <xdr:spPr>
          <a:xfrm>
            <a:off x="2462604" y="4331157"/>
            <a:ext cx="2476361" cy="390525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Tree Cover %</a:t>
            </a:r>
          </a:p>
        </xdr:txBody>
      </xdr:sp>
      <xdr:sp macro="" textlink="">
        <xdr:nvSpPr>
          <xdr:cNvPr id="28" name="Rounded Rectangle 27"/>
          <xdr:cNvSpPr/>
        </xdr:nvSpPr>
        <xdr:spPr>
          <a:xfrm>
            <a:off x="5558057" y="4249514"/>
            <a:ext cx="2517634" cy="553810"/>
          </a:xfrm>
          <a:prstGeom prst="round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Obtained by Uploading KML file of Study area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Globalforestwatch.org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Rounded Rectangle 28"/>
          <xdr:cNvSpPr/>
        </xdr:nvSpPr>
        <xdr:spPr>
          <a:xfrm>
            <a:off x="2462604" y="5120373"/>
            <a:ext cx="2503876" cy="567415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Data Required for Determination of Mixing Height</a:t>
            </a:r>
          </a:p>
        </xdr:txBody>
      </xdr:sp>
      <xdr:sp macro="" textlink="">
        <xdr:nvSpPr>
          <xdr:cNvPr id="30" name="Rounded Rectangle 29"/>
          <xdr:cNvSpPr/>
        </xdr:nvSpPr>
        <xdr:spPr>
          <a:xfrm>
            <a:off x="5585571" y="4943480"/>
            <a:ext cx="2490118" cy="921203"/>
          </a:xfrm>
          <a:prstGeom prst="round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Area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study area</a:t>
            </a:r>
          </a:p>
          <a:p>
            <a:pPr algn="ctr"/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- Specif pollution emission data.</a:t>
            </a:r>
          </a:p>
          <a:p>
            <a:pPr algn="ctr"/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or, Determination of pollution emission from emitting source data</a:t>
            </a:r>
          </a:p>
        </xdr:txBody>
      </xdr:sp>
      <xdr:sp macro="" textlink="">
        <xdr:nvSpPr>
          <xdr:cNvPr id="31" name="Rounded Rectangle 30"/>
          <xdr:cNvSpPr/>
        </xdr:nvSpPr>
        <xdr:spPr>
          <a:xfrm>
            <a:off x="0" y="8984794"/>
            <a:ext cx="1866901" cy="390525"/>
          </a:xfrm>
          <a:prstGeom prst="roundRect">
            <a:avLst/>
          </a:prstGeom>
          <a:ln w="28575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Analysis and Inference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Rounded Rectangle 31"/>
          <xdr:cNvSpPr/>
        </xdr:nvSpPr>
        <xdr:spPr>
          <a:xfrm>
            <a:off x="0" y="11124315"/>
            <a:ext cx="1866901" cy="540204"/>
          </a:xfrm>
          <a:prstGeom prst="roundRect">
            <a:avLst/>
          </a:prstGeom>
          <a:ln w="28575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Findings Discussion and Recommendations</a:t>
            </a:r>
          </a:p>
        </xdr:txBody>
      </xdr:sp>
      <xdr:sp macro="" textlink="">
        <xdr:nvSpPr>
          <xdr:cNvPr id="33" name="Rounded Rectangle 32"/>
          <xdr:cNvSpPr/>
        </xdr:nvSpPr>
        <xdr:spPr>
          <a:xfrm>
            <a:off x="13758" y="11886316"/>
            <a:ext cx="1866901" cy="390525"/>
          </a:xfrm>
          <a:prstGeom prst="roundRect">
            <a:avLst/>
          </a:prstGeom>
          <a:ln w="28575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Further Scope</a:t>
            </a:r>
          </a:p>
        </xdr:txBody>
      </xdr:sp>
      <xdr:sp macro="" textlink="">
        <xdr:nvSpPr>
          <xdr:cNvPr id="34" name="Rounded Rectangle 33"/>
          <xdr:cNvSpPr/>
        </xdr:nvSpPr>
        <xdr:spPr>
          <a:xfrm>
            <a:off x="2466837" y="11505319"/>
            <a:ext cx="2444614" cy="540203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Framework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for Convenience of Study Over Larger Area in Bangladesh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ounded Rectangle 34"/>
          <xdr:cNvSpPr/>
        </xdr:nvSpPr>
        <xdr:spPr>
          <a:xfrm>
            <a:off x="2490119" y="12240107"/>
            <a:ext cx="2476362" cy="349703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Air Pollution Monitoring Platform</a:t>
            </a:r>
          </a:p>
        </xdr:txBody>
      </xdr:sp>
      <xdr:sp macro="" textlink="">
        <xdr:nvSpPr>
          <xdr:cNvPr id="36" name="Rounded Rectangle 35"/>
          <xdr:cNvSpPr/>
        </xdr:nvSpPr>
        <xdr:spPr>
          <a:xfrm>
            <a:off x="2466837" y="2548617"/>
            <a:ext cx="2499643" cy="390525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Air Pollution Concentration Data</a:t>
            </a:r>
          </a:p>
        </xdr:txBody>
      </xdr:sp>
      <xdr:sp macro="" textlink="">
        <xdr:nvSpPr>
          <xdr:cNvPr id="38" name="Rounded Rectangle 37"/>
          <xdr:cNvSpPr/>
        </xdr:nvSpPr>
        <xdr:spPr>
          <a:xfrm>
            <a:off x="2463979" y="0"/>
            <a:ext cx="2502501" cy="567419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Fixing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Objective, Research Question, Scope of Study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9" name="Rounded Rectangle 38"/>
          <xdr:cNvSpPr/>
        </xdr:nvSpPr>
        <xdr:spPr>
          <a:xfrm>
            <a:off x="1375" y="81642"/>
            <a:ext cx="1869652" cy="390525"/>
          </a:xfrm>
          <a:prstGeom prst="roundRect">
            <a:avLst/>
          </a:prstGeom>
          <a:ln w="28575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Initialization</a:t>
            </a:r>
          </a:p>
        </xdr:txBody>
      </xdr:sp>
      <xdr:cxnSp macro="">
        <xdr:nvCxnSpPr>
          <xdr:cNvPr id="8" name="Straight Arrow Connector 7"/>
          <xdr:cNvCxnSpPr>
            <a:stCxn id="39" idx="2"/>
            <a:endCxn id="3" idx="0"/>
          </xdr:cNvCxnSpPr>
        </xdr:nvCxnSpPr>
        <xdr:spPr>
          <a:xfrm>
            <a:off x="936202" y="472167"/>
            <a:ext cx="0" cy="65722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>
            <a:stCxn id="3" idx="2"/>
            <a:endCxn id="21" idx="0"/>
          </xdr:cNvCxnSpPr>
        </xdr:nvCxnSpPr>
        <xdr:spPr>
          <a:xfrm flipH="1">
            <a:off x="933451" y="1519914"/>
            <a:ext cx="2751" cy="45720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Straight Arrow Connector 40"/>
          <xdr:cNvCxnSpPr>
            <a:stCxn id="21" idx="2"/>
            <a:endCxn id="22" idx="0"/>
          </xdr:cNvCxnSpPr>
        </xdr:nvCxnSpPr>
        <xdr:spPr>
          <a:xfrm>
            <a:off x="933451" y="2367642"/>
            <a:ext cx="0" cy="136479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Straight Arrow Connector 42"/>
          <xdr:cNvCxnSpPr>
            <a:stCxn id="22" idx="2"/>
            <a:endCxn id="31" idx="0"/>
          </xdr:cNvCxnSpPr>
        </xdr:nvCxnSpPr>
        <xdr:spPr>
          <a:xfrm>
            <a:off x="933451" y="4122965"/>
            <a:ext cx="0" cy="486182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Straight Arrow Connector 46"/>
          <xdr:cNvCxnSpPr>
            <a:stCxn id="31" idx="2"/>
            <a:endCxn id="32" idx="0"/>
          </xdr:cNvCxnSpPr>
        </xdr:nvCxnSpPr>
        <xdr:spPr>
          <a:xfrm>
            <a:off x="933451" y="9375319"/>
            <a:ext cx="0" cy="17489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Straight Arrow Connector 48"/>
          <xdr:cNvCxnSpPr>
            <a:stCxn id="32" idx="2"/>
            <a:endCxn id="33" idx="0"/>
          </xdr:cNvCxnSpPr>
        </xdr:nvCxnSpPr>
        <xdr:spPr>
          <a:xfrm>
            <a:off x="933451" y="11664519"/>
            <a:ext cx="13758" cy="22179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Elbow Connector 52"/>
          <xdr:cNvCxnSpPr>
            <a:stCxn id="38" idx="1"/>
            <a:endCxn id="39" idx="3"/>
          </xdr:cNvCxnSpPr>
        </xdr:nvCxnSpPr>
        <xdr:spPr>
          <a:xfrm rot="10800000">
            <a:off x="1871028" y="276906"/>
            <a:ext cx="592952" cy="6805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Elbow Connector 54"/>
          <xdr:cNvCxnSpPr>
            <a:stCxn id="4" idx="1"/>
            <a:endCxn id="3" idx="3"/>
          </xdr:cNvCxnSpPr>
        </xdr:nvCxnSpPr>
        <xdr:spPr>
          <a:xfrm rot="10800000" flipV="1">
            <a:off x="1871028" y="1043666"/>
            <a:ext cx="595808" cy="280985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Elbow Connector 56"/>
          <xdr:cNvCxnSpPr>
            <a:stCxn id="20" idx="1"/>
            <a:endCxn id="3" idx="3"/>
          </xdr:cNvCxnSpPr>
        </xdr:nvCxnSpPr>
        <xdr:spPr>
          <a:xfrm rot="10800000">
            <a:off x="1871028" y="1324652"/>
            <a:ext cx="595808" cy="280990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Straight Arrow Connector 58"/>
          <xdr:cNvCxnSpPr>
            <a:stCxn id="23" idx="1"/>
            <a:endCxn id="21" idx="3"/>
          </xdr:cNvCxnSpPr>
        </xdr:nvCxnSpPr>
        <xdr:spPr>
          <a:xfrm flipH="1" flipV="1">
            <a:off x="1866901" y="2172380"/>
            <a:ext cx="599935" cy="95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Elbow Connector 60"/>
          <xdr:cNvCxnSpPr>
            <a:stCxn id="24" idx="1"/>
            <a:endCxn id="36" idx="3"/>
          </xdr:cNvCxnSpPr>
        </xdr:nvCxnSpPr>
        <xdr:spPr>
          <a:xfrm rot="10800000">
            <a:off x="4966480" y="2743881"/>
            <a:ext cx="632847" cy="1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Elbow Connector 64"/>
          <xdr:cNvCxnSpPr>
            <a:stCxn id="26" idx="1"/>
            <a:endCxn id="25" idx="3"/>
          </xdr:cNvCxnSpPr>
        </xdr:nvCxnSpPr>
        <xdr:spPr>
          <a:xfrm rot="10800000" flipV="1">
            <a:off x="4938966" y="3769181"/>
            <a:ext cx="623322" cy="8846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Elbow Connector 66"/>
          <xdr:cNvCxnSpPr>
            <a:stCxn id="28" idx="1"/>
            <a:endCxn id="27" idx="3"/>
          </xdr:cNvCxnSpPr>
        </xdr:nvCxnSpPr>
        <xdr:spPr>
          <a:xfrm rot="10800000" flipV="1">
            <a:off x="4938966" y="4526418"/>
            <a:ext cx="619091" cy="1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9" name="Elbow Connector 68"/>
          <xdr:cNvCxnSpPr>
            <a:stCxn id="30" idx="1"/>
            <a:endCxn id="29" idx="3"/>
          </xdr:cNvCxnSpPr>
        </xdr:nvCxnSpPr>
        <xdr:spPr>
          <a:xfrm rot="10800000">
            <a:off x="4966480" y="5404082"/>
            <a:ext cx="619091" cy="1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Elbow Connector 70"/>
          <xdr:cNvCxnSpPr>
            <a:stCxn id="36" idx="1"/>
            <a:endCxn id="22" idx="3"/>
          </xdr:cNvCxnSpPr>
        </xdr:nvCxnSpPr>
        <xdr:spPr>
          <a:xfrm rot="10800000" flipV="1">
            <a:off x="1866902" y="2743879"/>
            <a:ext cx="599936" cy="1183823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3" name="Elbow Connector 72"/>
          <xdr:cNvCxnSpPr>
            <a:stCxn id="25" idx="1"/>
            <a:endCxn id="22" idx="3"/>
          </xdr:cNvCxnSpPr>
        </xdr:nvCxnSpPr>
        <xdr:spPr>
          <a:xfrm rot="10800000" flipV="1">
            <a:off x="1866901" y="3778027"/>
            <a:ext cx="595703" cy="149676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Elbow Connector 74"/>
          <xdr:cNvCxnSpPr>
            <a:stCxn id="27" idx="1"/>
            <a:endCxn id="22" idx="3"/>
          </xdr:cNvCxnSpPr>
        </xdr:nvCxnSpPr>
        <xdr:spPr>
          <a:xfrm rot="10800000">
            <a:off x="1866901" y="3927704"/>
            <a:ext cx="595703" cy="598717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Elbow Connector 76"/>
          <xdr:cNvCxnSpPr>
            <a:stCxn id="29" idx="1"/>
            <a:endCxn id="22" idx="3"/>
          </xdr:cNvCxnSpPr>
        </xdr:nvCxnSpPr>
        <xdr:spPr>
          <a:xfrm rot="10800000">
            <a:off x="1866901" y="3927703"/>
            <a:ext cx="595703" cy="147637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Elbow Connector 78"/>
          <xdr:cNvCxnSpPr>
            <a:stCxn id="34" idx="1"/>
            <a:endCxn id="33" idx="3"/>
          </xdr:cNvCxnSpPr>
        </xdr:nvCxnSpPr>
        <xdr:spPr>
          <a:xfrm rot="10800000" flipV="1">
            <a:off x="1880658" y="11775421"/>
            <a:ext cx="586178" cy="30615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Elbow Connector 80"/>
          <xdr:cNvCxnSpPr>
            <a:stCxn id="35" idx="1"/>
            <a:endCxn id="33" idx="3"/>
          </xdr:cNvCxnSpPr>
        </xdr:nvCxnSpPr>
        <xdr:spPr>
          <a:xfrm rot="10800000">
            <a:off x="1880659" y="12081579"/>
            <a:ext cx="609461" cy="333380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8" name="Rounded Rectangle 47"/>
          <xdr:cNvSpPr/>
        </xdr:nvSpPr>
        <xdr:spPr>
          <a:xfrm>
            <a:off x="2466837" y="6072872"/>
            <a:ext cx="2513401" cy="567415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Other Data for Model</a:t>
            </a:r>
          </a:p>
        </xdr:txBody>
      </xdr:sp>
      <xdr:sp macro="" textlink="">
        <xdr:nvSpPr>
          <xdr:cNvPr id="50" name="Rounded Rectangle 49"/>
          <xdr:cNvSpPr/>
        </xdr:nvSpPr>
        <xdr:spPr>
          <a:xfrm>
            <a:off x="5585571" y="5977623"/>
            <a:ext cx="2503876" cy="757916"/>
          </a:xfrm>
          <a:prstGeom prst="round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Roughness Length</a:t>
            </a:r>
          </a:p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Stomatal Resistance</a:t>
            </a:r>
          </a:p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Leaf Area Index</a:t>
            </a:r>
          </a:p>
        </xdr:txBody>
      </xdr:sp>
      <xdr:sp macro="" textlink="">
        <xdr:nvSpPr>
          <xdr:cNvPr id="350" name="Rounded Rectangle 349"/>
          <xdr:cNvSpPr/>
        </xdr:nvSpPr>
        <xdr:spPr>
          <a:xfrm>
            <a:off x="2466837" y="7463997"/>
            <a:ext cx="1880553" cy="550604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Aerodynamic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Resistance Calculation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96" name="Rounded Rectangle 395"/>
          <xdr:cNvSpPr/>
        </xdr:nvSpPr>
        <xdr:spPr>
          <a:xfrm>
            <a:off x="2466837" y="8631821"/>
            <a:ext cx="1853039" cy="484970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Quasi-laminar Boundary Layer 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Resistance Calculation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97" name="Rounded Rectangle 396"/>
          <xdr:cNvSpPr/>
        </xdr:nvSpPr>
        <xdr:spPr>
          <a:xfrm>
            <a:off x="4636302" y="6960537"/>
            <a:ext cx="1540845" cy="468961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Atmosphere Stability 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Calculation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98" name="Rounded Rectangle 397"/>
          <xdr:cNvSpPr/>
        </xdr:nvSpPr>
        <xdr:spPr>
          <a:xfrm>
            <a:off x="4636302" y="8021890"/>
            <a:ext cx="1540845" cy="441752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Friction Velocity 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Calculation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99" name="Rounded Rectangle 398"/>
          <xdr:cNvSpPr/>
        </xdr:nvSpPr>
        <xdr:spPr>
          <a:xfrm>
            <a:off x="4650059" y="7559246"/>
            <a:ext cx="1531320" cy="362506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Mean Wind Speed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Data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00" name="Rounded Rectangle 399"/>
          <xdr:cNvSpPr/>
        </xdr:nvSpPr>
        <xdr:spPr>
          <a:xfrm>
            <a:off x="6507330" y="6960537"/>
            <a:ext cx="1531320" cy="468961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Roughness Length Data</a:t>
            </a:r>
          </a:p>
        </xdr:txBody>
      </xdr:sp>
      <xdr:sp macro="" textlink="">
        <xdr:nvSpPr>
          <xdr:cNvPr id="401" name="Rounded Rectangle 400"/>
          <xdr:cNvSpPr/>
        </xdr:nvSpPr>
        <xdr:spPr>
          <a:xfrm>
            <a:off x="6507330" y="7640893"/>
            <a:ext cx="1531320" cy="1203753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Displacement Height</a:t>
            </a:r>
          </a:p>
          <a:p>
            <a:pPr algn="ctr"/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- Stability Function for Momentum Calculation</a:t>
            </a:r>
          </a:p>
          <a:p>
            <a:pPr algn="ctr"/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- Fraction Opaque Cloud Cover Data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12" name="Rounded Rectangle 411"/>
          <xdr:cNvSpPr/>
        </xdr:nvSpPr>
        <xdr:spPr>
          <a:xfrm>
            <a:off x="2466837" y="9230535"/>
            <a:ext cx="1853039" cy="484970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Canopy Resistance Calculation</a:t>
            </a:r>
          </a:p>
        </xdr:txBody>
      </xdr:sp>
      <xdr:sp macro="" textlink="">
        <xdr:nvSpPr>
          <xdr:cNvPr id="467" name="Rounded Rectangle 466"/>
          <xdr:cNvSpPr/>
        </xdr:nvSpPr>
        <xdr:spPr>
          <a:xfrm>
            <a:off x="4636303" y="9083251"/>
            <a:ext cx="1540845" cy="781931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Stomatal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Resistance</a:t>
            </a:r>
          </a:p>
          <a:p>
            <a:pPr algn="ctr"/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- Mesophyll Resistance</a:t>
            </a:r>
          </a:p>
          <a:p>
            <a:pPr algn="ctr"/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- Soil Resistance</a:t>
            </a:r>
          </a:p>
          <a:p>
            <a:pPr algn="ctr"/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- Cuticular Resistance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74" name="Rounded Rectangle 473"/>
          <xdr:cNvSpPr/>
        </xdr:nvSpPr>
        <xdr:spPr>
          <a:xfrm>
            <a:off x="2466837" y="10373531"/>
            <a:ext cx="1233947" cy="702677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Air Quality Improvement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Calculation</a:t>
            </a:r>
          </a:p>
        </xdr:txBody>
      </xdr:sp>
      <xdr:sp macro="" textlink="">
        <xdr:nvSpPr>
          <xdr:cNvPr id="476" name="Rounded Rectangle 475"/>
          <xdr:cNvSpPr/>
        </xdr:nvSpPr>
        <xdr:spPr>
          <a:xfrm>
            <a:off x="3907152" y="10137319"/>
            <a:ext cx="1540844" cy="1170214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% Pollutant Removed</a:t>
            </a:r>
          </a:p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Amount of Pollutant Removed</a:t>
            </a:r>
          </a:p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% Concentration Change</a:t>
            </a:r>
          </a:p>
        </xdr:txBody>
      </xdr:sp>
      <xdr:sp macro="" textlink="">
        <xdr:nvSpPr>
          <xdr:cNvPr id="478" name="Rounded Rectangle 477"/>
          <xdr:cNvSpPr/>
        </xdr:nvSpPr>
        <xdr:spPr>
          <a:xfrm>
            <a:off x="5626848" y="10008540"/>
            <a:ext cx="1073087" cy="468961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Mixing Height Calculation</a:t>
            </a:r>
          </a:p>
        </xdr:txBody>
      </xdr:sp>
      <xdr:sp macro="" textlink="">
        <xdr:nvSpPr>
          <xdr:cNvPr id="479" name="Rounded Rectangle 478"/>
          <xdr:cNvSpPr/>
        </xdr:nvSpPr>
        <xdr:spPr>
          <a:xfrm>
            <a:off x="5626848" y="10974644"/>
            <a:ext cx="1073087" cy="496175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Tree Cover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% Data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82" name="Rounded Rectangle 481"/>
          <xdr:cNvSpPr/>
        </xdr:nvSpPr>
        <xdr:spPr>
          <a:xfrm>
            <a:off x="6920055" y="9831645"/>
            <a:ext cx="1118590" cy="822747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Emission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Source</a:t>
            </a:r>
          </a:p>
          <a:p>
            <a:pPr algn="ctr"/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- Emission Calculation</a:t>
            </a: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41" name="Rounded Rectangle 540"/>
          <xdr:cNvSpPr/>
        </xdr:nvSpPr>
        <xdr:spPr>
          <a:xfrm>
            <a:off x="6920055" y="10729716"/>
            <a:ext cx="1118590" cy="986034"/>
          </a:xfrm>
          <a:prstGeom prst="round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- By Uploading Study Area Boundary KML</a:t>
            </a:r>
            <a:r>
              <a:rPr lang="en-US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050">
                <a:latin typeface="Times New Roman" panose="02020603050405020304" pitchFamily="18" charset="0"/>
                <a:cs typeface="Times New Roman" panose="02020603050405020304" pitchFamily="18" charset="0"/>
              </a:rPr>
              <a:t>Global Forest Watch</a:t>
            </a:r>
          </a:p>
        </xdr:txBody>
      </xdr:sp>
      <xdr:cxnSp macro="">
        <xdr:nvCxnSpPr>
          <xdr:cNvPr id="9" name="Straight Arrow Connector 8"/>
          <xdr:cNvCxnSpPr>
            <a:stCxn id="50" idx="1"/>
            <a:endCxn id="48" idx="3"/>
          </xdr:cNvCxnSpPr>
        </xdr:nvCxnSpPr>
        <xdr:spPr>
          <a:xfrm flipH="1" flipV="1">
            <a:off x="4980190" y="6356580"/>
            <a:ext cx="605714" cy="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Elbow Connector 10"/>
          <xdr:cNvCxnSpPr>
            <a:stCxn id="48" idx="1"/>
            <a:endCxn id="22" idx="3"/>
          </xdr:cNvCxnSpPr>
        </xdr:nvCxnSpPr>
        <xdr:spPr>
          <a:xfrm rot="10800000">
            <a:off x="1866898" y="3927704"/>
            <a:ext cx="609749" cy="2428877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3" name="Elbow Connector 402"/>
          <xdr:cNvCxnSpPr>
            <a:stCxn id="397" idx="1"/>
            <a:endCxn id="350" idx="3"/>
          </xdr:cNvCxnSpPr>
        </xdr:nvCxnSpPr>
        <xdr:spPr>
          <a:xfrm rot="10800000" flipV="1">
            <a:off x="4347580" y="7195017"/>
            <a:ext cx="282408" cy="544281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5" name="Elbow Connector 404"/>
          <xdr:cNvCxnSpPr>
            <a:stCxn id="399" idx="1"/>
            <a:endCxn id="350" idx="3"/>
          </xdr:cNvCxnSpPr>
        </xdr:nvCxnSpPr>
        <xdr:spPr>
          <a:xfrm rot="10800000">
            <a:off x="4347580" y="7739299"/>
            <a:ext cx="295856" cy="1200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7" name="Elbow Connector 406"/>
          <xdr:cNvCxnSpPr>
            <a:stCxn id="398" idx="1"/>
            <a:endCxn id="350" idx="3"/>
          </xdr:cNvCxnSpPr>
        </xdr:nvCxnSpPr>
        <xdr:spPr>
          <a:xfrm rot="10800000">
            <a:off x="4347580" y="7739300"/>
            <a:ext cx="282408" cy="503467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9" name="Straight Arrow Connector 408"/>
          <xdr:cNvCxnSpPr>
            <a:stCxn id="400" idx="1"/>
            <a:endCxn id="397" idx="3"/>
          </xdr:cNvCxnSpPr>
        </xdr:nvCxnSpPr>
        <xdr:spPr>
          <a:xfrm flipH="1">
            <a:off x="6164163" y="7195018"/>
            <a:ext cx="336759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1" name="Straight Arrow Connector 410"/>
          <xdr:cNvCxnSpPr>
            <a:stCxn id="401" idx="1"/>
            <a:endCxn id="398" idx="3"/>
          </xdr:cNvCxnSpPr>
        </xdr:nvCxnSpPr>
        <xdr:spPr>
          <a:xfrm flipH="1" flipV="1">
            <a:off x="6164163" y="8242766"/>
            <a:ext cx="336759" cy="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2" name="Straight Arrow Connector 471"/>
          <xdr:cNvCxnSpPr>
            <a:stCxn id="467" idx="1"/>
            <a:endCxn id="412" idx="3"/>
          </xdr:cNvCxnSpPr>
        </xdr:nvCxnSpPr>
        <xdr:spPr>
          <a:xfrm flipH="1" flipV="1">
            <a:off x="4306678" y="9473020"/>
            <a:ext cx="323311" cy="119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3" name="Straight Arrow Connector 542"/>
          <xdr:cNvCxnSpPr>
            <a:stCxn id="482" idx="1"/>
            <a:endCxn id="478" idx="3"/>
          </xdr:cNvCxnSpPr>
        </xdr:nvCxnSpPr>
        <xdr:spPr>
          <a:xfrm flipH="1">
            <a:off x="6689191" y="10243019"/>
            <a:ext cx="229172" cy="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5" name="Straight Arrow Connector 544"/>
          <xdr:cNvCxnSpPr>
            <a:stCxn id="541" idx="1"/>
            <a:endCxn id="479" idx="3"/>
          </xdr:cNvCxnSpPr>
        </xdr:nvCxnSpPr>
        <xdr:spPr>
          <a:xfrm flipH="1" flipV="1">
            <a:off x="6689191" y="11222732"/>
            <a:ext cx="229172" cy="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7" name="Elbow Connector 546"/>
          <xdr:cNvCxnSpPr>
            <a:stCxn id="478" idx="1"/>
            <a:endCxn id="476" idx="3"/>
          </xdr:cNvCxnSpPr>
        </xdr:nvCxnSpPr>
        <xdr:spPr>
          <a:xfrm rot="10800000" flipV="1">
            <a:off x="5437419" y="10243020"/>
            <a:ext cx="188833" cy="479405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9" name="Elbow Connector 548"/>
          <xdr:cNvCxnSpPr>
            <a:stCxn id="479" idx="1"/>
            <a:endCxn id="476" idx="3"/>
          </xdr:cNvCxnSpPr>
        </xdr:nvCxnSpPr>
        <xdr:spPr>
          <a:xfrm rot="10800000">
            <a:off x="5437419" y="10722426"/>
            <a:ext cx="188833" cy="500306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1" name="Straight Arrow Connector 550"/>
          <xdr:cNvCxnSpPr>
            <a:stCxn id="476" idx="1"/>
            <a:endCxn id="474" idx="3"/>
          </xdr:cNvCxnSpPr>
        </xdr:nvCxnSpPr>
        <xdr:spPr>
          <a:xfrm flipH="1">
            <a:off x="3687515" y="10722426"/>
            <a:ext cx="215730" cy="244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3" name="Elbow Connector 552"/>
          <xdr:cNvCxnSpPr>
            <a:stCxn id="474" idx="1"/>
            <a:endCxn id="31" idx="3"/>
          </xdr:cNvCxnSpPr>
        </xdr:nvCxnSpPr>
        <xdr:spPr>
          <a:xfrm rot="10800000">
            <a:off x="1866898" y="9180058"/>
            <a:ext cx="609749" cy="1544813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5" name="Elbow Connector 554"/>
          <xdr:cNvCxnSpPr>
            <a:stCxn id="412" idx="1"/>
            <a:endCxn id="31" idx="3"/>
          </xdr:cNvCxnSpPr>
        </xdr:nvCxnSpPr>
        <xdr:spPr>
          <a:xfrm rot="10800000">
            <a:off x="1866898" y="9180058"/>
            <a:ext cx="609749" cy="292963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7" name="Elbow Connector 556"/>
          <xdr:cNvCxnSpPr>
            <a:stCxn id="396" idx="1"/>
            <a:endCxn id="31" idx="3"/>
          </xdr:cNvCxnSpPr>
        </xdr:nvCxnSpPr>
        <xdr:spPr>
          <a:xfrm rot="10800000" flipV="1">
            <a:off x="1866898" y="8874305"/>
            <a:ext cx="609749" cy="305751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9" name="Elbow Connector 558"/>
          <xdr:cNvCxnSpPr>
            <a:stCxn id="350" idx="1"/>
            <a:endCxn id="31" idx="3"/>
          </xdr:cNvCxnSpPr>
        </xdr:nvCxnSpPr>
        <xdr:spPr>
          <a:xfrm rot="10800000" flipV="1">
            <a:off x="1866898" y="7739299"/>
            <a:ext cx="609749" cy="144075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443753</xdr:colOff>
      <xdr:row>12</xdr:row>
      <xdr:rowOff>157150</xdr:rowOff>
    </xdr:from>
    <xdr:to>
      <xdr:col>40</xdr:col>
      <xdr:colOff>561992</xdr:colOff>
      <xdr:row>53</xdr:row>
      <xdr:rowOff>145675</xdr:rowOff>
    </xdr:to>
    <xdr:grpSp>
      <xdr:nvGrpSpPr>
        <xdr:cNvPr id="715" name="Group 714"/>
        <xdr:cNvGrpSpPr/>
      </xdr:nvGrpSpPr>
      <xdr:grpSpPr>
        <a:xfrm>
          <a:off x="11588003" y="2443150"/>
          <a:ext cx="13738989" cy="7799025"/>
          <a:chOff x="381001" y="2072196"/>
          <a:chExt cx="13940694" cy="7799025"/>
        </a:xfrm>
      </xdr:grpSpPr>
      <xdr:sp macro="" textlink="">
        <xdr:nvSpPr>
          <xdr:cNvPr id="716" name="Rounded Rectangle 715"/>
          <xdr:cNvSpPr/>
        </xdr:nvSpPr>
        <xdr:spPr>
          <a:xfrm>
            <a:off x="2281551" y="4507883"/>
            <a:ext cx="1483968" cy="35527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  <a:ln w="28575" cap="flat" cmpd="sng" algn="ctr">
            <a:solidFill>
              <a:srgbClr val="00B0F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Background Study</a:t>
            </a:r>
          </a:p>
        </xdr:txBody>
      </xdr:sp>
      <xdr:sp macro="" textlink="">
        <xdr:nvSpPr>
          <xdr:cNvPr id="717" name="Rounded Rectangle 716"/>
          <xdr:cNvSpPr/>
        </xdr:nvSpPr>
        <xdr:spPr>
          <a:xfrm>
            <a:off x="3193801" y="5090137"/>
            <a:ext cx="1495153" cy="346605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Literature Review</a:t>
            </a:r>
          </a:p>
        </xdr:txBody>
      </xdr:sp>
      <xdr:sp macro="" textlink="">
        <xdr:nvSpPr>
          <xdr:cNvPr id="718" name="Rounded Rectangle 717"/>
          <xdr:cNvSpPr/>
        </xdr:nvSpPr>
        <xdr:spPr>
          <a:xfrm>
            <a:off x="3186558" y="5646237"/>
            <a:ext cx="1502396" cy="553796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Selection of UFORE-D Model</a:t>
            </a:r>
          </a:p>
        </xdr:txBody>
      </xdr:sp>
      <xdr:sp macro="" textlink="">
        <xdr:nvSpPr>
          <xdr:cNvPr id="719" name="Rounded Rectangle 718"/>
          <xdr:cNvSpPr/>
        </xdr:nvSpPr>
        <xdr:spPr>
          <a:xfrm>
            <a:off x="4161830" y="4509414"/>
            <a:ext cx="1516141" cy="355270"/>
          </a:xfrm>
          <a:prstGeom prst="roundRect">
            <a:avLst/>
          </a:prstGeom>
          <a:solidFill>
            <a:sysClr val="window" lastClr="FFFFFF">
              <a:lumMod val="95000"/>
            </a:sysClr>
          </a:solidFill>
          <a:ln w="28575" cap="flat" cmpd="sng" algn="ctr">
            <a:solidFill>
              <a:srgbClr val="00B0F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Study Area Selection</a:t>
            </a:r>
          </a:p>
        </xdr:txBody>
      </xdr:sp>
      <xdr:sp macro="" textlink="">
        <xdr:nvSpPr>
          <xdr:cNvPr id="720" name="Rounded Rectangle 719"/>
          <xdr:cNvSpPr/>
        </xdr:nvSpPr>
        <xdr:spPr>
          <a:xfrm>
            <a:off x="6055261" y="4501959"/>
            <a:ext cx="1516330" cy="355270"/>
          </a:xfrm>
          <a:prstGeom prst="roundRect">
            <a:avLst/>
          </a:prstGeom>
          <a:solidFill>
            <a:schemeClr val="accent4">
              <a:lumMod val="20000"/>
              <a:lumOff val="80000"/>
            </a:schemeClr>
          </a:solidFill>
          <a:ln w="28575" cap="flat" cmpd="sng" algn="ctr">
            <a:solidFill>
              <a:srgbClr val="00B0F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Data Collection</a:t>
            </a:r>
          </a:p>
        </xdr:txBody>
      </xdr:sp>
      <xdr:sp macro="" textlink="">
        <xdr:nvSpPr>
          <xdr:cNvPr id="721" name="Rounded Rectangle 720"/>
          <xdr:cNvSpPr/>
        </xdr:nvSpPr>
        <xdr:spPr>
          <a:xfrm>
            <a:off x="5024257" y="5084261"/>
            <a:ext cx="1501361" cy="548759"/>
          </a:xfrm>
          <a:prstGeom prst="roundRect">
            <a:avLst/>
          </a:prstGeom>
          <a:solidFill>
            <a:sysClr val="window" lastClr="FFFFFF">
              <a:lumMod val="95000"/>
            </a:sys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Selecting KCC as Study Area</a:t>
            </a:r>
          </a:p>
        </xdr:txBody>
      </xdr:sp>
      <xdr:sp macro="" textlink="">
        <xdr:nvSpPr>
          <xdr:cNvPr id="722" name="Rounded Rectangle 721"/>
          <xdr:cNvSpPr/>
        </xdr:nvSpPr>
        <xdr:spPr>
          <a:xfrm>
            <a:off x="3723561" y="2072196"/>
            <a:ext cx="1534239" cy="1172792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- SO2 concentration</a:t>
            </a:r>
            <a:endPara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- NO2 concentration</a:t>
            </a:r>
            <a:endPara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- CO concentration</a:t>
            </a:r>
            <a:endPara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- O3 concentration</a:t>
            </a:r>
            <a:endPara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- PM10 concentration</a:t>
            </a:r>
            <a:endPara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endParaRPr>
          </a:p>
        </xdr:txBody>
      </xdr:sp>
      <xdr:sp macro="" textlink="">
        <xdr:nvSpPr>
          <xdr:cNvPr id="723" name="Rounded Rectangle 722"/>
          <xdr:cNvSpPr/>
        </xdr:nvSpPr>
        <xdr:spPr>
          <a:xfrm>
            <a:off x="5469731" y="3812256"/>
            <a:ext cx="1519713" cy="354979"/>
          </a:xfrm>
          <a:prstGeom prst="roundRect">
            <a:avLst/>
          </a:prstGeom>
          <a:solidFill>
            <a:schemeClr val="accent4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Meteorological Data</a:t>
            </a:r>
          </a:p>
        </xdr:txBody>
      </xdr:sp>
      <xdr:sp macro="" textlink="">
        <xdr:nvSpPr>
          <xdr:cNvPr id="724" name="Rounded Rectangle 723"/>
          <xdr:cNvSpPr/>
        </xdr:nvSpPr>
        <xdr:spPr>
          <a:xfrm>
            <a:off x="5421088" y="2680042"/>
            <a:ext cx="1613285" cy="752035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- Wind speed (m/s)</a:t>
            </a:r>
            <a:endPara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- Temparature</a:t>
            </a:r>
            <a:endPara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- Weather station height</a:t>
            </a: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725" name="Rounded Rectangle 724"/>
          <xdr:cNvSpPr/>
        </xdr:nvSpPr>
        <xdr:spPr>
          <a:xfrm>
            <a:off x="7328730" y="3824605"/>
            <a:ext cx="1506833" cy="355270"/>
          </a:xfrm>
          <a:prstGeom prst="roundRect">
            <a:avLst/>
          </a:prstGeom>
          <a:solidFill>
            <a:schemeClr val="accent4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Tree Cover %</a:t>
            </a:r>
          </a:p>
        </xdr:txBody>
      </xdr:sp>
      <xdr:sp macro="" textlink="">
        <xdr:nvSpPr>
          <xdr:cNvPr id="726" name="Rounded Rectangle 725"/>
          <xdr:cNvSpPr/>
        </xdr:nvSpPr>
        <xdr:spPr>
          <a:xfrm>
            <a:off x="7259744" y="2449285"/>
            <a:ext cx="1640554" cy="964237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Obtained by Uploading KML file of Study area in Globalforestwatch.org</a:t>
            </a:r>
          </a:p>
        </xdr:txBody>
      </xdr:sp>
      <xdr:sp macro="" textlink="">
        <xdr:nvSpPr>
          <xdr:cNvPr id="727" name="Rounded Rectangle 726"/>
          <xdr:cNvSpPr/>
        </xdr:nvSpPr>
        <xdr:spPr>
          <a:xfrm>
            <a:off x="9111528" y="3429880"/>
            <a:ext cx="1500881" cy="737354"/>
          </a:xfrm>
          <a:prstGeom prst="roundRect">
            <a:avLst/>
          </a:prstGeom>
          <a:solidFill>
            <a:schemeClr val="accent4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Data Required for Determination of Mixing Height</a:t>
            </a:r>
          </a:p>
        </xdr:txBody>
      </xdr:sp>
      <xdr:sp macro="" textlink="">
        <xdr:nvSpPr>
          <xdr:cNvPr id="728" name="Rounded Rectangle 727"/>
          <xdr:cNvSpPr/>
        </xdr:nvSpPr>
        <xdr:spPr>
          <a:xfrm>
            <a:off x="9053194" y="2105546"/>
            <a:ext cx="1609365" cy="1145928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Area of study area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Specif pollution emission data.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or, Determination of pollution emission from emitting source data</a:t>
            </a:r>
          </a:p>
        </xdr:txBody>
      </xdr:sp>
      <xdr:sp macro="" textlink="">
        <xdr:nvSpPr>
          <xdr:cNvPr id="729" name="Rounded Rectangle 728"/>
          <xdr:cNvSpPr/>
        </xdr:nvSpPr>
        <xdr:spPr>
          <a:xfrm>
            <a:off x="7951026" y="4502478"/>
            <a:ext cx="1877917" cy="355270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 w="28575" cap="flat" cmpd="sng" algn="ctr">
            <a:solidFill>
              <a:srgbClr val="00B0F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Data Analysis and Inference</a:t>
            </a:r>
          </a:p>
        </xdr:txBody>
      </xdr:sp>
      <xdr:sp macro="" textlink="">
        <xdr:nvSpPr>
          <xdr:cNvPr id="730" name="Rounded Rectangle 729"/>
          <xdr:cNvSpPr/>
        </xdr:nvSpPr>
        <xdr:spPr>
          <a:xfrm>
            <a:off x="10218703" y="4433455"/>
            <a:ext cx="1853074" cy="491437"/>
          </a:xfrm>
          <a:prstGeom prst="roundRect">
            <a:avLst/>
          </a:prstGeom>
          <a:noFill/>
          <a:ln w="28575" cap="flat" cmpd="sng" algn="ctr">
            <a:solidFill>
              <a:srgbClr val="00B0F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Findings Discussion and Recommendations</a:t>
            </a:r>
          </a:p>
        </xdr:txBody>
      </xdr:sp>
      <xdr:sp macro="" textlink="">
        <xdr:nvSpPr>
          <xdr:cNvPr id="731" name="Rounded Rectangle 730"/>
          <xdr:cNvSpPr/>
        </xdr:nvSpPr>
        <xdr:spPr>
          <a:xfrm>
            <a:off x="12659552" y="4507951"/>
            <a:ext cx="1662143" cy="355270"/>
          </a:xfrm>
          <a:prstGeom prst="roundRect">
            <a:avLst/>
          </a:prstGeom>
          <a:solidFill>
            <a:sysClr val="window" lastClr="FFFFFF">
              <a:lumMod val="95000"/>
            </a:sysClr>
          </a:solidFill>
          <a:ln w="28575" cap="flat" cmpd="sng" algn="ctr">
            <a:solidFill>
              <a:srgbClr val="00B0F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Further Scope</a:t>
            </a:r>
          </a:p>
        </xdr:txBody>
      </xdr:sp>
      <xdr:sp macro="" textlink="">
        <xdr:nvSpPr>
          <xdr:cNvPr id="732" name="Rounded Rectangle 731"/>
          <xdr:cNvSpPr/>
        </xdr:nvSpPr>
        <xdr:spPr>
          <a:xfrm>
            <a:off x="11530863" y="6029215"/>
            <a:ext cx="1847220" cy="760977"/>
          </a:xfrm>
          <a:prstGeom prst="roundRect">
            <a:avLst/>
          </a:prstGeom>
          <a:solidFill>
            <a:sysClr val="window" lastClr="FFFFFF">
              <a:lumMod val="95000"/>
            </a:sys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Framework for Convenience of Study Over Larger Area in Bangladesh</a:t>
            </a:r>
          </a:p>
        </xdr:txBody>
      </xdr:sp>
      <xdr:sp macro="" textlink="">
        <xdr:nvSpPr>
          <xdr:cNvPr id="733" name="Rounded Rectangle 732"/>
          <xdr:cNvSpPr/>
        </xdr:nvSpPr>
        <xdr:spPr>
          <a:xfrm>
            <a:off x="11544014" y="5264307"/>
            <a:ext cx="1834069" cy="565102"/>
          </a:xfrm>
          <a:prstGeom prst="roundRect">
            <a:avLst/>
          </a:prstGeom>
          <a:solidFill>
            <a:sysClr val="window" lastClr="FFFFFF">
              <a:lumMod val="95000"/>
            </a:sys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Air Pollution Monitoring Platform</a:t>
            </a:r>
          </a:p>
        </xdr:txBody>
      </xdr:sp>
      <xdr:sp macro="" textlink="">
        <xdr:nvSpPr>
          <xdr:cNvPr id="734" name="Rounded Rectangle 733"/>
          <xdr:cNvSpPr/>
        </xdr:nvSpPr>
        <xdr:spPr>
          <a:xfrm>
            <a:off x="3743316" y="3405428"/>
            <a:ext cx="1503920" cy="840442"/>
          </a:xfrm>
          <a:prstGeom prst="roundRect">
            <a:avLst/>
          </a:prstGeom>
          <a:solidFill>
            <a:schemeClr val="accent4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Air Pollution Concentration Data (Obtained from DoE, Khulna).</a:t>
            </a:r>
          </a:p>
        </xdr:txBody>
      </xdr:sp>
      <xdr:sp macro="" textlink="">
        <xdr:nvSpPr>
          <xdr:cNvPr id="735" name="Rounded Rectangle 734"/>
          <xdr:cNvSpPr/>
        </xdr:nvSpPr>
        <xdr:spPr>
          <a:xfrm>
            <a:off x="381001" y="5074736"/>
            <a:ext cx="1516975" cy="738991"/>
          </a:xfrm>
          <a:prstGeom prst="roundRect">
            <a:avLst/>
          </a:prstGeom>
          <a:solidFill>
            <a:sysClr val="window" lastClr="FFFFFF">
              <a:lumMod val="95000"/>
            </a:sys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Fixing Objective, Research Question, Scope of Study</a:t>
            </a:r>
          </a:p>
        </xdr:txBody>
      </xdr:sp>
      <xdr:sp macro="" textlink="">
        <xdr:nvSpPr>
          <xdr:cNvPr id="736" name="Rounded Rectangle 735"/>
          <xdr:cNvSpPr/>
        </xdr:nvSpPr>
        <xdr:spPr>
          <a:xfrm>
            <a:off x="392591" y="4501808"/>
            <a:ext cx="1496963" cy="355270"/>
          </a:xfrm>
          <a:prstGeom prst="roundRect">
            <a:avLst/>
          </a:prstGeom>
          <a:solidFill>
            <a:sysClr val="window" lastClr="FFFFFF">
              <a:lumMod val="95000"/>
            </a:sysClr>
          </a:solidFill>
          <a:ln w="28575" cap="flat" cmpd="sng" algn="ctr">
            <a:solidFill>
              <a:srgbClr val="00B0F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Initialization</a:t>
            </a:r>
          </a:p>
        </xdr:txBody>
      </xdr:sp>
      <xdr:sp macro="" textlink="">
        <xdr:nvSpPr>
          <xdr:cNvPr id="737" name="Rounded Rectangle 736"/>
          <xdr:cNvSpPr/>
        </xdr:nvSpPr>
        <xdr:spPr>
          <a:xfrm>
            <a:off x="10937692" y="3634837"/>
            <a:ext cx="1520835" cy="556643"/>
          </a:xfrm>
          <a:prstGeom prst="roundRect">
            <a:avLst/>
          </a:prstGeom>
          <a:solidFill>
            <a:schemeClr val="accent4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Other Data for UFORE-D Model</a:t>
            </a:r>
          </a:p>
        </xdr:txBody>
      </xdr:sp>
      <xdr:sp macro="" textlink="">
        <xdr:nvSpPr>
          <xdr:cNvPr id="738" name="Rounded Rectangle 737"/>
          <xdr:cNvSpPr/>
        </xdr:nvSpPr>
        <xdr:spPr>
          <a:xfrm>
            <a:off x="10974382" y="2632055"/>
            <a:ext cx="1435332" cy="689494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Roughness length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Stomatal Resistance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Leaf Area Index</a:t>
            </a:r>
          </a:p>
        </xdr:txBody>
      </xdr:sp>
      <xdr:cxnSp macro="">
        <xdr:nvCxnSpPr>
          <xdr:cNvPr id="739" name="Straight Arrow Connector 738"/>
          <xdr:cNvCxnSpPr>
            <a:stCxn id="736" idx="3"/>
            <a:endCxn id="716" idx="1"/>
          </xdr:cNvCxnSpPr>
        </xdr:nvCxnSpPr>
        <xdr:spPr>
          <a:xfrm>
            <a:off x="1889554" y="4679443"/>
            <a:ext cx="391997" cy="6075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0" name="Straight Arrow Connector 739"/>
          <xdr:cNvCxnSpPr>
            <a:stCxn id="716" idx="3"/>
            <a:endCxn id="719" idx="1"/>
          </xdr:cNvCxnSpPr>
        </xdr:nvCxnSpPr>
        <xdr:spPr>
          <a:xfrm>
            <a:off x="3765520" y="4685518"/>
            <a:ext cx="396310" cy="1531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1" name="Straight Arrow Connector 740"/>
          <xdr:cNvCxnSpPr>
            <a:stCxn id="719" idx="3"/>
            <a:endCxn id="720" idx="1"/>
          </xdr:cNvCxnSpPr>
        </xdr:nvCxnSpPr>
        <xdr:spPr>
          <a:xfrm flipV="1">
            <a:off x="5677971" y="4679594"/>
            <a:ext cx="377289" cy="7455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2" name="Straight Arrow Connector 741"/>
          <xdr:cNvCxnSpPr>
            <a:stCxn id="720" idx="3"/>
            <a:endCxn id="729" idx="1"/>
          </xdr:cNvCxnSpPr>
        </xdr:nvCxnSpPr>
        <xdr:spPr>
          <a:xfrm>
            <a:off x="7571591" y="4679594"/>
            <a:ext cx="379435" cy="519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3" name="Straight Arrow Connector 742"/>
          <xdr:cNvCxnSpPr>
            <a:stCxn id="729" idx="3"/>
            <a:endCxn id="730" idx="1"/>
          </xdr:cNvCxnSpPr>
        </xdr:nvCxnSpPr>
        <xdr:spPr>
          <a:xfrm flipV="1">
            <a:off x="9828943" y="4679174"/>
            <a:ext cx="389760" cy="939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4" name="Straight Arrow Connector 743"/>
          <xdr:cNvCxnSpPr>
            <a:stCxn id="730" idx="3"/>
            <a:endCxn id="731" idx="1"/>
          </xdr:cNvCxnSpPr>
        </xdr:nvCxnSpPr>
        <xdr:spPr>
          <a:xfrm>
            <a:off x="12071778" y="4679174"/>
            <a:ext cx="587775" cy="6412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5" name="Straight Arrow Connector 744"/>
          <xdr:cNvCxnSpPr>
            <a:stCxn id="735" idx="0"/>
            <a:endCxn id="736" idx="2"/>
          </xdr:cNvCxnSpPr>
        </xdr:nvCxnSpPr>
        <xdr:spPr>
          <a:xfrm flipV="1">
            <a:off x="1137757" y="4857078"/>
            <a:ext cx="1584" cy="217658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6" name="Straight Arrow Connector 745"/>
          <xdr:cNvCxnSpPr>
            <a:stCxn id="722" idx="2"/>
            <a:endCxn id="734" idx="0"/>
          </xdr:cNvCxnSpPr>
        </xdr:nvCxnSpPr>
        <xdr:spPr>
          <a:xfrm>
            <a:off x="4490680" y="3244988"/>
            <a:ext cx="4596" cy="160440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7" name="Straight Arrow Connector 746"/>
          <xdr:cNvCxnSpPr>
            <a:stCxn id="738" idx="2"/>
            <a:endCxn id="737" idx="0"/>
          </xdr:cNvCxnSpPr>
        </xdr:nvCxnSpPr>
        <xdr:spPr>
          <a:xfrm>
            <a:off x="11692049" y="3321549"/>
            <a:ext cx="4700" cy="313288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8" name="Straight Arrow Connector 747"/>
          <xdr:cNvCxnSpPr>
            <a:stCxn id="728" idx="2"/>
            <a:endCxn id="727" idx="0"/>
          </xdr:cNvCxnSpPr>
        </xdr:nvCxnSpPr>
        <xdr:spPr>
          <a:xfrm>
            <a:off x="9856516" y="3251474"/>
            <a:ext cx="4092" cy="178406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49" name="Straight Arrow Connector 748"/>
          <xdr:cNvCxnSpPr>
            <a:stCxn id="726" idx="2"/>
            <a:endCxn id="725" idx="0"/>
          </xdr:cNvCxnSpPr>
        </xdr:nvCxnSpPr>
        <xdr:spPr>
          <a:xfrm>
            <a:off x="8080021" y="3413522"/>
            <a:ext cx="2126" cy="411083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0" name="Straight Arrow Connector 749"/>
          <xdr:cNvCxnSpPr>
            <a:stCxn id="724" idx="2"/>
            <a:endCxn id="723" idx="0"/>
          </xdr:cNvCxnSpPr>
        </xdr:nvCxnSpPr>
        <xdr:spPr>
          <a:xfrm>
            <a:off x="6226370" y="3432077"/>
            <a:ext cx="1857" cy="380179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1" name="Elbow Connector 750"/>
          <xdr:cNvCxnSpPr>
            <a:stCxn id="734" idx="2"/>
            <a:endCxn id="720" idx="0"/>
          </xdr:cNvCxnSpPr>
        </xdr:nvCxnSpPr>
        <xdr:spPr>
          <a:xfrm rot="16200000" flipH="1">
            <a:off x="5526308" y="3214839"/>
            <a:ext cx="256089" cy="2318150"/>
          </a:xfrm>
          <a:prstGeom prst="bentConnector3">
            <a:avLst>
              <a:gd name="adj1" fmla="val 50000"/>
            </a:avLst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2" name="Elbow Connector 751"/>
          <xdr:cNvCxnSpPr>
            <a:stCxn id="723" idx="2"/>
            <a:endCxn id="720" idx="0"/>
          </xdr:cNvCxnSpPr>
        </xdr:nvCxnSpPr>
        <xdr:spPr>
          <a:xfrm rot="16200000" flipH="1">
            <a:off x="6352784" y="4042678"/>
            <a:ext cx="334724" cy="583838"/>
          </a:xfrm>
          <a:prstGeom prst="bentConnector3">
            <a:avLst>
              <a:gd name="adj1" fmla="val 50000"/>
            </a:avLst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3" name="Elbow Connector 752"/>
          <xdr:cNvCxnSpPr>
            <a:stCxn id="725" idx="2"/>
            <a:endCxn id="720" idx="0"/>
          </xdr:cNvCxnSpPr>
        </xdr:nvCxnSpPr>
        <xdr:spPr>
          <a:xfrm rot="5400000">
            <a:off x="7286064" y="3705876"/>
            <a:ext cx="322084" cy="1270081"/>
          </a:xfrm>
          <a:prstGeom prst="bentConnector3">
            <a:avLst>
              <a:gd name="adj1" fmla="val 50000"/>
            </a:avLst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4" name="Elbow Connector 753"/>
          <xdr:cNvCxnSpPr>
            <a:stCxn id="727" idx="2"/>
            <a:endCxn id="720" idx="0"/>
          </xdr:cNvCxnSpPr>
        </xdr:nvCxnSpPr>
        <xdr:spPr>
          <a:xfrm rot="5400000">
            <a:off x="8168975" y="2810324"/>
            <a:ext cx="334725" cy="3048543"/>
          </a:xfrm>
          <a:prstGeom prst="bentConnector3">
            <a:avLst>
              <a:gd name="adj1" fmla="val 50000"/>
            </a:avLst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5" name="Elbow Connector 754"/>
          <xdr:cNvCxnSpPr>
            <a:stCxn id="737" idx="2"/>
            <a:endCxn id="720" idx="0"/>
          </xdr:cNvCxnSpPr>
        </xdr:nvCxnSpPr>
        <xdr:spPr>
          <a:xfrm rot="5400000">
            <a:off x="9099168" y="1904378"/>
            <a:ext cx="310479" cy="4884684"/>
          </a:xfrm>
          <a:prstGeom prst="bentConnector3">
            <a:avLst>
              <a:gd name="adj1" fmla="val 50000"/>
            </a:avLst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6" name="Elbow Connector 755"/>
          <xdr:cNvCxnSpPr>
            <a:stCxn id="733" idx="3"/>
            <a:endCxn id="731" idx="2"/>
          </xdr:cNvCxnSpPr>
        </xdr:nvCxnSpPr>
        <xdr:spPr>
          <a:xfrm flipV="1">
            <a:off x="13378083" y="4863221"/>
            <a:ext cx="111181" cy="683637"/>
          </a:xfrm>
          <a:prstGeom prst="bentConnector2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7" name="Elbow Connector 756"/>
          <xdr:cNvCxnSpPr>
            <a:stCxn id="732" idx="3"/>
            <a:endCxn id="731" idx="2"/>
          </xdr:cNvCxnSpPr>
        </xdr:nvCxnSpPr>
        <xdr:spPr>
          <a:xfrm flipV="1">
            <a:off x="13378083" y="4863221"/>
            <a:ext cx="111181" cy="1546483"/>
          </a:xfrm>
          <a:prstGeom prst="bentConnector2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8" name="Elbow Connector 757"/>
          <xdr:cNvCxnSpPr>
            <a:stCxn id="721" idx="1"/>
            <a:endCxn id="719" idx="2"/>
          </xdr:cNvCxnSpPr>
        </xdr:nvCxnSpPr>
        <xdr:spPr>
          <a:xfrm rot="10800000">
            <a:off x="4918541" y="4864685"/>
            <a:ext cx="105716" cy="493957"/>
          </a:xfrm>
          <a:prstGeom prst="bentConnector2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59" name="Elbow Connector 758"/>
          <xdr:cNvCxnSpPr>
            <a:stCxn id="717" idx="1"/>
            <a:endCxn id="716" idx="2"/>
          </xdr:cNvCxnSpPr>
        </xdr:nvCxnSpPr>
        <xdr:spPr>
          <a:xfrm rot="10800000">
            <a:off x="3021804" y="4863154"/>
            <a:ext cx="171997" cy="400287"/>
          </a:xfrm>
          <a:prstGeom prst="bentConnector2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60" name="Elbow Connector 759"/>
          <xdr:cNvCxnSpPr>
            <a:stCxn id="718" idx="1"/>
            <a:endCxn id="716" idx="2"/>
          </xdr:cNvCxnSpPr>
        </xdr:nvCxnSpPr>
        <xdr:spPr>
          <a:xfrm rot="10800000">
            <a:off x="3021805" y="4863153"/>
            <a:ext cx="164753" cy="1059982"/>
          </a:xfrm>
          <a:prstGeom prst="bentConnector2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sp macro="" textlink="">
        <xdr:nvSpPr>
          <xdr:cNvPr id="761" name="Rounded Rectangle 760"/>
          <xdr:cNvSpPr/>
        </xdr:nvSpPr>
        <xdr:spPr>
          <a:xfrm>
            <a:off x="6689809" y="5103158"/>
            <a:ext cx="1074427" cy="693485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Aerodynamic Resistance Calculation</a:t>
            </a:r>
          </a:p>
        </xdr:txBody>
      </xdr:sp>
      <xdr:sp macro="" textlink="">
        <xdr:nvSpPr>
          <xdr:cNvPr id="762" name="Rounded Rectangle 761"/>
          <xdr:cNvSpPr/>
        </xdr:nvSpPr>
        <xdr:spPr>
          <a:xfrm>
            <a:off x="7915384" y="5100765"/>
            <a:ext cx="1040837" cy="1129106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Quasi-laminar Boundary Layer Resistance Calculation</a:t>
            </a:r>
          </a:p>
        </xdr:txBody>
      </xdr:sp>
      <xdr:sp macro="" textlink="">
        <xdr:nvSpPr>
          <xdr:cNvPr id="763" name="Rounded Rectangle 762"/>
          <xdr:cNvSpPr/>
        </xdr:nvSpPr>
        <xdr:spPr>
          <a:xfrm>
            <a:off x="5486403" y="6218948"/>
            <a:ext cx="956705" cy="625445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Atmosphere Stability Calculation</a:t>
            </a:r>
          </a:p>
        </xdr:txBody>
      </xdr:sp>
      <xdr:sp macro="" textlink="">
        <xdr:nvSpPr>
          <xdr:cNvPr id="764" name="Rounded Rectangle 763"/>
          <xdr:cNvSpPr/>
        </xdr:nvSpPr>
        <xdr:spPr>
          <a:xfrm>
            <a:off x="7269038" y="6275614"/>
            <a:ext cx="873479" cy="653143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Friction Velocity Calculation</a:t>
            </a:r>
          </a:p>
        </xdr:txBody>
      </xdr:sp>
      <xdr:sp macro="" textlink="">
        <xdr:nvSpPr>
          <xdr:cNvPr id="765" name="Rounded Rectangle 764"/>
          <xdr:cNvSpPr/>
        </xdr:nvSpPr>
        <xdr:spPr>
          <a:xfrm>
            <a:off x="6550732" y="6218463"/>
            <a:ext cx="590299" cy="816429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Mean Wind Speed Data</a:t>
            </a:r>
          </a:p>
        </xdr:txBody>
      </xdr:sp>
      <xdr:sp macro="" textlink="">
        <xdr:nvSpPr>
          <xdr:cNvPr id="766" name="Rounded Rectangle 765"/>
          <xdr:cNvSpPr/>
        </xdr:nvSpPr>
        <xdr:spPr>
          <a:xfrm>
            <a:off x="5522901" y="7253091"/>
            <a:ext cx="911021" cy="625445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Roughness Length Data</a:t>
            </a:r>
          </a:p>
        </xdr:txBody>
      </xdr:sp>
      <xdr:sp macro="" textlink="">
        <xdr:nvSpPr>
          <xdr:cNvPr id="767" name="Rounded Rectangle 766"/>
          <xdr:cNvSpPr/>
        </xdr:nvSpPr>
        <xdr:spPr>
          <a:xfrm>
            <a:off x="7019896" y="7171447"/>
            <a:ext cx="1378752" cy="1387446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Displacement Height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Stability Function for Momentum Calculation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Fraction Opaque Cloud Cover Data</a:t>
            </a:r>
          </a:p>
        </xdr:txBody>
      </xdr:sp>
      <xdr:sp macro="" textlink="">
        <xdr:nvSpPr>
          <xdr:cNvPr id="768" name="Rounded Rectangle 767"/>
          <xdr:cNvSpPr/>
        </xdr:nvSpPr>
        <xdr:spPr>
          <a:xfrm>
            <a:off x="9080155" y="5100767"/>
            <a:ext cx="931980" cy="695876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Canopy Resistance Calculation</a:t>
            </a:r>
          </a:p>
        </xdr:txBody>
      </xdr:sp>
      <xdr:sp macro="" textlink="">
        <xdr:nvSpPr>
          <xdr:cNvPr id="769" name="Rounded Rectangle 768"/>
          <xdr:cNvSpPr/>
        </xdr:nvSpPr>
        <xdr:spPr>
          <a:xfrm>
            <a:off x="9077826" y="6105287"/>
            <a:ext cx="955120" cy="1591993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Stomatal Resistance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Mesophyll Resistance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Soil Resistance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Cuticular Resistance</a:t>
            </a:r>
          </a:p>
        </xdr:txBody>
      </xdr:sp>
      <xdr:sp macro="" textlink="">
        <xdr:nvSpPr>
          <xdr:cNvPr id="770" name="Rounded Rectangle 769"/>
          <xdr:cNvSpPr/>
        </xdr:nvSpPr>
        <xdr:spPr>
          <a:xfrm>
            <a:off x="10260615" y="5087156"/>
            <a:ext cx="1092912" cy="702677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Air Quality Improvement Calculation</a:t>
            </a:r>
          </a:p>
        </xdr:txBody>
      </xdr:sp>
      <xdr:sp macro="" textlink="">
        <xdr:nvSpPr>
          <xdr:cNvPr id="771" name="Rounded Rectangle 770"/>
          <xdr:cNvSpPr/>
        </xdr:nvSpPr>
        <xdr:spPr>
          <a:xfrm>
            <a:off x="10166809" y="6118809"/>
            <a:ext cx="1282241" cy="1449163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% Pollutant Removed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Amount of Pollutant Removed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% Concentration Change</a:t>
            </a:r>
          </a:p>
        </xdr:txBody>
      </xdr:sp>
      <xdr:sp macro="" textlink="">
        <xdr:nvSpPr>
          <xdr:cNvPr id="772" name="Rounded Rectangle 771"/>
          <xdr:cNvSpPr/>
        </xdr:nvSpPr>
        <xdr:spPr>
          <a:xfrm>
            <a:off x="9784012" y="7824108"/>
            <a:ext cx="914178" cy="714376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Mixing Height Calculation</a:t>
            </a:r>
          </a:p>
        </xdr:txBody>
      </xdr:sp>
      <xdr:sp macro="" textlink="">
        <xdr:nvSpPr>
          <xdr:cNvPr id="773" name="Rounded Rectangle 772"/>
          <xdr:cNvSpPr/>
        </xdr:nvSpPr>
        <xdr:spPr>
          <a:xfrm>
            <a:off x="11056375" y="7824108"/>
            <a:ext cx="710124" cy="700766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Tree Cover % Data</a:t>
            </a:r>
          </a:p>
        </xdr:txBody>
      </xdr:sp>
      <xdr:sp macro="" textlink="">
        <xdr:nvSpPr>
          <xdr:cNvPr id="774" name="Rounded Rectangle 773"/>
          <xdr:cNvSpPr/>
        </xdr:nvSpPr>
        <xdr:spPr>
          <a:xfrm>
            <a:off x="9748838" y="8681842"/>
            <a:ext cx="998680" cy="822747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Emission Source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Emission Calculation</a:t>
            </a:r>
          </a:p>
        </xdr:txBody>
      </xdr:sp>
      <xdr:sp macro="" textlink="">
        <xdr:nvSpPr>
          <xdr:cNvPr id="775" name="Rounded Rectangle 774"/>
          <xdr:cNvSpPr/>
        </xdr:nvSpPr>
        <xdr:spPr>
          <a:xfrm>
            <a:off x="10857883" y="8654626"/>
            <a:ext cx="1123127" cy="1216595"/>
          </a:xfrm>
          <a:prstGeom prst="roundRect">
            <a:avLst/>
          </a:prstGeom>
          <a:solidFill>
            <a:sysClr val="window" lastClr="FFFFFF"/>
          </a:solidFill>
          <a:ln w="1905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5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- By Uploading Study Area Boundary KML Global Forest Watch</a:t>
            </a:r>
          </a:p>
        </xdr:txBody>
      </xdr:sp>
      <xdr:cxnSp macro="">
        <xdr:nvCxnSpPr>
          <xdr:cNvPr id="776" name="Elbow Connector 775"/>
          <xdr:cNvCxnSpPr>
            <a:stCxn id="761" idx="0"/>
            <a:endCxn id="729" idx="2"/>
          </xdr:cNvCxnSpPr>
        </xdr:nvCxnSpPr>
        <xdr:spPr>
          <a:xfrm rot="5400000" flipH="1" flipV="1">
            <a:off x="7935799" y="4148972"/>
            <a:ext cx="245410" cy="1662961"/>
          </a:xfrm>
          <a:prstGeom prst="bentConnector3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77" name="Elbow Connector 776"/>
          <xdr:cNvCxnSpPr>
            <a:stCxn id="762" idx="0"/>
            <a:endCxn id="729" idx="2"/>
          </xdr:cNvCxnSpPr>
        </xdr:nvCxnSpPr>
        <xdr:spPr>
          <a:xfrm rot="5400000" flipH="1" flipV="1">
            <a:off x="8541386" y="4752166"/>
            <a:ext cx="243017" cy="454182"/>
          </a:xfrm>
          <a:prstGeom prst="bentConnector3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78" name="Elbow Connector 777"/>
          <xdr:cNvCxnSpPr>
            <a:stCxn id="768" idx="0"/>
            <a:endCxn id="729" idx="2"/>
          </xdr:cNvCxnSpPr>
        </xdr:nvCxnSpPr>
        <xdr:spPr>
          <a:xfrm rot="16200000" flipV="1">
            <a:off x="9095435" y="4650057"/>
            <a:ext cx="243019" cy="658402"/>
          </a:xfrm>
          <a:prstGeom prst="bentConnector3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79" name="Elbow Connector 778"/>
          <xdr:cNvCxnSpPr>
            <a:stCxn id="770" idx="0"/>
            <a:endCxn id="729" idx="2"/>
          </xdr:cNvCxnSpPr>
        </xdr:nvCxnSpPr>
        <xdr:spPr>
          <a:xfrm rot="16200000" flipV="1">
            <a:off x="9733824" y="4013908"/>
            <a:ext cx="229408" cy="1917087"/>
          </a:xfrm>
          <a:prstGeom prst="bentConnector3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0" name="Elbow Connector 779"/>
          <xdr:cNvCxnSpPr>
            <a:stCxn id="763" idx="0"/>
            <a:endCxn id="761" idx="2"/>
          </xdr:cNvCxnSpPr>
        </xdr:nvCxnSpPr>
        <xdr:spPr>
          <a:xfrm rot="5400000" flipH="1" flipV="1">
            <a:off x="6384737" y="5376662"/>
            <a:ext cx="422305" cy="1262268"/>
          </a:xfrm>
          <a:prstGeom prst="bentConnector3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1" name="Elbow Connector 780"/>
          <xdr:cNvCxnSpPr>
            <a:stCxn id="765" idx="0"/>
            <a:endCxn id="761" idx="2"/>
          </xdr:cNvCxnSpPr>
        </xdr:nvCxnSpPr>
        <xdr:spPr>
          <a:xfrm rot="5400000" flipH="1" flipV="1">
            <a:off x="6825543" y="5816982"/>
            <a:ext cx="421820" cy="381142"/>
          </a:xfrm>
          <a:prstGeom prst="bentConnector3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2" name="Elbow Connector 781"/>
          <xdr:cNvCxnSpPr>
            <a:stCxn id="764" idx="0"/>
            <a:endCxn id="761" idx="2"/>
          </xdr:cNvCxnSpPr>
        </xdr:nvCxnSpPr>
        <xdr:spPr>
          <a:xfrm rot="16200000" flipV="1">
            <a:off x="7226915" y="5796752"/>
            <a:ext cx="478971" cy="478754"/>
          </a:xfrm>
          <a:prstGeom prst="bentConnector3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3" name="Straight Arrow Connector 782"/>
          <xdr:cNvCxnSpPr>
            <a:stCxn id="766" idx="0"/>
            <a:endCxn id="763" idx="2"/>
          </xdr:cNvCxnSpPr>
        </xdr:nvCxnSpPr>
        <xdr:spPr>
          <a:xfrm flipH="1" flipV="1">
            <a:off x="5964755" y="6844393"/>
            <a:ext cx="13656" cy="408698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4" name="Straight Arrow Connector 783"/>
          <xdr:cNvCxnSpPr>
            <a:stCxn id="767" idx="0"/>
            <a:endCxn id="764" idx="2"/>
          </xdr:cNvCxnSpPr>
        </xdr:nvCxnSpPr>
        <xdr:spPr>
          <a:xfrm flipH="1" flipV="1">
            <a:off x="7705778" y="6928757"/>
            <a:ext cx="3493" cy="242690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5" name="Straight Arrow Connector 784"/>
          <xdr:cNvCxnSpPr>
            <a:stCxn id="769" idx="0"/>
            <a:endCxn id="768" idx="2"/>
          </xdr:cNvCxnSpPr>
        </xdr:nvCxnSpPr>
        <xdr:spPr>
          <a:xfrm flipH="1" flipV="1">
            <a:off x="9546145" y="5796643"/>
            <a:ext cx="9241" cy="308644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6" name="Straight Arrow Connector 785"/>
          <xdr:cNvCxnSpPr>
            <a:stCxn id="771" idx="0"/>
            <a:endCxn id="770" idx="2"/>
          </xdr:cNvCxnSpPr>
        </xdr:nvCxnSpPr>
        <xdr:spPr>
          <a:xfrm flipH="1" flipV="1">
            <a:off x="10807071" y="5789833"/>
            <a:ext cx="858" cy="328976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7" name="Elbow Connector 786"/>
          <xdr:cNvCxnSpPr>
            <a:stCxn id="772" idx="0"/>
            <a:endCxn id="771" idx="2"/>
          </xdr:cNvCxnSpPr>
        </xdr:nvCxnSpPr>
        <xdr:spPr>
          <a:xfrm rot="5400000" flipH="1" flipV="1">
            <a:off x="10395327" y="7411505"/>
            <a:ext cx="256136" cy="569070"/>
          </a:xfrm>
          <a:prstGeom prst="bentConnector3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8" name="Elbow Connector 787"/>
          <xdr:cNvCxnSpPr>
            <a:stCxn id="773" idx="0"/>
            <a:endCxn id="771" idx="2"/>
          </xdr:cNvCxnSpPr>
        </xdr:nvCxnSpPr>
        <xdr:spPr>
          <a:xfrm rot="16200000" flipV="1">
            <a:off x="10980495" y="7395407"/>
            <a:ext cx="256136" cy="601266"/>
          </a:xfrm>
          <a:prstGeom prst="bentConnector3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89" name="Straight Arrow Connector 788"/>
          <xdr:cNvCxnSpPr>
            <a:stCxn id="774" idx="0"/>
            <a:endCxn id="772" idx="2"/>
          </xdr:cNvCxnSpPr>
        </xdr:nvCxnSpPr>
        <xdr:spPr>
          <a:xfrm flipH="1" flipV="1">
            <a:off x="10241101" y="8538484"/>
            <a:ext cx="7077" cy="143358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790" name="Straight Arrow Connector 789"/>
          <xdr:cNvCxnSpPr>
            <a:stCxn id="775" idx="0"/>
            <a:endCxn id="773" idx="2"/>
          </xdr:cNvCxnSpPr>
        </xdr:nvCxnSpPr>
        <xdr:spPr>
          <a:xfrm flipH="1" flipV="1">
            <a:off x="11411437" y="8524874"/>
            <a:ext cx="8009" cy="129752"/>
          </a:xfrm>
          <a:prstGeom prst="straightConnector1">
            <a:avLst/>
          </a:prstGeom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  <a:tailEnd type="triangle"/>
          </a:ln>
          <a:effectLst/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207</xdr:col>
      <xdr:colOff>20411</xdr:colOff>
      <xdr:row>50</xdr:row>
      <xdr:rowOff>2721</xdr:rowOff>
    </xdr:from>
    <xdr:to>
      <xdr:col>212</xdr:col>
      <xdr:colOff>238125</xdr:colOff>
      <xdr:row>64</xdr:row>
      <xdr:rowOff>78921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474009</xdr:colOff>
      <xdr:row>39</xdr:row>
      <xdr:rowOff>105615</xdr:rowOff>
    </xdr:from>
    <xdr:to>
      <xdr:col>20</xdr:col>
      <xdr:colOff>181536</xdr:colOff>
      <xdr:row>53</xdr:row>
      <xdr:rowOff>181815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67235</xdr:colOff>
      <xdr:row>2</xdr:row>
      <xdr:rowOff>135591</xdr:rowOff>
    </xdr:from>
    <xdr:to>
      <xdr:col>23</xdr:col>
      <xdr:colOff>403412</xdr:colOff>
      <xdr:row>16</xdr:row>
      <xdr:rowOff>155762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731948</xdr:colOff>
      <xdr:row>66</xdr:row>
      <xdr:rowOff>74467</xdr:rowOff>
    </xdr:from>
    <xdr:to>
      <xdr:col>19</xdr:col>
      <xdr:colOff>298992</xdr:colOff>
      <xdr:row>80</xdr:row>
      <xdr:rowOff>150667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1246397</xdr:colOff>
      <xdr:row>92</xdr:row>
      <xdr:rowOff>168189</xdr:rowOff>
    </xdr:from>
    <xdr:to>
      <xdr:col>18</xdr:col>
      <xdr:colOff>28012</xdr:colOff>
      <xdr:row>107</xdr:row>
      <xdr:rowOff>53889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53482</xdr:colOff>
      <xdr:row>150</xdr:row>
      <xdr:rowOff>96878</xdr:rowOff>
    </xdr:from>
    <xdr:to>
      <xdr:col>23</xdr:col>
      <xdr:colOff>382527</xdr:colOff>
      <xdr:row>164</xdr:row>
      <xdr:rowOff>173078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V37:Z43" totalsRowShown="0" headerRowDxfId="130">
  <autoFilter ref="V37:Z43"/>
  <tableColumns count="5">
    <tableColumn id="1" name="Pllutant"/>
    <tableColumn id="2" name="F"/>
    <tableColumn id="3" name="Vd"/>
    <tableColumn id="4" name="Vdmin"/>
    <tableColumn id="5" name="Vdmax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M29:W54" totalsRowShown="0" headerRowDxfId="12" dataDxfId="11">
  <autoFilter ref="M29:W54"/>
  <tableColumns count="11">
    <tableColumn id="1" name="Month" dataDxfId="10"/>
    <tableColumn id="2" name="SO2 (ppb)" dataDxfId="9"/>
    <tableColumn id="3" name="NO2 (ppb)" dataDxfId="8"/>
    <tableColumn id="4" name="CO (ppm)" dataDxfId="7"/>
    <tableColumn id="5" name="O3 (ppb)" dataDxfId="6"/>
    <tableColumn id="6" name="PM2.5 (ug/m3)" dataDxfId="5"/>
    <tableColumn id="7" name="PM10 (ug/m3)" dataDxfId="4"/>
    <tableColumn id="8" name="BP (mb)" dataDxfId="3"/>
    <tableColumn id="9" name="Rain (mm)" dataDxfId="2"/>
    <tableColumn id="10" name="Wind Speed (m/s)" dataDxfId="1"/>
    <tableColumn id="11" name="Temperature (C°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AH28" headerRowDxfId="129" dataDxfId="128">
  <autoFilter ref="A2:AH28"/>
  <tableColumns count="34">
    <tableColumn id="1" name="Column1" totalsRowLabel="Total" dataDxfId="127" totalsRowDxfId="126"/>
    <tableColumn id="2" name="Column2" dataDxfId="125" totalsRowDxfId="124"/>
    <tableColumn id="3" name="Column3" dataDxfId="123" totalsRowDxfId="122">
      <calculatedColumnFormula>(#REF!/(1-(D3/100)))-#REF!</calculatedColumnFormula>
    </tableColumn>
    <tableColumn id="4" name="Column4" dataDxfId="121" totalsRowDxfId="120">
      <calculatedColumnFormula>(#REF!*(#REF!/100))/(#REF!*(#REF!/100)+#REF!)*100</calculatedColumnFormula>
    </tableColumn>
    <tableColumn id="5" name="Column5" dataDxfId="119" totalsRowDxfId="118"/>
    <tableColumn id="6" name="Column6" dataDxfId="117" totalsRowDxfId="116">
      <calculatedColumnFormula>(#REF!/(#REF!+#REF!))*100</calculatedColumnFormula>
    </tableColumn>
    <tableColumn id="7" name="Column7" dataDxfId="115" totalsRowDxfId="114">
      <calculatedColumnFormula>#REF!*#REF!</calculatedColumnFormula>
    </tableColumn>
    <tableColumn id="8" name="Column8" dataDxfId="113" totalsRowDxfId="112"/>
    <tableColumn id="9" name="Column9" dataDxfId="111" totalsRowDxfId="110">
      <calculatedColumnFormula>#REF!*#REF!*3600</calculatedColumnFormula>
    </tableColumn>
    <tableColumn id="10" name="Column10" dataDxfId="109" totalsRowDxfId="108"/>
    <tableColumn id="11" name="Column11" dataDxfId="107" totalsRowDxfId="106">
      <calculatedColumnFormula>1/(#REF!+#REF!+#REF!)</calculatedColumnFormula>
    </tableColumn>
    <tableColumn id="12" name="Column12" dataDxfId="105" totalsRowDxfId="104">
      <calculatedColumnFormula>#REF!/(#REF!^2)</calculatedColumnFormula>
    </tableColumn>
    <tableColumn id="13" name="Column13" dataDxfId="103" totalsRowDxfId="102"/>
    <tableColumn id="14" name="Column14" dataDxfId="101" totalsRowDxfId="100">
      <calculatedColumnFormula>#REF!*(#REF!/#REF!)</calculatedColumnFormula>
    </tableColumn>
    <tableColumn id="15" name="Column15" dataDxfId="99" totalsRowDxfId="98">
      <calculatedColumnFormula>(#REF!*#REF!)/2</calculatedColumnFormula>
    </tableColumn>
    <tableColumn id="16" name="Column16" dataDxfId="97" totalsRowDxfId="96">
      <calculatedColumnFormula>((4/#REF!)^1)/(2*#REF!)</calculatedColumnFormula>
    </tableColumn>
    <tableColumn id="17" name="Column17" dataDxfId="95" totalsRowDxfId="94">
      <calculatedColumnFormula>#REF!/LN(#REF!/#REF!)</calculatedColumnFormula>
    </tableColumn>
    <tableColumn id="18" name="Column18" dataDxfId="93" totalsRowDxfId="92"/>
    <tableColumn id="19" name="Column19" dataDxfId="91" totalsRowDxfId="90"/>
    <tableColumn id="20" name="Column20" dataDxfId="89" totalsRowDxfId="88"/>
    <tableColumn id="21" name="Column21" dataDxfId="87" totalsRowDxfId="86">
      <calculatedColumnFormula>((#REF!*#REF!*#REF!*#REF!)/#REF!)^0.5</calculatedColumnFormula>
    </tableColumn>
    <tableColumn id="22" name="Column22" dataDxfId="85" totalsRowDxfId="84"/>
    <tableColumn id="23" name="Column23" dataDxfId="83" totalsRowDxfId="82"/>
    <tableColumn id="24" name="Column24" dataDxfId="81" totalsRowDxfId="80"/>
    <tableColumn id="25" name="Column25" dataDxfId="79" totalsRowDxfId="78">
      <calculatedColumnFormula>0.09*((1-(0.5*#REF!))^2)</calculatedColumnFormula>
    </tableColumn>
    <tableColumn id="26" name="Column26" dataDxfId="77" totalsRowDxfId="76"/>
    <tableColumn id="27" name="Column27" dataDxfId="75" totalsRowDxfId="74">
      <calculatedColumnFormula>2*(#REF!^(2/3))*(#REF!^(2/3))*((#REF!*#REF!)^(-1))</calculatedColumnFormula>
    </tableColumn>
    <tableColumn id="28" name="Column28" dataDxfId="73" totalsRowDxfId="72"/>
    <tableColumn id="29" name="Column29" dataDxfId="71" totalsRowDxfId="70"/>
    <tableColumn id="30" name="Column30" dataDxfId="69" totalsRowDxfId="68">
      <calculatedColumnFormula>1/((1/(#REF!+#REF!))+(1/#REF!)+(1/#REF!))</calculatedColumnFormula>
    </tableColumn>
    <tableColumn id="31" name="Column31" dataDxfId="67" totalsRowDxfId="66"/>
    <tableColumn id="32" name="Column32" dataDxfId="65" totalsRowDxfId="64"/>
    <tableColumn id="33" name="Column33" dataDxfId="63" totalsRowDxfId="62"/>
    <tableColumn id="34" name="Column34" totalsRowFunction="count" dataDxfId="61" totalsRowDxfId="6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43:AH68" totalsRowShown="0">
  <autoFilter ref="A43:AH68"/>
  <tableColumns count="34">
    <tableColumn id="1" name="Month"/>
    <tableColumn id="2" name="Monetary value"/>
    <tableColumn id="3" name="ΔC"/>
    <tableColumn id="4" name="Itotal"/>
    <tableColumn id="5" name="Tc"/>
    <tableColumn id="6" name="Iunit"/>
    <tableColumn id="7" name="Mtotal"/>
    <tableColumn id="8" name="H"/>
    <tableColumn id="9" name="F"/>
    <tableColumn id="10" name="C (gm^-3h^-1"/>
    <tableColumn id="11" name="Vd"/>
    <tableColumn id="12" name="Ra"/>
    <tableColumn id="13" name="u(z)"/>
    <tableColumn id="14" name="u*"/>
    <tableColumn id="15" name="u*cr"/>
    <tableColumn id="16" name="ucr"/>
    <tableColumn id="17" name="CDN"/>
    <tableColumn id="18" name="k"/>
    <tableColumn id="19" name="z"/>
    <tableColumn id="20" name="z0"/>
    <tableColumn id="21" name="u0"/>
    <tableColumn id="22" name="βm"/>
    <tableColumn id="23" name="g"/>
    <tableColumn id="24" name="T"/>
    <tableColumn id="25" name="θ*"/>
    <tableColumn id="26" name="N"/>
    <tableColumn id="27" name="Rb"/>
    <tableColumn id="28" name="Sc"/>
    <tableColumn id="29" name="Pr"/>
    <tableColumn id="30" name="Rc"/>
    <tableColumn id="31" name="rs"/>
    <tableColumn id="32" name="rm"/>
    <tableColumn id="33" name="rsoil"/>
    <tableColumn id="34" name="r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48:F80" totalsRowShown="0" headerRowDxfId="59" dataDxfId="58">
  <autoFilter ref="A48:F80"/>
  <tableColumns count="6">
    <tableColumn id="1" name="Ward No." dataDxfId="57"/>
    <tableColumn id="2" name="Avg. Concentration Change (%)" dataDxfId="56"/>
    <tableColumn id="3" name="Avg. Tons" dataDxfId="55"/>
    <tableColumn id="4" name="Avg. $ Value" dataDxfId="54"/>
    <tableColumn id="5" name="Avg. Taka Value" dataDxfId="53"/>
    <tableColumn id="6" name="Avg. PPP Taka Value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46:F78" totalsRowShown="0" headerRowDxfId="51" dataDxfId="50">
  <autoFilter ref="A46:F78"/>
  <tableColumns count="6">
    <tableColumn id="1" name="Ward No." dataDxfId="49"/>
    <tableColumn id="2" name="Avg. Concentration Change (%)" dataDxfId="48"/>
    <tableColumn id="3" name="Avg. Pollution Removed (tons)" dataDxfId="47"/>
    <tableColumn id="4" name="Avg. $ Value" dataDxfId="46"/>
    <tableColumn id="5" name="Avg. Taka Value" dataDxfId="45"/>
    <tableColumn id="6" name="Avg. PPP Taka Value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50:F82" totalsRowShown="0" headerRowDxfId="43" dataDxfId="42">
  <autoFilter ref="A50:F82"/>
  <tableColumns count="6">
    <tableColumn id="1" name="Ward No." dataDxfId="41"/>
    <tableColumn id="2" name="Avg. Concentration Change (%)" dataDxfId="40"/>
    <tableColumn id="3" name="Tons" dataDxfId="39"/>
    <tableColumn id="4" name="Avg. $ Value" dataDxfId="38"/>
    <tableColumn id="5" name="Avg. Taka Value" dataDxfId="37"/>
    <tableColumn id="6" name="Avg. PPP Taka Value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47:F79" totalsRowShown="0" headerRowDxfId="35" dataDxfId="34">
  <autoFilter ref="A47:F79"/>
  <tableColumns count="6">
    <tableColumn id="1" name="Ward No." dataDxfId="33"/>
    <tableColumn id="2" name="Avg. Concentration Change (%)" dataDxfId="32"/>
    <tableColumn id="3" name="Avg. Pollution Removed (tons)" dataDxfId="31"/>
    <tableColumn id="4" name="Avg. $ Value" dataDxfId="30"/>
    <tableColumn id="5" name="Avg. Taka Value" dataDxfId="29"/>
    <tableColumn id="6" name="Avg. PPP Taka Value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42:F74" totalsRowShown="0" headerRowDxfId="27" dataDxfId="26">
  <autoFilter ref="A42:F74"/>
  <tableColumns count="6">
    <tableColumn id="1" name="Ward No." dataDxfId="25"/>
    <tableColumn id="2" name="Avg. Concentration Change (%)" dataDxfId="24"/>
    <tableColumn id="3" name="Avg. Pollution Removed (tons)" dataDxfId="23"/>
    <tableColumn id="4" name="Avg. $ Value" dataDxfId="22"/>
    <tableColumn id="5" name="Avg. Taka Value" dataDxfId="21"/>
    <tableColumn id="6" name="Avg. PPP Taka Value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le5" displayName="Table5" ref="A1:D32" totalsRowShown="0" headerRowDxfId="19" headerRowBorderDxfId="18" tableBorderDxfId="17">
  <autoFilter ref="A1:D32"/>
  <tableColumns count="4">
    <tableColumn id="1" name="Ward No." dataDxfId="16"/>
    <tableColumn id="2" name="Total Area (ha)" dataDxfId="15"/>
    <tableColumn id="3" name="Tree Cover (ha)" dataDxfId="14"/>
    <tableColumn id="4" name="Column1" dataDxfId="13">
      <calculatedColumnFormula>(C2/B2)*100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workbookViewId="0"/>
  </sheetViews>
  <sheetFormatPr defaultRowHeight="15" x14ac:dyDescent="0.25"/>
  <cols>
    <col min="1" max="1" width="12.42578125" customWidth="1"/>
    <col min="2" max="2" width="17.7109375" customWidth="1"/>
    <col min="3" max="3" width="18.42578125" customWidth="1"/>
  </cols>
  <sheetData>
    <row r="1" spans="1:9" ht="32.25" thickBot="1" x14ac:dyDescent="0.3">
      <c r="A1" s="92" t="s">
        <v>372</v>
      </c>
      <c r="B1" s="92" t="s">
        <v>373</v>
      </c>
      <c r="C1" s="92" t="s">
        <v>374</v>
      </c>
      <c r="D1" s="92" t="s">
        <v>227</v>
      </c>
    </row>
    <row r="2" spans="1:9" ht="16.5" thickBot="1" x14ac:dyDescent="0.3">
      <c r="A2" s="92">
        <v>1</v>
      </c>
      <c r="B2" s="93">
        <v>194</v>
      </c>
      <c r="C2" s="93">
        <v>73</v>
      </c>
      <c r="D2" s="57">
        <f t="shared" ref="D2:D32" si="0">(C2/B2)*100</f>
        <v>37.628865979381445</v>
      </c>
      <c r="I2">
        <v>37.628865979381445</v>
      </c>
    </row>
    <row r="3" spans="1:9" ht="16.5" thickBot="1" x14ac:dyDescent="0.3">
      <c r="A3" s="94">
        <v>2</v>
      </c>
      <c r="B3" s="95">
        <v>217</v>
      </c>
      <c r="C3" s="95">
        <v>10</v>
      </c>
      <c r="D3" s="57">
        <f t="shared" si="0"/>
        <v>4.6082949308755765</v>
      </c>
      <c r="I3">
        <v>4.6082949308755765</v>
      </c>
    </row>
    <row r="4" spans="1:9" ht="16.5" thickBot="1" x14ac:dyDescent="0.3">
      <c r="A4" s="91">
        <v>3</v>
      </c>
      <c r="B4" s="96">
        <v>383</v>
      </c>
      <c r="C4" s="96">
        <v>41</v>
      </c>
      <c r="D4" s="57">
        <f t="shared" si="0"/>
        <v>10.704960835509137</v>
      </c>
      <c r="I4">
        <v>10.704960835509137</v>
      </c>
    </row>
    <row r="5" spans="1:9" ht="16.5" thickBot="1" x14ac:dyDescent="0.3">
      <c r="A5" s="94">
        <v>4</v>
      </c>
      <c r="B5" s="95">
        <v>202</v>
      </c>
      <c r="C5" s="95">
        <v>40</v>
      </c>
      <c r="D5" s="57">
        <f t="shared" si="0"/>
        <v>19.801980198019802</v>
      </c>
      <c r="I5">
        <v>19.801980198019802</v>
      </c>
    </row>
    <row r="6" spans="1:9" ht="16.5" thickBot="1" x14ac:dyDescent="0.3">
      <c r="A6" s="91">
        <v>5</v>
      </c>
      <c r="B6" s="96">
        <v>80</v>
      </c>
      <c r="C6" s="96">
        <v>16</v>
      </c>
      <c r="D6" s="57">
        <f t="shared" si="0"/>
        <v>20</v>
      </c>
      <c r="I6">
        <v>20</v>
      </c>
    </row>
    <row r="7" spans="1:9" ht="16.5" thickBot="1" x14ac:dyDescent="0.3">
      <c r="A7" s="94">
        <v>6</v>
      </c>
      <c r="B7" s="95">
        <v>222</v>
      </c>
      <c r="C7" s="95">
        <v>13</v>
      </c>
      <c r="D7" s="57">
        <f t="shared" si="0"/>
        <v>5.8558558558558556</v>
      </c>
      <c r="I7">
        <v>5.8558558558558556</v>
      </c>
    </row>
    <row r="8" spans="1:9" ht="16.5" thickBot="1" x14ac:dyDescent="0.3">
      <c r="A8" s="91">
        <v>7</v>
      </c>
      <c r="B8" s="96">
        <v>46</v>
      </c>
      <c r="C8" s="96">
        <v>0</v>
      </c>
      <c r="D8" s="57">
        <f t="shared" si="0"/>
        <v>0</v>
      </c>
      <c r="I8">
        <v>0</v>
      </c>
    </row>
    <row r="9" spans="1:9" ht="16.5" thickBot="1" x14ac:dyDescent="0.3">
      <c r="A9" s="94">
        <v>8</v>
      </c>
      <c r="B9" s="95">
        <v>96</v>
      </c>
      <c r="C9" s="95">
        <v>3.71</v>
      </c>
      <c r="D9" s="57">
        <f t="shared" si="0"/>
        <v>3.864583333333333</v>
      </c>
      <c r="I9">
        <v>3.864583333333333</v>
      </c>
    </row>
    <row r="10" spans="1:9" ht="16.5" thickBot="1" x14ac:dyDescent="0.3">
      <c r="A10" s="91">
        <v>9</v>
      </c>
      <c r="B10" s="96">
        <v>362</v>
      </c>
      <c r="C10" s="96">
        <v>16</v>
      </c>
      <c r="D10" s="57">
        <f t="shared" si="0"/>
        <v>4.4198895027624303</v>
      </c>
      <c r="I10">
        <v>4.4198895027624303</v>
      </c>
    </row>
    <row r="11" spans="1:9" ht="16.5" thickBot="1" x14ac:dyDescent="0.3">
      <c r="A11" s="94">
        <v>10</v>
      </c>
      <c r="B11" s="95">
        <v>84</v>
      </c>
      <c r="C11" s="95">
        <v>0.74</v>
      </c>
      <c r="D11" s="57">
        <f t="shared" si="0"/>
        <v>0.88095238095238093</v>
      </c>
      <c r="I11">
        <v>0.88095238095238093</v>
      </c>
    </row>
    <row r="12" spans="1:9" ht="16.5" thickBot="1" x14ac:dyDescent="0.3">
      <c r="A12" s="91">
        <v>11</v>
      </c>
      <c r="B12" s="96">
        <v>38</v>
      </c>
      <c r="C12" s="96">
        <v>0</v>
      </c>
      <c r="D12" s="57">
        <f t="shared" si="0"/>
        <v>0</v>
      </c>
      <c r="I12">
        <v>0</v>
      </c>
    </row>
    <row r="13" spans="1:9" ht="16.5" thickBot="1" x14ac:dyDescent="0.3">
      <c r="A13" s="94">
        <v>12</v>
      </c>
      <c r="B13" s="95">
        <v>69</v>
      </c>
      <c r="C13" s="95">
        <v>0</v>
      </c>
      <c r="D13" s="57">
        <f t="shared" si="0"/>
        <v>0</v>
      </c>
      <c r="I13">
        <v>0</v>
      </c>
    </row>
    <row r="14" spans="1:9" ht="16.5" thickBot="1" x14ac:dyDescent="0.3">
      <c r="A14" s="91">
        <v>13</v>
      </c>
      <c r="B14" s="96">
        <v>119</v>
      </c>
      <c r="C14" s="96">
        <v>2.23</v>
      </c>
      <c r="D14" s="57">
        <f t="shared" si="0"/>
        <v>1.873949579831933</v>
      </c>
      <c r="I14">
        <v>1.873949579831933</v>
      </c>
    </row>
    <row r="15" spans="1:9" ht="16.5" thickBot="1" x14ac:dyDescent="0.3">
      <c r="A15" s="94">
        <v>14</v>
      </c>
      <c r="B15" s="95">
        <v>273</v>
      </c>
      <c r="C15" s="95">
        <v>18</v>
      </c>
      <c r="D15" s="57">
        <f t="shared" si="0"/>
        <v>6.593406593406594</v>
      </c>
      <c r="I15">
        <v>6.593406593406594</v>
      </c>
    </row>
    <row r="16" spans="1:9" ht="16.5" thickBot="1" x14ac:dyDescent="0.3">
      <c r="A16" s="91">
        <v>15</v>
      </c>
      <c r="B16" s="96">
        <v>144</v>
      </c>
      <c r="C16" s="96">
        <v>2.97</v>
      </c>
      <c r="D16" s="57">
        <f t="shared" si="0"/>
        <v>2.0625</v>
      </c>
      <c r="I16">
        <v>2.0625</v>
      </c>
    </row>
    <row r="17" spans="1:9" ht="16.5" thickBot="1" x14ac:dyDescent="0.3">
      <c r="A17" s="94">
        <v>16</v>
      </c>
      <c r="B17" s="95">
        <v>232</v>
      </c>
      <c r="C17" s="95">
        <v>8.17</v>
      </c>
      <c r="D17" s="57">
        <f t="shared" si="0"/>
        <v>3.5215517241379306</v>
      </c>
      <c r="I17">
        <v>3.5215517241379306</v>
      </c>
    </row>
    <row r="18" spans="1:9" ht="16.5" thickBot="1" x14ac:dyDescent="0.3">
      <c r="A18" s="91">
        <v>17</v>
      </c>
      <c r="B18" s="96">
        <v>26</v>
      </c>
      <c r="C18" s="96">
        <v>4.46</v>
      </c>
      <c r="D18" s="57">
        <f t="shared" si="0"/>
        <v>17.153846153846153</v>
      </c>
      <c r="I18">
        <v>17.153846153846153</v>
      </c>
    </row>
    <row r="19" spans="1:9" ht="16.5" thickBot="1" x14ac:dyDescent="0.3">
      <c r="A19" s="94">
        <v>18</v>
      </c>
      <c r="B19" s="95">
        <v>164</v>
      </c>
      <c r="C19" s="95">
        <v>2.23</v>
      </c>
      <c r="D19" s="57">
        <f t="shared" si="0"/>
        <v>1.3597560975609757</v>
      </c>
      <c r="I19">
        <v>1.3597560975609757</v>
      </c>
    </row>
    <row r="20" spans="1:9" ht="16.5" thickBot="1" x14ac:dyDescent="0.3">
      <c r="A20" s="91">
        <v>19</v>
      </c>
      <c r="B20" s="96">
        <v>50</v>
      </c>
      <c r="C20" s="96">
        <v>0.75</v>
      </c>
      <c r="D20" s="57">
        <f t="shared" si="0"/>
        <v>1.5</v>
      </c>
      <c r="I20">
        <v>1.5</v>
      </c>
    </row>
    <row r="21" spans="1:9" ht="16.5" thickBot="1" x14ac:dyDescent="0.3">
      <c r="A21" s="94">
        <v>20</v>
      </c>
      <c r="B21" s="95">
        <v>49</v>
      </c>
      <c r="C21" s="95">
        <v>0</v>
      </c>
      <c r="D21" s="57">
        <f t="shared" si="0"/>
        <v>0</v>
      </c>
      <c r="I21">
        <v>0</v>
      </c>
    </row>
    <row r="22" spans="1:9" ht="16.5" thickBot="1" x14ac:dyDescent="0.3">
      <c r="A22" s="91">
        <v>21</v>
      </c>
      <c r="B22" s="96">
        <v>137</v>
      </c>
      <c r="C22" s="96">
        <v>0</v>
      </c>
      <c r="D22" s="57">
        <f t="shared" si="0"/>
        <v>0</v>
      </c>
      <c r="I22">
        <v>0</v>
      </c>
    </row>
    <row r="23" spans="1:9" ht="16.5" thickBot="1" x14ac:dyDescent="0.3">
      <c r="A23" s="94">
        <v>22</v>
      </c>
      <c r="B23" s="95">
        <v>68</v>
      </c>
      <c r="C23" s="95">
        <v>0.74</v>
      </c>
      <c r="D23" s="57">
        <f t="shared" si="0"/>
        <v>1.088235294117647</v>
      </c>
      <c r="I23">
        <v>1.088235294117647</v>
      </c>
    </row>
    <row r="24" spans="1:9" ht="16.5" thickBot="1" x14ac:dyDescent="0.3">
      <c r="A24" s="91">
        <v>23</v>
      </c>
      <c r="B24" s="96">
        <v>51</v>
      </c>
      <c r="C24" s="96">
        <v>0</v>
      </c>
      <c r="D24" s="57">
        <f t="shared" si="0"/>
        <v>0</v>
      </c>
      <c r="I24">
        <v>0</v>
      </c>
    </row>
    <row r="25" spans="1:9" ht="16.5" thickBot="1" x14ac:dyDescent="0.3">
      <c r="A25" s="94">
        <v>24</v>
      </c>
      <c r="B25" s="95">
        <v>155</v>
      </c>
      <c r="C25" s="95">
        <v>2.23</v>
      </c>
      <c r="D25" s="57">
        <f t="shared" si="0"/>
        <v>1.4387096774193548</v>
      </c>
      <c r="I25">
        <v>1.4387096774193548</v>
      </c>
    </row>
    <row r="26" spans="1:9" ht="16.5" thickBot="1" x14ac:dyDescent="0.3">
      <c r="A26" s="91">
        <v>25</v>
      </c>
      <c r="B26" s="96">
        <v>75</v>
      </c>
      <c r="C26" s="96">
        <v>2.97</v>
      </c>
      <c r="D26" s="57">
        <f t="shared" si="0"/>
        <v>3.9600000000000004</v>
      </c>
      <c r="I26">
        <v>3.9600000000000004</v>
      </c>
    </row>
    <row r="27" spans="1:9" ht="16.5" thickBot="1" x14ac:dyDescent="0.3">
      <c r="A27" s="94">
        <v>26</v>
      </c>
      <c r="B27" s="95">
        <v>67</v>
      </c>
      <c r="C27" s="95">
        <v>0.74</v>
      </c>
      <c r="D27" s="57">
        <f t="shared" si="0"/>
        <v>1.1044776119402986</v>
      </c>
      <c r="I27">
        <v>1.1044776119402986</v>
      </c>
    </row>
    <row r="28" spans="1:9" ht="16.5" thickBot="1" x14ac:dyDescent="0.3">
      <c r="A28" s="91">
        <v>27</v>
      </c>
      <c r="B28" s="96">
        <v>84</v>
      </c>
      <c r="C28" s="96">
        <v>0</v>
      </c>
      <c r="D28" s="57">
        <f t="shared" si="0"/>
        <v>0</v>
      </c>
      <c r="I28">
        <v>0</v>
      </c>
    </row>
    <row r="29" spans="1:9" ht="16.5" thickBot="1" x14ac:dyDescent="0.3">
      <c r="A29" s="94">
        <v>28</v>
      </c>
      <c r="B29" s="95">
        <v>74</v>
      </c>
      <c r="C29" s="95">
        <v>6.69</v>
      </c>
      <c r="D29" s="57">
        <f t="shared" si="0"/>
        <v>9.0405405405405403</v>
      </c>
      <c r="I29">
        <v>9.0405405405405403</v>
      </c>
    </row>
    <row r="30" spans="1:9" ht="16.5" thickBot="1" x14ac:dyDescent="0.3">
      <c r="A30" s="91">
        <v>29</v>
      </c>
      <c r="B30" s="96">
        <v>66</v>
      </c>
      <c r="C30" s="96">
        <v>0</v>
      </c>
      <c r="D30" s="57">
        <f t="shared" si="0"/>
        <v>0</v>
      </c>
      <c r="I30">
        <v>0</v>
      </c>
    </row>
    <row r="31" spans="1:9" ht="16.5" thickBot="1" x14ac:dyDescent="0.3">
      <c r="A31" s="94">
        <v>30</v>
      </c>
      <c r="B31" s="95">
        <v>120</v>
      </c>
      <c r="C31" s="95">
        <v>2.97</v>
      </c>
      <c r="D31" s="57">
        <f t="shared" si="0"/>
        <v>2.4750000000000001</v>
      </c>
      <c r="I31">
        <v>2.4750000000000001</v>
      </c>
    </row>
    <row r="32" spans="1:9" ht="15.75" x14ac:dyDescent="0.25">
      <c r="A32" s="97">
        <v>31</v>
      </c>
      <c r="B32" s="98">
        <v>377</v>
      </c>
      <c r="C32" s="98">
        <v>19</v>
      </c>
      <c r="D32" s="57">
        <f t="shared" si="0"/>
        <v>5.0397877984084882</v>
      </c>
      <c r="I32">
        <v>5.0397877984084882</v>
      </c>
    </row>
    <row r="43" spans="4:34" x14ac:dyDescent="0.25">
      <c r="D43">
        <v>194</v>
      </c>
      <c r="E43">
        <v>217</v>
      </c>
      <c r="F43">
        <v>383</v>
      </c>
      <c r="G43">
        <v>202</v>
      </c>
      <c r="H43">
        <v>80</v>
      </c>
      <c r="I43">
        <v>222</v>
      </c>
      <c r="J43">
        <v>46</v>
      </c>
      <c r="K43">
        <v>96</v>
      </c>
      <c r="L43">
        <v>362</v>
      </c>
      <c r="M43">
        <v>84</v>
      </c>
      <c r="N43">
        <v>38</v>
      </c>
      <c r="O43">
        <v>69</v>
      </c>
      <c r="P43">
        <v>119</v>
      </c>
      <c r="Q43">
        <v>273</v>
      </c>
      <c r="R43">
        <v>144</v>
      </c>
      <c r="S43">
        <v>232</v>
      </c>
      <c r="T43">
        <v>26</v>
      </c>
      <c r="U43">
        <v>164</v>
      </c>
      <c r="V43">
        <v>50</v>
      </c>
      <c r="W43">
        <v>49</v>
      </c>
      <c r="X43">
        <v>137</v>
      </c>
      <c r="Y43">
        <v>68</v>
      </c>
      <c r="Z43">
        <v>51</v>
      </c>
      <c r="AA43">
        <v>155</v>
      </c>
      <c r="AB43">
        <v>75</v>
      </c>
      <c r="AC43">
        <v>67</v>
      </c>
      <c r="AD43">
        <v>84</v>
      </c>
      <c r="AE43">
        <v>74</v>
      </c>
      <c r="AF43">
        <v>66</v>
      </c>
      <c r="AG43">
        <v>120</v>
      </c>
      <c r="AH43">
        <v>377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workbookViewId="0">
      <selection activeCell="K18" sqref="K18"/>
    </sheetView>
  </sheetViews>
  <sheetFormatPr defaultRowHeight="15" x14ac:dyDescent="0.25"/>
  <cols>
    <col min="1" max="1" width="9.140625" style="35"/>
    <col min="13" max="13" width="12.85546875" customWidth="1"/>
    <col min="14" max="14" width="12.42578125" customWidth="1"/>
    <col min="15" max="15" width="14.85546875" hidden="1" customWidth="1"/>
    <col min="16" max="16" width="13.85546875" hidden="1" customWidth="1"/>
    <col min="17" max="17" width="13.28515625" hidden="1" customWidth="1"/>
    <col min="18" max="18" width="29.28515625" customWidth="1"/>
    <col min="19" max="19" width="18.5703125" customWidth="1"/>
    <col min="20" max="20" width="12.28515625" customWidth="1"/>
    <col min="21" max="21" width="14.42578125" customWidth="1"/>
    <col min="22" max="22" width="23" customWidth="1"/>
    <col min="23" max="23" width="22.42578125" customWidth="1"/>
  </cols>
  <sheetData>
    <row r="1" spans="1:16" x14ac:dyDescent="0.25">
      <c r="A1" s="25"/>
      <c r="B1" s="26" t="s">
        <v>26</v>
      </c>
      <c r="C1" s="26" t="s">
        <v>24</v>
      </c>
      <c r="D1" s="26" t="s">
        <v>29</v>
      </c>
      <c r="E1" s="26" t="s">
        <v>25</v>
      </c>
      <c r="F1" s="26" t="s">
        <v>28</v>
      </c>
      <c r="G1" s="26" t="s">
        <v>27</v>
      </c>
      <c r="H1" s="26" t="s">
        <v>192</v>
      </c>
      <c r="I1" s="26" t="s">
        <v>193</v>
      </c>
      <c r="J1" s="26" t="s">
        <v>190</v>
      </c>
      <c r="K1" s="26" t="s">
        <v>191</v>
      </c>
      <c r="L1" s="26" t="s">
        <v>222</v>
      </c>
    </row>
    <row r="2" spans="1:16" x14ac:dyDescent="0.25">
      <c r="A2" s="25"/>
      <c r="B2" s="26" t="s">
        <v>194</v>
      </c>
      <c r="C2" s="26" t="s">
        <v>194</v>
      </c>
      <c r="D2" s="26" t="s">
        <v>195</v>
      </c>
      <c r="E2" s="26" t="s">
        <v>194</v>
      </c>
      <c r="F2" s="26" t="s">
        <v>196</v>
      </c>
      <c r="G2" s="26" t="s">
        <v>196</v>
      </c>
      <c r="H2" s="26" t="s">
        <v>199</v>
      </c>
      <c r="I2" s="26" t="s">
        <v>200</v>
      </c>
      <c r="J2" s="26" t="s">
        <v>197</v>
      </c>
      <c r="K2" s="26" t="s">
        <v>198</v>
      </c>
      <c r="O2" t="s">
        <v>311</v>
      </c>
      <c r="P2" t="s">
        <v>312</v>
      </c>
    </row>
    <row r="3" spans="1:16" x14ac:dyDescent="0.25">
      <c r="A3" s="25" t="s">
        <v>267</v>
      </c>
      <c r="B3" s="27">
        <v>2.144648437499999</v>
      </c>
      <c r="C3" s="28">
        <v>22.220230434971299</v>
      </c>
      <c r="D3" s="29">
        <v>3.0529104477611937</v>
      </c>
      <c r="E3" s="29">
        <v>3.0552083333333315</v>
      </c>
      <c r="F3" s="27">
        <v>107.85662020905927</v>
      </c>
      <c r="G3" s="27"/>
      <c r="H3" s="27">
        <v>1011.9474110032353</v>
      </c>
      <c r="I3" s="27">
        <v>0.10312500000000005</v>
      </c>
      <c r="J3" s="27">
        <v>2.72984615384616</v>
      </c>
      <c r="K3" s="27">
        <v>15.623149847094789</v>
      </c>
      <c r="L3" s="27">
        <v>3</v>
      </c>
      <c r="M3" s="57">
        <f>100-L3</f>
        <v>97</v>
      </c>
      <c r="O3" s="27" t="s">
        <v>316</v>
      </c>
      <c r="P3" t="s">
        <v>313</v>
      </c>
    </row>
    <row r="4" spans="1:16" x14ac:dyDescent="0.25">
      <c r="A4" s="25" t="s">
        <v>268</v>
      </c>
      <c r="B4" s="27">
        <v>1.5209981851179666</v>
      </c>
      <c r="C4" s="28">
        <v>21.642076649598799</v>
      </c>
      <c r="D4" s="27">
        <v>3.683882978723406</v>
      </c>
      <c r="E4" s="27">
        <v>6.5846189024390203</v>
      </c>
      <c r="F4" s="27">
        <v>190.09338830584704</v>
      </c>
      <c r="G4" s="27"/>
      <c r="H4" s="27">
        <v>1011.5851486697959</v>
      </c>
      <c r="I4" s="27">
        <v>0.1406153846153847</v>
      </c>
      <c r="J4" s="27">
        <v>2.7935389133627102</v>
      </c>
      <c r="K4" s="27">
        <v>17.641987480438175</v>
      </c>
      <c r="L4" s="27">
        <v>5</v>
      </c>
      <c r="M4" s="57">
        <f t="shared" ref="M4:M27" si="0">100-L4</f>
        <v>95</v>
      </c>
      <c r="O4" s="27" t="s">
        <v>317</v>
      </c>
      <c r="P4" t="s">
        <v>314</v>
      </c>
    </row>
    <row r="5" spans="1:16" x14ac:dyDescent="0.25">
      <c r="A5" s="25" t="s">
        <v>269</v>
      </c>
      <c r="B5" s="27">
        <v>2.0779284369114883</v>
      </c>
      <c r="C5" s="27">
        <v>16.996418604651172</v>
      </c>
      <c r="D5" s="27">
        <v>2.2716598360655729</v>
      </c>
      <c r="E5" s="27">
        <v>9.7775979557069839</v>
      </c>
      <c r="F5" s="27">
        <v>105.9161261261261</v>
      </c>
      <c r="G5" s="31">
        <v>168.64218181818185</v>
      </c>
      <c r="H5" s="27">
        <v>1006.4755178907715</v>
      </c>
      <c r="I5" s="27">
        <v>0.21278606965174132</v>
      </c>
      <c r="J5" s="27">
        <v>2.7921052631579002</v>
      </c>
      <c r="K5" s="27">
        <v>21.973201506591327</v>
      </c>
      <c r="L5" s="27">
        <v>8</v>
      </c>
      <c r="M5" s="57">
        <f t="shared" si="0"/>
        <v>92</v>
      </c>
      <c r="P5" t="s">
        <v>315</v>
      </c>
    </row>
    <row r="6" spans="1:16" x14ac:dyDescent="0.25">
      <c r="A6" s="25" t="s">
        <v>270</v>
      </c>
      <c r="B6" s="27">
        <v>2.2760826446280977</v>
      </c>
      <c r="C6" s="27">
        <v>18.423401253918502</v>
      </c>
      <c r="D6" s="27">
        <v>2.2003494176372698</v>
      </c>
      <c r="E6" s="27">
        <v>9.9181181959564597</v>
      </c>
      <c r="F6" s="27">
        <v>77.60950949367087</v>
      </c>
      <c r="G6" s="27">
        <v>139.51688888888893</v>
      </c>
      <c r="H6" s="27">
        <v>1007.2394348508651</v>
      </c>
      <c r="I6" s="27">
        <v>0.17584142394822025</v>
      </c>
      <c r="J6" s="27">
        <v>2.7846153846154</v>
      </c>
      <c r="K6" s="27">
        <v>26.927519623233913</v>
      </c>
      <c r="L6" s="27">
        <v>6</v>
      </c>
      <c r="M6" s="57">
        <f t="shared" si="0"/>
        <v>94</v>
      </c>
    </row>
    <row r="7" spans="1:16" x14ac:dyDescent="0.25">
      <c r="A7" s="25" t="s">
        <v>271</v>
      </c>
      <c r="B7" s="27">
        <v>2.0012733446519522</v>
      </c>
      <c r="C7" s="27">
        <v>18.241565074135092</v>
      </c>
      <c r="D7" s="27">
        <v>1.3587339449541287</v>
      </c>
      <c r="E7" s="27">
        <v>11.628674304418972</v>
      </c>
      <c r="F7" s="27">
        <v>47.153731343283582</v>
      </c>
      <c r="G7" s="27">
        <v>96.738741134751805</v>
      </c>
      <c r="H7" s="27">
        <v>1003.6044368600682</v>
      </c>
      <c r="I7" s="27">
        <v>0.15651877133105838</v>
      </c>
      <c r="J7" s="27">
        <v>2.79386712095401</v>
      </c>
      <c r="K7" s="27">
        <v>28.97453924914678</v>
      </c>
      <c r="L7" s="27">
        <v>14</v>
      </c>
      <c r="M7" s="57">
        <f t="shared" si="0"/>
        <v>86</v>
      </c>
      <c r="O7" t="s">
        <v>318</v>
      </c>
    </row>
    <row r="8" spans="1:16" x14ac:dyDescent="0.25">
      <c r="A8" s="32" t="s">
        <v>272</v>
      </c>
      <c r="B8" s="30">
        <v>2.1739065420560753</v>
      </c>
      <c r="C8" s="30">
        <v>22.737314487632485</v>
      </c>
      <c r="D8" s="30">
        <v>1.4920887245841041</v>
      </c>
      <c r="E8" s="30">
        <v>8.82929553264605</v>
      </c>
      <c r="F8" s="30">
        <v>34.067625899280586</v>
      </c>
      <c r="G8" s="30">
        <v>65.334183908046029</v>
      </c>
      <c r="H8" s="30">
        <v>998.6469333333331</v>
      </c>
      <c r="I8" s="30">
        <v>0.57096837944663881</v>
      </c>
      <c r="J8" s="30">
        <v>8.7870476190476303</v>
      </c>
      <c r="K8" s="30">
        <v>28.605771428571416</v>
      </c>
      <c r="L8" s="30">
        <v>46</v>
      </c>
      <c r="M8" s="57">
        <f t="shared" si="0"/>
        <v>54</v>
      </c>
    </row>
    <row r="9" spans="1:16" x14ac:dyDescent="0.25">
      <c r="A9" s="32" t="s">
        <v>273</v>
      </c>
      <c r="B9" s="30">
        <v>1.9409328358208962</v>
      </c>
      <c r="C9" s="30">
        <v>24.396243567752983</v>
      </c>
      <c r="D9" s="30">
        <v>1.2441516966067863</v>
      </c>
      <c r="E9" s="30">
        <v>5.837547169811323</v>
      </c>
      <c r="F9" s="30">
        <v>32.79</v>
      </c>
      <c r="G9" s="30">
        <v>78.369817184643523</v>
      </c>
      <c r="H9" s="30">
        <v>996.26036206896538</v>
      </c>
      <c r="I9" s="30">
        <v>0.11295412844036669</v>
      </c>
      <c r="J9" s="30">
        <v>6.6342413793103452</v>
      </c>
      <c r="K9" s="30">
        <v>29.380534482758581</v>
      </c>
      <c r="L9" s="30">
        <v>38</v>
      </c>
      <c r="M9" s="57">
        <f t="shared" si="0"/>
        <v>62</v>
      </c>
    </row>
    <row r="10" spans="1:16" x14ac:dyDescent="0.25">
      <c r="A10" s="25" t="s">
        <v>291</v>
      </c>
      <c r="B10" s="27">
        <v>2.4129283489096567</v>
      </c>
      <c r="C10" s="27">
        <v>18.687078189300419</v>
      </c>
      <c r="D10" s="27">
        <v>1.124371980676329</v>
      </c>
      <c r="E10" s="27">
        <v>5.0205343511450407</v>
      </c>
      <c r="F10" s="27">
        <v>23.748044806517331</v>
      </c>
      <c r="G10" s="27">
        <v>49.331158798283241</v>
      </c>
      <c r="H10" s="27">
        <v>993.93354000000011</v>
      </c>
      <c r="I10" s="27">
        <v>0.12074688796680488</v>
      </c>
      <c r="J10" s="27">
        <v>8.5418400000000041</v>
      </c>
      <c r="K10" s="27">
        <v>28.680100000000003</v>
      </c>
      <c r="L10" s="27">
        <v>48</v>
      </c>
      <c r="M10" s="57">
        <f t="shared" si="0"/>
        <v>52</v>
      </c>
      <c r="P10" t="s">
        <v>319</v>
      </c>
    </row>
    <row r="11" spans="1:16" x14ac:dyDescent="0.25">
      <c r="A11" s="32" t="s">
        <v>274</v>
      </c>
      <c r="B11" s="30">
        <v>16.832687747035571</v>
      </c>
      <c r="C11" s="30">
        <v>19.469688346883444</v>
      </c>
      <c r="D11" s="30">
        <v>1.0416366366366383</v>
      </c>
      <c r="E11" s="30">
        <v>4.0394009216589861</v>
      </c>
      <c r="F11" s="30">
        <v>17.75964285714285</v>
      </c>
      <c r="G11" s="30">
        <v>50.696851351351313</v>
      </c>
      <c r="H11" s="30">
        <v>997.63563311688472</v>
      </c>
      <c r="I11" s="30">
        <v>0.11070588235294102</v>
      </c>
      <c r="J11" s="30">
        <v>8.133798701298705</v>
      </c>
      <c r="K11" s="30">
        <v>28.181071428571411</v>
      </c>
      <c r="L11" s="30">
        <v>48</v>
      </c>
      <c r="M11" s="57">
        <f t="shared" si="0"/>
        <v>52</v>
      </c>
    </row>
    <row r="12" spans="1:16" x14ac:dyDescent="0.25">
      <c r="A12" s="25" t="s">
        <v>275</v>
      </c>
      <c r="B12" s="27">
        <v>30.663183520599233</v>
      </c>
      <c r="C12" s="27">
        <v>24.489829545454516</v>
      </c>
      <c r="D12" s="27">
        <v>1.0590841949778427</v>
      </c>
      <c r="E12" s="28">
        <v>2.74790025549256</v>
      </c>
      <c r="F12" s="27">
        <v>47.805230312035704</v>
      </c>
      <c r="G12" s="27">
        <v>112.86983076923079</v>
      </c>
      <c r="H12" s="27">
        <v>992.92275602409563</v>
      </c>
      <c r="I12" s="27">
        <v>0.11507911392405082</v>
      </c>
      <c r="J12" s="27">
        <v>6.3831927710843406</v>
      </c>
      <c r="K12" s="27">
        <v>28.508915662650562</v>
      </c>
      <c r="L12" s="27">
        <v>37</v>
      </c>
      <c r="M12" s="57">
        <f t="shared" si="0"/>
        <v>63</v>
      </c>
    </row>
    <row r="13" spans="1:16" x14ac:dyDescent="0.25">
      <c r="A13" s="32" t="s">
        <v>276</v>
      </c>
      <c r="B13" s="28">
        <v>3.18531276444731</v>
      </c>
      <c r="C13" s="30">
        <v>9.91</v>
      </c>
      <c r="D13" s="30">
        <v>1.1316834532374105</v>
      </c>
      <c r="E13" s="30">
        <v>1.6293975903614468</v>
      </c>
      <c r="F13" s="30">
        <v>34.362334739803089</v>
      </c>
      <c r="G13" s="30">
        <v>81.128583106266959</v>
      </c>
      <c r="H13" s="30">
        <v>891.73909090909149</v>
      </c>
      <c r="I13" s="30">
        <v>0.11242209631728031</v>
      </c>
      <c r="J13" s="30">
        <v>5.3636141304347875</v>
      </c>
      <c r="K13" s="30">
        <v>26.699252717391278</v>
      </c>
      <c r="L13" s="30">
        <v>42</v>
      </c>
      <c r="M13" s="57">
        <f t="shared" si="0"/>
        <v>58</v>
      </c>
    </row>
    <row r="14" spans="1:16" x14ac:dyDescent="0.25">
      <c r="A14" s="32" t="s">
        <v>277</v>
      </c>
      <c r="B14" s="30">
        <v>9.2663779527559047</v>
      </c>
      <c r="C14" s="30">
        <v>11.270769230769229</v>
      </c>
      <c r="D14" s="30">
        <v>1.2749077490774909</v>
      </c>
      <c r="E14" s="30">
        <v>3.98647058823529</v>
      </c>
      <c r="F14" s="30">
        <v>120.51181069958852</v>
      </c>
      <c r="G14" s="30">
        <v>255.32704288939055</v>
      </c>
      <c r="H14" s="28">
        <v>1012.08396142834</v>
      </c>
      <c r="I14" s="30">
        <v>0.18003952569169951</v>
      </c>
      <c r="J14" s="30">
        <v>2.6</v>
      </c>
      <c r="K14" s="30">
        <v>23.770947030497563</v>
      </c>
      <c r="L14" s="30">
        <v>3</v>
      </c>
      <c r="M14" s="57">
        <f t="shared" si="0"/>
        <v>97</v>
      </c>
    </row>
    <row r="15" spans="1:16" x14ac:dyDescent="0.25">
      <c r="A15" s="32" t="s">
        <v>278</v>
      </c>
      <c r="B15" s="30">
        <v>7.1303651685393241</v>
      </c>
      <c r="C15" s="33">
        <v>15.2823850105008</v>
      </c>
      <c r="D15" s="30">
        <v>1.3856997084548106</v>
      </c>
      <c r="E15" s="30">
        <v>2.9926476190476206</v>
      </c>
      <c r="F15" s="30">
        <v>181.26393442622981</v>
      </c>
      <c r="G15" s="30">
        <v>380.69510869565244</v>
      </c>
      <c r="H15" s="33">
        <v>1008.08449149358</v>
      </c>
      <c r="I15" s="30">
        <v>0.1728651685393259</v>
      </c>
      <c r="J15" s="30">
        <v>2.4</v>
      </c>
      <c r="K15" s="30">
        <v>19.949567387687196</v>
      </c>
      <c r="L15" s="30">
        <v>3</v>
      </c>
      <c r="M15" s="57">
        <f t="shared" si="0"/>
        <v>97</v>
      </c>
    </row>
    <row r="16" spans="1:16" x14ac:dyDescent="0.25">
      <c r="A16" s="32" t="s">
        <v>279</v>
      </c>
      <c r="B16" s="30">
        <v>7.2138005780346806</v>
      </c>
      <c r="C16" s="33">
        <v>14.7042312251283</v>
      </c>
      <c r="D16" s="30">
        <v>1.2838873626373637</v>
      </c>
      <c r="E16" s="30">
        <v>1.7974248120300766</v>
      </c>
      <c r="F16" s="30">
        <v>224.23582456140358</v>
      </c>
      <c r="G16" s="30">
        <v>369.5509510869565</v>
      </c>
      <c r="H16" s="28">
        <v>1004.08502155882</v>
      </c>
      <c r="I16" s="30">
        <v>0.14748201438848929</v>
      </c>
      <c r="J16" s="30">
        <v>2.9</v>
      </c>
      <c r="K16" s="30">
        <v>17.667365591397846</v>
      </c>
      <c r="L16" s="30">
        <v>4</v>
      </c>
      <c r="M16" s="57">
        <f t="shared" si="0"/>
        <v>96</v>
      </c>
    </row>
    <row r="17" spans="1:23" x14ac:dyDescent="0.25">
      <c r="A17" s="32" t="s">
        <v>280</v>
      </c>
      <c r="B17" s="30">
        <v>4.0592119089317045</v>
      </c>
      <c r="C17" s="33">
        <v>14.126077439755701</v>
      </c>
      <c r="D17" s="30">
        <v>0.85736526946107727</v>
      </c>
      <c r="E17" s="30">
        <v>6.0849616368286403</v>
      </c>
      <c r="F17" s="28">
        <v>102.030442346461</v>
      </c>
      <c r="G17" s="30">
        <v>316.44326332794833</v>
      </c>
      <c r="H17" s="30">
        <v>1010.7030588235292</v>
      </c>
      <c r="I17" s="30">
        <v>0.18663934426229495</v>
      </c>
      <c r="J17" s="30">
        <v>2.5</v>
      </c>
      <c r="K17" s="30">
        <v>22.616462264150929</v>
      </c>
      <c r="L17" s="30">
        <v>8</v>
      </c>
      <c r="M17" s="57">
        <f t="shared" si="0"/>
        <v>92</v>
      </c>
    </row>
    <row r="18" spans="1:23" x14ac:dyDescent="0.25">
      <c r="A18" s="32" t="s">
        <v>281</v>
      </c>
      <c r="B18" s="30">
        <v>4.3531472081218263</v>
      </c>
      <c r="C18" s="28">
        <v>13.547923654383199</v>
      </c>
      <c r="D18" s="30">
        <v>0.50004016064257029</v>
      </c>
      <c r="E18" s="30">
        <v>9.2782885906040313</v>
      </c>
      <c r="F18" s="30">
        <v>133.80106617647067</v>
      </c>
      <c r="G18" s="30">
        <v>250.12444444444446</v>
      </c>
      <c r="H18" s="30">
        <v>1011.9866442953023</v>
      </c>
      <c r="I18" s="30">
        <v>0.10695121951219505</v>
      </c>
      <c r="J18" s="30">
        <v>2.8</v>
      </c>
      <c r="K18" s="30">
        <v>22.997281879194624</v>
      </c>
      <c r="L18" s="30">
        <v>10</v>
      </c>
      <c r="M18" s="57">
        <f t="shared" si="0"/>
        <v>90</v>
      </c>
    </row>
    <row r="19" spans="1:23" x14ac:dyDescent="0.25">
      <c r="A19" s="32" t="s">
        <v>282</v>
      </c>
      <c r="B19" s="30">
        <v>2.7886006825938559</v>
      </c>
      <c r="C19" s="28">
        <v>12.9697698690106</v>
      </c>
      <c r="D19" s="30">
        <v>0.58284210526315761</v>
      </c>
      <c r="E19" s="30">
        <v>3.9082439024390254</v>
      </c>
      <c r="F19" s="30">
        <v>63.545512195121908</v>
      </c>
      <c r="G19" s="30">
        <v>19.50345029239767</v>
      </c>
      <c r="H19" s="33">
        <v>979.59296913879803</v>
      </c>
      <c r="I19" s="33">
        <v>0.142594046614679</v>
      </c>
      <c r="J19" s="30">
        <v>2</v>
      </c>
      <c r="K19" s="30">
        <v>29</v>
      </c>
      <c r="L19" s="30">
        <v>5</v>
      </c>
      <c r="M19" s="57">
        <f t="shared" si="0"/>
        <v>95</v>
      </c>
    </row>
    <row r="20" spans="1:23" x14ac:dyDescent="0.25">
      <c r="A20" s="32" t="s">
        <v>283</v>
      </c>
      <c r="B20" s="30">
        <v>4.2480341880341914</v>
      </c>
      <c r="C20" s="33">
        <v>12.3916160836381</v>
      </c>
      <c r="D20" s="30">
        <v>0.42047486033519538</v>
      </c>
      <c r="E20" s="30">
        <v>2.2688602442333776</v>
      </c>
      <c r="F20" s="30">
        <v>60.630434192673015</v>
      </c>
      <c r="G20" s="30">
        <v>44.553647260273941</v>
      </c>
      <c r="H20" s="33">
        <v>977.98029680781804</v>
      </c>
      <c r="I20" s="33">
        <v>0.13932760790472501</v>
      </c>
      <c r="J20" s="30">
        <v>2.35560975609756</v>
      </c>
      <c r="K20" s="30">
        <v>25</v>
      </c>
      <c r="L20" s="30">
        <v>8</v>
      </c>
      <c r="M20" s="57">
        <f t="shared" si="0"/>
        <v>92</v>
      </c>
    </row>
    <row r="21" spans="1:23" x14ac:dyDescent="0.25">
      <c r="A21" s="32" t="s">
        <v>284</v>
      </c>
      <c r="B21" s="30">
        <v>9.9770870337477682</v>
      </c>
      <c r="C21" s="28">
        <v>11.813462298265501</v>
      </c>
      <c r="D21" s="30">
        <v>0.62666095890410967</v>
      </c>
      <c r="E21" s="30">
        <v>5.0301256983240288</v>
      </c>
      <c r="F21" s="30">
        <v>59.427067039106063</v>
      </c>
      <c r="G21" s="30">
        <v>56.911666666666683</v>
      </c>
      <c r="H21" s="33">
        <v>976.36762447683702</v>
      </c>
      <c r="I21" s="33">
        <v>0.13606116919477201</v>
      </c>
      <c r="J21" s="30">
        <v>2.7</v>
      </c>
      <c r="K21" s="30">
        <v>25</v>
      </c>
      <c r="L21" s="30">
        <v>8</v>
      </c>
      <c r="M21" s="57">
        <f t="shared" si="0"/>
        <v>92</v>
      </c>
    </row>
    <row r="22" spans="1:23" x14ac:dyDescent="0.25">
      <c r="A22" s="32" t="s">
        <v>285</v>
      </c>
      <c r="B22" s="30">
        <v>12.382905569007258</v>
      </c>
      <c r="C22" s="33">
        <v>11.235308512893001</v>
      </c>
      <c r="D22" s="30">
        <v>0.66898584905660408</v>
      </c>
      <c r="E22" s="30">
        <v>7.916312741312753</v>
      </c>
      <c r="F22" s="30">
        <v>62.882450980392129</v>
      </c>
      <c r="G22" s="30">
        <v>38.793757700205326</v>
      </c>
      <c r="H22" s="33">
        <v>974.75495214585703</v>
      </c>
      <c r="I22" s="33">
        <v>0.13279473048481899</v>
      </c>
      <c r="J22" s="30">
        <v>2.8</v>
      </c>
      <c r="K22" s="30">
        <v>28</v>
      </c>
      <c r="L22" s="30">
        <v>7</v>
      </c>
      <c r="M22" s="57">
        <f t="shared" si="0"/>
        <v>93</v>
      </c>
    </row>
    <row r="23" spans="1:23" x14ac:dyDescent="0.25">
      <c r="A23" s="32" t="s">
        <v>286</v>
      </c>
      <c r="B23" s="30">
        <v>12.171091549295772</v>
      </c>
      <c r="C23" s="28">
        <v>10.6571547275204</v>
      </c>
      <c r="D23" s="30">
        <v>0.51813211845102503</v>
      </c>
      <c r="E23" s="30">
        <v>11.402369146005498</v>
      </c>
      <c r="F23" s="30">
        <v>63.858742331288312</v>
      </c>
      <c r="G23" s="30">
        <v>43.685692883895165</v>
      </c>
      <c r="H23" s="33">
        <v>973.14227981487704</v>
      </c>
      <c r="I23" s="33">
        <v>0.12952829177486599</v>
      </c>
      <c r="J23" s="30">
        <v>3.2</v>
      </c>
      <c r="K23" s="30">
        <v>32</v>
      </c>
      <c r="L23" s="30">
        <v>11</v>
      </c>
      <c r="M23" s="57">
        <f t="shared" si="0"/>
        <v>89</v>
      </c>
    </row>
    <row r="24" spans="1:23" x14ac:dyDescent="0.25">
      <c r="A24" s="32" t="s">
        <v>287</v>
      </c>
      <c r="B24" s="30">
        <v>14.911887850467288</v>
      </c>
      <c r="C24" s="28">
        <v>10.0790009421479</v>
      </c>
      <c r="D24" s="30">
        <v>0.54607339449541403</v>
      </c>
      <c r="E24" s="30">
        <v>12.452662632375182</v>
      </c>
      <c r="F24" s="30">
        <v>64.228448979591874</v>
      </c>
      <c r="G24" s="30">
        <v>29.364509151414314</v>
      </c>
      <c r="H24" s="28">
        <v>971.52960748389603</v>
      </c>
      <c r="I24" s="28">
        <v>0.126261853064912</v>
      </c>
      <c r="J24" s="30">
        <v>4.8</v>
      </c>
      <c r="K24" s="30">
        <v>34</v>
      </c>
      <c r="L24" s="30">
        <v>29</v>
      </c>
      <c r="M24" s="57">
        <f t="shared" si="0"/>
        <v>71</v>
      </c>
    </row>
    <row r="25" spans="1:23" x14ac:dyDescent="0.25">
      <c r="A25" s="32" t="s">
        <v>288</v>
      </c>
      <c r="B25" s="30">
        <v>13.981360946745562</v>
      </c>
      <c r="C25" s="33">
        <v>9.5008471567753308</v>
      </c>
      <c r="D25" s="30">
        <v>0.32779342723004701</v>
      </c>
      <c r="E25" s="30">
        <v>6.596277056277053</v>
      </c>
      <c r="F25" s="28">
        <v>43.219192480579899</v>
      </c>
      <c r="G25" s="30">
        <v>46.194351851851835</v>
      </c>
      <c r="H25" s="28">
        <v>969.91693515291604</v>
      </c>
      <c r="I25" s="28">
        <v>0.122995414354959</v>
      </c>
      <c r="J25" s="30">
        <v>6.2</v>
      </c>
      <c r="K25" s="30">
        <v>36</v>
      </c>
      <c r="L25" s="30">
        <v>29</v>
      </c>
      <c r="M25" s="57">
        <f t="shared" si="0"/>
        <v>71</v>
      </c>
    </row>
    <row r="26" spans="1:23" x14ac:dyDescent="0.25">
      <c r="A26" s="32" t="s">
        <v>289</v>
      </c>
      <c r="B26" s="30">
        <v>14.897707317073177</v>
      </c>
      <c r="C26" s="33">
        <v>8.9226933714028291</v>
      </c>
      <c r="D26" s="30">
        <v>0.34258407079646003</v>
      </c>
      <c r="E26" s="30">
        <v>5.3128551136363642</v>
      </c>
      <c r="F26" s="28">
        <v>35.867786247344696</v>
      </c>
      <c r="G26" s="30">
        <v>36.473171521035631</v>
      </c>
      <c r="H26" s="33">
        <v>968.30426282193503</v>
      </c>
      <c r="I26" s="33">
        <v>0.11972897564500599</v>
      </c>
      <c r="J26" s="30">
        <v>5.9</v>
      </c>
      <c r="K26" s="30">
        <v>34</v>
      </c>
      <c r="L26" s="30">
        <v>42</v>
      </c>
      <c r="M26" s="57">
        <f t="shared" si="0"/>
        <v>58</v>
      </c>
    </row>
    <row r="27" spans="1:23" x14ac:dyDescent="0.25">
      <c r="A27" s="25" t="s">
        <v>290</v>
      </c>
      <c r="B27" s="30">
        <v>16.148640275387244</v>
      </c>
      <c r="C27" s="33">
        <v>8.3445395860303293</v>
      </c>
      <c r="D27" s="30">
        <v>0.35060728744939257</v>
      </c>
      <c r="E27" s="30">
        <v>4.3888163884673697</v>
      </c>
      <c r="F27" s="28">
        <v>28.5163800141096</v>
      </c>
      <c r="G27" s="30">
        <v>58.666769480519356</v>
      </c>
      <c r="H27" s="28">
        <v>966.69159049095504</v>
      </c>
      <c r="I27" s="28">
        <v>0.116462536935053</v>
      </c>
      <c r="J27" s="30">
        <v>3.9</v>
      </c>
      <c r="K27" s="30">
        <v>32</v>
      </c>
      <c r="L27" s="30">
        <v>58</v>
      </c>
      <c r="M27" s="57">
        <f t="shared" si="0"/>
        <v>42</v>
      </c>
    </row>
    <row r="28" spans="1:23" x14ac:dyDescent="0.25">
      <c r="A28" s="34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23" x14ac:dyDescent="0.25">
      <c r="A29" s="34"/>
      <c r="B29" s="30"/>
      <c r="C29" s="30"/>
      <c r="D29" s="30"/>
      <c r="E29" s="30"/>
      <c r="F29" s="30"/>
      <c r="G29" s="30"/>
      <c r="H29" s="30"/>
      <c r="I29" s="30"/>
      <c r="J29" s="30"/>
      <c r="K29" s="30"/>
      <c r="M29" s="25" t="s">
        <v>201</v>
      </c>
      <c r="N29" s="26" t="s">
        <v>210</v>
      </c>
      <c r="O29" s="26" t="s">
        <v>211</v>
      </c>
      <c r="P29" s="26" t="s">
        <v>212</v>
      </c>
      <c r="Q29" s="26" t="s">
        <v>213</v>
      </c>
      <c r="R29" s="26" t="s">
        <v>214</v>
      </c>
      <c r="S29" s="26" t="s">
        <v>215</v>
      </c>
      <c r="T29" s="26" t="s">
        <v>216</v>
      </c>
      <c r="U29" s="26" t="s">
        <v>217</v>
      </c>
      <c r="V29" s="26" t="s">
        <v>218</v>
      </c>
      <c r="W29" s="26" t="s">
        <v>219</v>
      </c>
    </row>
    <row r="30" spans="1:23" x14ac:dyDescent="0.25">
      <c r="M30" s="25">
        <v>12.12</v>
      </c>
      <c r="N30" s="47">
        <v>2.144648437499999</v>
      </c>
      <c r="O30" s="47">
        <v>22.220230434971299</v>
      </c>
      <c r="P30" s="47">
        <v>3.0529104477611937</v>
      </c>
      <c r="Q30" s="47">
        <v>3.0552083333333315</v>
      </c>
      <c r="R30" s="47">
        <v>107.85662020905927</v>
      </c>
      <c r="S30" s="47"/>
      <c r="T30" s="47">
        <v>1011.9474110032353</v>
      </c>
      <c r="U30" s="47">
        <v>0.10312500000000005</v>
      </c>
      <c r="V30" s="47">
        <v>2.72984615384616</v>
      </c>
      <c r="W30" s="47">
        <v>15.623149847094789</v>
      </c>
    </row>
    <row r="31" spans="1:23" x14ac:dyDescent="0.25">
      <c r="C31">
        <v>168.64218181818185</v>
      </c>
      <c r="D31">
        <f>C31/1000000</f>
        <v>1.6864218181818186E-4</v>
      </c>
      <c r="M31" s="25">
        <v>1.1299999999999999</v>
      </c>
      <c r="N31" s="47">
        <v>1.5209981851179666</v>
      </c>
      <c r="O31" s="47">
        <v>21.642076649598799</v>
      </c>
      <c r="P31" s="47">
        <v>3.683882978723406</v>
      </c>
      <c r="Q31" s="47">
        <v>6.5846189024390203</v>
      </c>
      <c r="R31" s="47">
        <v>190.09338830584704</v>
      </c>
      <c r="S31" s="47"/>
      <c r="T31" s="47">
        <v>1011.5851486697959</v>
      </c>
      <c r="U31" s="47">
        <v>0.1406153846153847</v>
      </c>
      <c r="V31" s="47">
        <v>2.7935389133627102</v>
      </c>
      <c r="W31" s="47">
        <v>17.641987480438175</v>
      </c>
    </row>
    <row r="32" spans="1:23" x14ac:dyDescent="0.25">
      <c r="C32">
        <v>139.51688888888893</v>
      </c>
      <c r="D32">
        <f t="shared" ref="D32:D53" si="1">C32/1000000</f>
        <v>1.3951688888888894E-4</v>
      </c>
      <c r="M32" s="25">
        <v>2.13</v>
      </c>
      <c r="N32" s="47">
        <v>2.0779284369114883</v>
      </c>
      <c r="O32" s="47">
        <v>16.996418604651172</v>
      </c>
      <c r="P32" s="47">
        <v>2.2716598360655729</v>
      </c>
      <c r="Q32" s="47">
        <v>9.7775979557069839</v>
      </c>
      <c r="R32" s="47">
        <v>105.9161261261261</v>
      </c>
      <c r="S32" s="48">
        <v>168.64218181818185</v>
      </c>
      <c r="T32" s="47">
        <v>1006.4755178907715</v>
      </c>
      <c r="U32" s="47">
        <v>0.21278606965174132</v>
      </c>
      <c r="V32" s="47">
        <v>2.7921052631579002</v>
      </c>
      <c r="W32" s="47">
        <v>21.973201506591327</v>
      </c>
    </row>
    <row r="33" spans="3:23" x14ac:dyDescent="0.25">
      <c r="C33">
        <v>96.738741134751805</v>
      </c>
      <c r="D33">
        <f t="shared" si="1"/>
        <v>9.6738741134751803E-5</v>
      </c>
      <c r="M33" s="25">
        <v>3.13</v>
      </c>
      <c r="N33" s="47">
        <v>2.2760826446280977</v>
      </c>
      <c r="O33" s="47">
        <v>18.423401253918502</v>
      </c>
      <c r="P33" s="47">
        <v>2.2003494176372698</v>
      </c>
      <c r="Q33" s="47">
        <v>9.9181181959564597</v>
      </c>
      <c r="R33" s="47">
        <v>77.60950949367087</v>
      </c>
      <c r="S33" s="47">
        <v>139.51688888888893</v>
      </c>
      <c r="T33" s="47">
        <v>1007.2394348508651</v>
      </c>
      <c r="U33" s="47">
        <v>0.17584142394822025</v>
      </c>
      <c r="V33" s="47">
        <v>2.7846153846154</v>
      </c>
      <c r="W33" s="47">
        <v>26.927519623233913</v>
      </c>
    </row>
    <row r="34" spans="3:23" x14ac:dyDescent="0.25">
      <c r="C34">
        <v>65.334183908046029</v>
      </c>
      <c r="D34">
        <f t="shared" si="1"/>
        <v>6.5334183908046027E-5</v>
      </c>
      <c r="M34" s="25">
        <v>4.13</v>
      </c>
      <c r="N34" s="47">
        <v>2.0012733446519522</v>
      </c>
      <c r="O34" s="47">
        <v>18.241565074135092</v>
      </c>
      <c r="P34" s="47">
        <v>1.3587339449541287</v>
      </c>
      <c r="Q34" s="47">
        <v>11.628674304418972</v>
      </c>
      <c r="R34" s="47">
        <v>47.153731343283582</v>
      </c>
      <c r="S34" s="47">
        <v>96.738741134751805</v>
      </c>
      <c r="T34" s="47">
        <v>1003.6044368600682</v>
      </c>
      <c r="U34" s="47">
        <v>0.15651877133105838</v>
      </c>
      <c r="V34" s="47">
        <v>2.79386712095401</v>
      </c>
      <c r="W34" s="47">
        <v>28.97453924914678</v>
      </c>
    </row>
    <row r="35" spans="3:23" x14ac:dyDescent="0.25">
      <c r="C35">
        <v>78.369817184643523</v>
      </c>
      <c r="D35">
        <f t="shared" si="1"/>
        <v>7.8369817184643529E-5</v>
      </c>
      <c r="M35" s="32">
        <v>5.13</v>
      </c>
      <c r="N35" s="47">
        <v>2.1739065420560753</v>
      </c>
      <c r="O35" s="47">
        <v>22.737314487632485</v>
      </c>
      <c r="P35" s="47">
        <v>1.4920887245841041</v>
      </c>
      <c r="Q35" s="47">
        <v>8.82929553264605</v>
      </c>
      <c r="R35" s="47">
        <v>34.067625899280586</v>
      </c>
      <c r="S35" s="47">
        <v>65.334183908046029</v>
      </c>
      <c r="T35" s="47">
        <v>998.6469333333331</v>
      </c>
      <c r="U35" s="47">
        <v>0.57096837944663881</v>
      </c>
      <c r="V35" s="47">
        <v>8.7870476190476303</v>
      </c>
      <c r="W35" s="47">
        <v>28.605771428571416</v>
      </c>
    </row>
    <row r="36" spans="3:23" x14ac:dyDescent="0.25">
      <c r="C36">
        <v>49.331158798283241</v>
      </c>
      <c r="D36">
        <f t="shared" si="1"/>
        <v>4.9331158798283238E-5</v>
      </c>
      <c r="M36" s="32">
        <v>6.13</v>
      </c>
      <c r="N36" s="47">
        <v>1.9409328358208962</v>
      </c>
      <c r="O36" s="47">
        <v>24.396243567752983</v>
      </c>
      <c r="P36" s="47">
        <v>1.2441516966067863</v>
      </c>
      <c r="Q36" s="47">
        <v>5.837547169811323</v>
      </c>
      <c r="R36" s="47">
        <v>32.79</v>
      </c>
      <c r="S36" s="47">
        <v>78.369817184643523</v>
      </c>
      <c r="T36" s="47">
        <v>996.26036206896538</v>
      </c>
      <c r="U36" s="47">
        <v>0.11295412844036669</v>
      </c>
      <c r="V36" s="47">
        <v>6.6342413793103452</v>
      </c>
      <c r="W36" s="47">
        <v>29.380534482758581</v>
      </c>
    </row>
    <row r="37" spans="3:23" x14ac:dyDescent="0.25">
      <c r="C37">
        <v>50.696851351351313</v>
      </c>
      <c r="D37">
        <f t="shared" si="1"/>
        <v>5.0696851351351311E-5</v>
      </c>
      <c r="M37" s="25">
        <v>7.13</v>
      </c>
      <c r="N37" s="47">
        <v>2.4129283489096567</v>
      </c>
      <c r="O37" s="47">
        <v>18.687078189300419</v>
      </c>
      <c r="P37" s="47">
        <v>1.124371980676329</v>
      </c>
      <c r="Q37" s="47">
        <v>5.0205343511450407</v>
      </c>
      <c r="R37" s="47">
        <v>23.748044806517331</v>
      </c>
      <c r="S37" s="47">
        <v>49.331158798283241</v>
      </c>
      <c r="T37" s="47">
        <v>993.93354000000011</v>
      </c>
      <c r="U37" s="47">
        <v>0.12074688796680488</v>
      </c>
      <c r="V37" s="47">
        <v>8.5418400000000041</v>
      </c>
      <c r="W37" s="47">
        <v>28.680100000000003</v>
      </c>
    </row>
    <row r="38" spans="3:23" x14ac:dyDescent="0.25">
      <c r="C38">
        <v>112.86983076923079</v>
      </c>
      <c r="D38">
        <f t="shared" si="1"/>
        <v>1.1286983076923079E-4</v>
      </c>
      <c r="M38" s="32">
        <v>8.1300000000000008</v>
      </c>
      <c r="N38" s="47">
        <v>16.832687747035571</v>
      </c>
      <c r="O38" s="47">
        <v>19.469688346883444</v>
      </c>
      <c r="P38" s="47">
        <v>1.0416366366366383</v>
      </c>
      <c r="Q38" s="47">
        <v>4.0394009216589861</v>
      </c>
      <c r="R38" s="47">
        <v>17.75964285714285</v>
      </c>
      <c r="S38" s="47">
        <v>50.696851351351313</v>
      </c>
      <c r="T38" s="47">
        <v>997.63563311688472</v>
      </c>
      <c r="U38" s="47">
        <v>0.11070588235294102</v>
      </c>
      <c r="V38" s="47">
        <v>8.133798701298705</v>
      </c>
      <c r="W38" s="47">
        <v>28.181071428571411</v>
      </c>
    </row>
    <row r="39" spans="3:23" x14ac:dyDescent="0.25">
      <c r="C39">
        <v>81.128583106266959</v>
      </c>
      <c r="D39">
        <f t="shared" si="1"/>
        <v>8.1128583106266952E-5</v>
      </c>
      <c r="M39" s="25">
        <v>9.1300000000000008</v>
      </c>
      <c r="N39" s="47">
        <v>30.663183520599233</v>
      </c>
      <c r="O39" s="47">
        <v>24.489829545454516</v>
      </c>
      <c r="P39" s="47">
        <v>1.0590841949778427</v>
      </c>
      <c r="Q39" s="47">
        <v>2.74790025549256</v>
      </c>
      <c r="R39" s="47">
        <v>47.805230312035704</v>
      </c>
      <c r="S39" s="47">
        <v>112.86983076923079</v>
      </c>
      <c r="T39" s="47">
        <v>992.92275602409563</v>
      </c>
      <c r="U39" s="47">
        <v>0.11507911392405082</v>
      </c>
      <c r="V39" s="47">
        <v>6.3831927710843406</v>
      </c>
      <c r="W39" s="47">
        <v>28.508915662650562</v>
      </c>
    </row>
    <row r="40" spans="3:23" x14ac:dyDescent="0.25">
      <c r="C40">
        <v>255.32704288939055</v>
      </c>
      <c r="D40">
        <f t="shared" si="1"/>
        <v>2.5532704288939057E-4</v>
      </c>
      <c r="M40" s="32">
        <v>10.130000000000001</v>
      </c>
      <c r="N40" s="47">
        <v>3.18531276444731</v>
      </c>
      <c r="O40" s="47">
        <v>9.91</v>
      </c>
      <c r="P40" s="47">
        <v>1.1316834532374105</v>
      </c>
      <c r="Q40" s="47">
        <v>1.6293975903614468</v>
      </c>
      <c r="R40" s="47">
        <v>34.362334739803089</v>
      </c>
      <c r="S40" s="47">
        <v>81.128583106266959</v>
      </c>
      <c r="T40" s="47">
        <v>891.73909090909149</v>
      </c>
      <c r="U40" s="47">
        <v>0.11242209631728031</v>
      </c>
      <c r="V40" s="47">
        <v>5.3636141304347875</v>
      </c>
      <c r="W40" s="47">
        <v>26.699252717391278</v>
      </c>
    </row>
    <row r="41" spans="3:23" x14ac:dyDescent="0.25">
      <c r="C41">
        <v>380.69510869565244</v>
      </c>
      <c r="D41">
        <f t="shared" si="1"/>
        <v>3.8069510869565243E-4</v>
      </c>
      <c r="M41" s="32">
        <v>11.13</v>
      </c>
      <c r="N41" s="47">
        <v>9.2663779527559047</v>
      </c>
      <c r="O41" s="47">
        <v>11.270769230769229</v>
      </c>
      <c r="P41" s="47">
        <v>1.2749077490774909</v>
      </c>
      <c r="Q41" s="47">
        <v>3.98647058823529</v>
      </c>
      <c r="R41" s="47">
        <v>120.51181069958852</v>
      </c>
      <c r="S41" s="47">
        <v>255.32704288939055</v>
      </c>
      <c r="T41" s="47">
        <v>1012.08396142834</v>
      </c>
      <c r="U41" s="47">
        <v>0.18003952569169951</v>
      </c>
      <c r="V41" s="47">
        <v>2.6</v>
      </c>
      <c r="W41" s="47">
        <v>23.770947030497563</v>
      </c>
    </row>
    <row r="42" spans="3:23" x14ac:dyDescent="0.25">
      <c r="C42">
        <v>369.5509510869565</v>
      </c>
      <c r="D42">
        <f t="shared" si="1"/>
        <v>3.6955095108695649E-4</v>
      </c>
      <c r="M42" s="32">
        <v>12.13</v>
      </c>
      <c r="N42" s="47">
        <v>7.1303651685393241</v>
      </c>
      <c r="O42" s="47">
        <v>15.2823850105008</v>
      </c>
      <c r="P42" s="47">
        <v>1.3856997084548106</v>
      </c>
      <c r="Q42" s="47">
        <v>2.9926476190476206</v>
      </c>
      <c r="R42" s="47">
        <v>181.26393442622981</v>
      </c>
      <c r="S42" s="47">
        <v>380.69510869565244</v>
      </c>
      <c r="T42" s="47">
        <v>1008.08449149358</v>
      </c>
      <c r="U42" s="47">
        <v>0.1728651685393259</v>
      </c>
      <c r="V42" s="47">
        <v>2.4</v>
      </c>
      <c r="W42" s="47">
        <v>19.949567387687196</v>
      </c>
    </row>
    <row r="43" spans="3:23" x14ac:dyDescent="0.25">
      <c r="C43">
        <v>316.44326332794833</v>
      </c>
      <c r="D43">
        <f t="shared" si="1"/>
        <v>3.1644326332794833E-4</v>
      </c>
      <c r="M43" s="32">
        <v>1.1399999999999999</v>
      </c>
      <c r="N43" s="47">
        <v>7.2138005780346806</v>
      </c>
      <c r="O43" s="47">
        <v>14.7042312251283</v>
      </c>
      <c r="P43" s="47">
        <v>1.2838873626373637</v>
      </c>
      <c r="Q43" s="47">
        <v>1.7974248120300766</v>
      </c>
      <c r="R43" s="47">
        <v>224.23582456140358</v>
      </c>
      <c r="S43" s="47">
        <v>369.5509510869565</v>
      </c>
      <c r="T43" s="47">
        <v>1004.08502155882</v>
      </c>
      <c r="U43" s="47">
        <v>0.14748201438848929</v>
      </c>
      <c r="V43" s="47">
        <v>2.9</v>
      </c>
      <c r="W43" s="47">
        <v>17.667365591397846</v>
      </c>
    </row>
    <row r="44" spans="3:23" x14ac:dyDescent="0.25">
      <c r="C44">
        <v>250.12444444444446</v>
      </c>
      <c r="D44">
        <f t="shared" si="1"/>
        <v>2.5012444444444447E-4</v>
      </c>
      <c r="M44" s="32">
        <v>2.14</v>
      </c>
      <c r="N44" s="47">
        <v>4.0592119089317045</v>
      </c>
      <c r="O44" s="47">
        <v>14.126077439755701</v>
      </c>
      <c r="P44" s="47">
        <v>0.85736526946107727</v>
      </c>
      <c r="Q44" s="47">
        <v>6.0849616368286403</v>
      </c>
      <c r="R44" s="47">
        <v>102.030442346461</v>
      </c>
      <c r="S44" s="47">
        <v>316.44326332794833</v>
      </c>
      <c r="T44" s="47">
        <v>1010.7030588235292</v>
      </c>
      <c r="U44" s="47">
        <v>0.18663934426229495</v>
      </c>
      <c r="V44" s="47">
        <v>2.5</v>
      </c>
      <c r="W44" s="47">
        <v>22.616462264150929</v>
      </c>
    </row>
    <row r="45" spans="3:23" x14ac:dyDescent="0.25">
      <c r="C45">
        <v>19.50345029239767</v>
      </c>
      <c r="D45">
        <f t="shared" si="1"/>
        <v>1.9503450292397671E-5</v>
      </c>
      <c r="M45" s="32">
        <v>3.14</v>
      </c>
      <c r="N45" s="47">
        <v>4.3531472081218263</v>
      </c>
      <c r="O45" s="47">
        <v>13.547923654383199</v>
      </c>
      <c r="P45" s="47">
        <v>0.50004016064257029</v>
      </c>
      <c r="Q45" s="47">
        <v>9.2782885906040313</v>
      </c>
      <c r="R45" s="47">
        <v>133.80106617647067</v>
      </c>
      <c r="S45" s="47">
        <v>250.12444444444446</v>
      </c>
      <c r="T45" s="47">
        <v>1011.9866442953023</v>
      </c>
      <c r="U45" s="47">
        <v>0.10695121951219505</v>
      </c>
      <c r="V45" s="47">
        <v>2.8</v>
      </c>
      <c r="W45" s="47">
        <v>22.997281879194624</v>
      </c>
    </row>
    <row r="46" spans="3:23" x14ac:dyDescent="0.25">
      <c r="C46">
        <v>44.553647260273941</v>
      </c>
      <c r="D46">
        <f t="shared" si="1"/>
        <v>4.4553647260273941E-5</v>
      </c>
      <c r="M46" s="32">
        <v>11.14</v>
      </c>
      <c r="N46" s="47">
        <v>2.7886006825938559</v>
      </c>
      <c r="O46" s="47">
        <v>12.9697698690106</v>
      </c>
      <c r="P46" s="47">
        <v>0.58284210526315761</v>
      </c>
      <c r="Q46" s="47">
        <v>3.9082439024390254</v>
      </c>
      <c r="R46" s="47">
        <v>63.545512195121908</v>
      </c>
      <c r="S46" s="47">
        <v>19.50345029239767</v>
      </c>
      <c r="T46" s="47">
        <v>979.59296913879803</v>
      </c>
      <c r="U46" s="47">
        <v>0.142594046614679</v>
      </c>
      <c r="V46" s="47">
        <v>2</v>
      </c>
      <c r="W46" s="47">
        <v>29</v>
      </c>
    </row>
    <row r="47" spans="3:23" x14ac:dyDescent="0.25">
      <c r="C47">
        <v>56.911666666666683</v>
      </c>
      <c r="D47">
        <f t="shared" si="1"/>
        <v>5.6911666666666686E-5</v>
      </c>
      <c r="M47" s="32">
        <v>12.14</v>
      </c>
      <c r="N47" s="47">
        <v>4.2480341880341914</v>
      </c>
      <c r="O47" s="47">
        <v>12.3916160836381</v>
      </c>
      <c r="P47" s="47">
        <v>0.42047486033519538</v>
      </c>
      <c r="Q47" s="47">
        <v>2.2688602442333776</v>
      </c>
      <c r="R47" s="47">
        <v>60.630434192673015</v>
      </c>
      <c r="S47" s="47">
        <v>44.553647260273941</v>
      </c>
      <c r="T47" s="47">
        <v>977.98029680781804</v>
      </c>
      <c r="U47" s="47">
        <v>0.13932760790472501</v>
      </c>
      <c r="V47" s="47">
        <v>2.35560975609756</v>
      </c>
      <c r="W47" s="47">
        <v>25</v>
      </c>
    </row>
    <row r="48" spans="3:23" x14ac:dyDescent="0.25">
      <c r="C48">
        <v>38.793757700205326</v>
      </c>
      <c r="D48">
        <f t="shared" si="1"/>
        <v>3.8793757700205326E-5</v>
      </c>
      <c r="M48" s="32">
        <v>1.1499999999999999</v>
      </c>
      <c r="N48" s="47">
        <v>9.9770870337477682</v>
      </c>
      <c r="O48" s="47">
        <v>11.813462298265501</v>
      </c>
      <c r="P48" s="47">
        <v>0.62666095890410967</v>
      </c>
      <c r="Q48" s="47">
        <v>5.0301256983240288</v>
      </c>
      <c r="R48" s="47">
        <v>59.427067039106063</v>
      </c>
      <c r="S48" s="47">
        <v>56.911666666666683</v>
      </c>
      <c r="T48" s="47">
        <v>976.36762447683702</v>
      </c>
      <c r="U48" s="47">
        <v>0.13606116919477201</v>
      </c>
      <c r="V48" s="47">
        <v>2.7</v>
      </c>
      <c r="W48" s="47">
        <v>25</v>
      </c>
    </row>
    <row r="49" spans="2:23" x14ac:dyDescent="0.25">
      <c r="C49">
        <v>43.685692883895165</v>
      </c>
      <c r="D49">
        <f t="shared" si="1"/>
        <v>4.3685692883895163E-5</v>
      </c>
      <c r="M49" s="32">
        <v>2.15</v>
      </c>
      <c r="N49" s="47">
        <v>12.382905569007258</v>
      </c>
      <c r="O49" s="47">
        <v>11.235308512893001</v>
      </c>
      <c r="P49" s="47">
        <v>0.66898584905660408</v>
      </c>
      <c r="Q49" s="47">
        <v>7.916312741312753</v>
      </c>
      <c r="R49" s="47">
        <v>62.882450980392129</v>
      </c>
      <c r="S49" s="47">
        <v>38.793757700205326</v>
      </c>
      <c r="T49" s="47">
        <v>974.75495214585703</v>
      </c>
      <c r="U49" s="47">
        <v>0.13279473048481899</v>
      </c>
      <c r="V49" s="47">
        <v>2.8</v>
      </c>
      <c r="W49" s="47">
        <v>28</v>
      </c>
    </row>
    <row r="50" spans="2:23" x14ac:dyDescent="0.25">
      <c r="C50">
        <v>29.364509151414314</v>
      </c>
      <c r="D50">
        <f t="shared" si="1"/>
        <v>2.9364509151414313E-5</v>
      </c>
      <c r="M50" s="32">
        <v>3.15</v>
      </c>
      <c r="N50" s="47">
        <v>12.171091549295772</v>
      </c>
      <c r="O50" s="47">
        <v>10.6571547275204</v>
      </c>
      <c r="P50" s="47">
        <v>0.51813211845102503</v>
      </c>
      <c r="Q50" s="47">
        <v>11.402369146005498</v>
      </c>
      <c r="R50" s="47">
        <v>63.858742331288312</v>
      </c>
      <c r="S50" s="47">
        <v>43.685692883895165</v>
      </c>
      <c r="T50" s="47">
        <v>973.14227981487704</v>
      </c>
      <c r="U50" s="47">
        <v>0.12952829177486599</v>
      </c>
      <c r="V50" s="47">
        <v>3.2</v>
      </c>
      <c r="W50" s="47">
        <v>32</v>
      </c>
    </row>
    <row r="51" spans="2:23" x14ac:dyDescent="0.25">
      <c r="C51">
        <v>46.194351851851835</v>
      </c>
      <c r="D51">
        <f t="shared" si="1"/>
        <v>4.6194351851851832E-5</v>
      </c>
      <c r="M51" s="32">
        <v>4.1500000000000004</v>
      </c>
      <c r="N51" s="47">
        <v>14.911887850467288</v>
      </c>
      <c r="O51" s="47">
        <v>10.0790009421479</v>
      </c>
      <c r="P51" s="47">
        <v>0.54607339449541403</v>
      </c>
      <c r="Q51" s="47">
        <v>12.452662632375182</v>
      </c>
      <c r="R51" s="47">
        <v>64.228448979591874</v>
      </c>
      <c r="S51" s="47">
        <v>29.364509151414314</v>
      </c>
      <c r="T51" s="47">
        <v>971.52960748389603</v>
      </c>
      <c r="U51" s="47">
        <v>0.126261853064912</v>
      </c>
      <c r="V51" s="47">
        <v>4.8</v>
      </c>
      <c r="W51" s="47">
        <v>34</v>
      </c>
    </row>
    <row r="52" spans="2:23" x14ac:dyDescent="0.25">
      <c r="C52">
        <v>36.473171521035631</v>
      </c>
      <c r="D52">
        <f t="shared" si="1"/>
        <v>3.647317152103563E-5</v>
      </c>
      <c r="M52" s="32">
        <v>5.15</v>
      </c>
      <c r="N52" s="47">
        <v>13.981360946745562</v>
      </c>
      <c r="O52" s="47">
        <v>9.5008471567753308</v>
      </c>
      <c r="P52" s="47">
        <v>0.32779342723004701</v>
      </c>
      <c r="Q52" s="47">
        <v>6.596277056277053</v>
      </c>
      <c r="R52" s="47">
        <v>43.219192480579899</v>
      </c>
      <c r="S52" s="47">
        <v>46.194351851851835</v>
      </c>
      <c r="T52" s="47">
        <v>969.91693515291604</v>
      </c>
      <c r="U52" s="47">
        <v>0.122995414354959</v>
      </c>
      <c r="V52" s="47">
        <v>6.2</v>
      </c>
      <c r="W52" s="47">
        <v>36</v>
      </c>
    </row>
    <row r="53" spans="2:23" x14ac:dyDescent="0.25">
      <c r="C53">
        <v>58.666769480519356</v>
      </c>
      <c r="D53">
        <f t="shared" si="1"/>
        <v>5.8666769480519359E-5</v>
      </c>
      <c r="M53" s="32">
        <v>6.15</v>
      </c>
      <c r="N53" s="47">
        <v>14.897707317073177</v>
      </c>
      <c r="O53" s="47">
        <v>8.9226933714028291</v>
      </c>
      <c r="P53" s="47">
        <v>0.34258407079646003</v>
      </c>
      <c r="Q53" s="47">
        <v>5.3128551136363642</v>
      </c>
      <c r="R53" s="47">
        <v>35.867786247344696</v>
      </c>
      <c r="S53" s="47">
        <v>36.473171521035631</v>
      </c>
      <c r="T53" s="47">
        <v>968.30426282193503</v>
      </c>
      <c r="U53" s="47">
        <v>0.11972897564500599</v>
      </c>
      <c r="V53" s="47">
        <v>5.9</v>
      </c>
      <c r="W53" s="47">
        <v>34</v>
      </c>
    </row>
    <row r="54" spans="2:23" x14ac:dyDescent="0.25">
      <c r="M54" s="25">
        <v>7.15</v>
      </c>
      <c r="N54" s="47">
        <v>16.148640275387244</v>
      </c>
      <c r="O54" s="47">
        <v>8.3445395860303293</v>
      </c>
      <c r="P54" s="47">
        <v>0.35060728744939257</v>
      </c>
      <c r="Q54" s="47">
        <v>4.3888163884673697</v>
      </c>
      <c r="R54" s="47">
        <v>28.5163800141096</v>
      </c>
      <c r="S54" s="47">
        <v>58.666769480519356</v>
      </c>
      <c r="T54" s="47">
        <v>966.69159049095504</v>
      </c>
      <c r="U54" s="47">
        <v>0.116462536935053</v>
      </c>
      <c r="V54" s="47">
        <v>3.9</v>
      </c>
      <c r="W54" s="47">
        <v>32</v>
      </c>
    </row>
    <row r="57" spans="2:23" x14ac:dyDescent="0.25">
      <c r="M57">
        <f>50*15*794</f>
        <v>595500</v>
      </c>
    </row>
    <row r="58" spans="2:23" x14ac:dyDescent="0.25">
      <c r="R58" t="s">
        <v>349</v>
      </c>
      <c r="S58">
        <v>142</v>
      </c>
    </row>
    <row r="59" spans="2:23" x14ac:dyDescent="0.25">
      <c r="L59" t="s">
        <v>331</v>
      </c>
      <c r="M59">
        <f>M57*3%</f>
        <v>17865</v>
      </c>
      <c r="R59" t="s">
        <v>354</v>
      </c>
      <c r="S59">
        <f>45*15*0.41</f>
        <v>276.75</v>
      </c>
    </row>
    <row r="60" spans="2:23" x14ac:dyDescent="0.25">
      <c r="B60" s="26" t="s">
        <v>193</v>
      </c>
      <c r="C60" s="26" t="s">
        <v>190</v>
      </c>
      <c r="D60" s="26" t="s">
        <v>191</v>
      </c>
      <c r="E60" s="26" t="s">
        <v>222</v>
      </c>
      <c r="L60" t="s">
        <v>333</v>
      </c>
      <c r="M60">
        <f>M59*2</f>
        <v>35730</v>
      </c>
      <c r="R60" t="s">
        <v>350</v>
      </c>
      <c r="S60">
        <f>S59*S58*1016047</f>
        <v>39929123029.5</v>
      </c>
    </row>
    <row r="61" spans="2:23" x14ac:dyDescent="0.25">
      <c r="B61" s="26"/>
      <c r="C61" s="26"/>
      <c r="D61" s="26"/>
      <c r="E61" s="26"/>
      <c r="R61" s="24" t="s">
        <v>352</v>
      </c>
      <c r="S61" s="24">
        <f>S60*2</f>
        <v>79858246059</v>
      </c>
      <c r="T61">
        <f>180*1000*1016047</f>
        <v>182888460000</v>
      </c>
    </row>
    <row r="62" spans="2:23" x14ac:dyDescent="0.25">
      <c r="B62" s="26"/>
      <c r="C62" s="26"/>
      <c r="D62" s="26"/>
      <c r="E62" s="26"/>
      <c r="R62" s="24" t="s">
        <v>324</v>
      </c>
      <c r="S62" s="24">
        <f>37036830^0.5</f>
        <v>6085.7891846497605</v>
      </c>
      <c r="T62">
        <f>3500000000^0.5</f>
        <v>59160.797830996162</v>
      </c>
    </row>
    <row r="63" spans="2:23" x14ac:dyDescent="0.25">
      <c r="B63" s="26"/>
      <c r="C63" s="26"/>
      <c r="D63" s="26"/>
      <c r="E63" s="26"/>
      <c r="L63" t="s">
        <v>332</v>
      </c>
      <c r="M63">
        <v>18152694073</v>
      </c>
      <c r="R63" s="24" t="s">
        <v>351</v>
      </c>
      <c r="S63" s="24">
        <v>5.25</v>
      </c>
      <c r="T63">
        <v>2.8</v>
      </c>
    </row>
    <row r="64" spans="2:23" x14ac:dyDescent="0.25">
      <c r="B64" s="26"/>
      <c r="C64" s="26"/>
      <c r="D64" s="26"/>
      <c r="E64" s="26"/>
      <c r="R64" s="24" t="s">
        <v>329</v>
      </c>
      <c r="S64" s="24">
        <f>365*86400</f>
        <v>31536000</v>
      </c>
      <c r="T64">
        <f>S64</f>
        <v>31536000</v>
      </c>
    </row>
    <row r="65" spans="1:20" x14ac:dyDescent="0.25">
      <c r="B65" s="26"/>
      <c r="C65" s="26"/>
      <c r="D65" s="26"/>
      <c r="E65" s="26"/>
      <c r="R65" s="24" t="s">
        <v>328</v>
      </c>
      <c r="S65" s="24">
        <f>13.5/(1000*1000)</f>
        <v>1.3499999999999999E-5</v>
      </c>
      <c r="T65">
        <v>4.8000000000000001E-5</v>
      </c>
    </row>
    <row r="66" spans="1:20" x14ac:dyDescent="0.25">
      <c r="B66" s="26"/>
      <c r="C66" s="26"/>
      <c r="D66" s="26"/>
      <c r="E66" s="26"/>
    </row>
    <row r="67" spans="1:20" x14ac:dyDescent="0.25">
      <c r="B67" s="26"/>
      <c r="C67" s="26"/>
      <c r="D67" s="26"/>
      <c r="E67" s="26"/>
      <c r="R67" t="s">
        <v>353</v>
      </c>
      <c r="S67">
        <f>S61/(S62*S63*S64*S65)</f>
        <v>5870.8797435271526</v>
      </c>
      <c r="T67">
        <f>T61/(T62*T63*T64*T65)</f>
        <v>729.36749586709163</v>
      </c>
    </row>
    <row r="68" spans="1:20" x14ac:dyDescent="0.25">
      <c r="B68" s="26"/>
      <c r="C68" s="26"/>
      <c r="D68" s="26"/>
      <c r="E68" s="26"/>
    </row>
    <row r="69" spans="1:20" x14ac:dyDescent="0.25">
      <c r="B69" s="26" t="s">
        <v>200</v>
      </c>
      <c r="C69" s="26" t="s">
        <v>197</v>
      </c>
      <c r="D69" s="26" t="s">
        <v>198</v>
      </c>
    </row>
    <row r="70" spans="1:20" x14ac:dyDescent="0.25">
      <c r="A70" s="25" t="s">
        <v>267</v>
      </c>
      <c r="B70" s="27">
        <v>0.10312500000000005</v>
      </c>
      <c r="C70" s="27">
        <v>2.72984615384616</v>
      </c>
      <c r="D70" s="27">
        <v>15.623149847094789</v>
      </c>
      <c r="E70" s="27">
        <v>3</v>
      </c>
      <c r="M70">
        <v>18152694073</v>
      </c>
    </row>
    <row r="71" spans="1:20" x14ac:dyDescent="0.25">
      <c r="A71" s="25" t="s">
        <v>268</v>
      </c>
      <c r="B71" s="27">
        <v>0.1406153846153847</v>
      </c>
      <c r="C71" s="27">
        <v>2.7935389133627102</v>
      </c>
      <c r="D71" s="27">
        <v>17.641987480438175</v>
      </c>
      <c r="E71" s="27">
        <v>5</v>
      </c>
      <c r="L71" t="s">
        <v>324</v>
      </c>
      <c r="M71">
        <v>149281.60000000001</v>
      </c>
    </row>
    <row r="72" spans="1:20" x14ac:dyDescent="0.25">
      <c r="A72" s="25" t="s">
        <v>269</v>
      </c>
      <c r="B72" s="27">
        <v>0.21278606965174132</v>
      </c>
      <c r="C72" s="27">
        <v>2.7921052631579002</v>
      </c>
      <c r="D72" s="27">
        <v>21.973201506591327</v>
      </c>
      <c r="E72" s="27">
        <v>8</v>
      </c>
      <c r="L72" t="s">
        <v>330</v>
      </c>
      <c r="M72">
        <v>5.25</v>
      </c>
    </row>
    <row r="73" spans="1:20" x14ac:dyDescent="0.25">
      <c r="A73" s="25" t="s">
        <v>270</v>
      </c>
      <c r="B73" s="27">
        <v>0.17584142394822025</v>
      </c>
      <c r="C73" s="27">
        <v>2.7846153846154</v>
      </c>
      <c r="D73" s="27">
        <v>26.927519623233913</v>
      </c>
      <c r="E73" s="27">
        <v>6</v>
      </c>
      <c r="L73" t="s">
        <v>329</v>
      </c>
      <c r="M73">
        <f>365*86400</f>
        <v>31536000</v>
      </c>
    </row>
    <row r="74" spans="1:20" x14ac:dyDescent="0.25">
      <c r="A74" s="25" t="s">
        <v>271</v>
      </c>
      <c r="B74" s="27">
        <v>0.15651877133105838</v>
      </c>
      <c r="C74" s="27">
        <v>2.79386712095401</v>
      </c>
      <c r="D74" s="27">
        <v>28.97453924914678</v>
      </c>
      <c r="E74" s="27">
        <v>14</v>
      </c>
      <c r="J74" t="s">
        <v>327</v>
      </c>
      <c r="L74" t="s">
        <v>328</v>
      </c>
      <c r="M74">
        <v>8.0300000000000007E-3</v>
      </c>
    </row>
    <row r="75" spans="1:20" x14ac:dyDescent="0.25">
      <c r="A75" s="32" t="s">
        <v>272</v>
      </c>
      <c r="B75" s="30">
        <v>0.57096837944663881</v>
      </c>
      <c r="C75" s="30">
        <v>8.7870476190476303</v>
      </c>
      <c r="D75" s="30">
        <v>28.605771428571416</v>
      </c>
      <c r="E75" s="30">
        <v>46</v>
      </c>
      <c r="Q75" t="s">
        <v>320</v>
      </c>
    </row>
    <row r="76" spans="1:20" x14ac:dyDescent="0.25">
      <c r="A76" s="32" t="s">
        <v>273</v>
      </c>
      <c r="B76" s="30">
        <v>0.11295412844036669</v>
      </c>
      <c r="C76" s="30">
        <v>6.6342413793103452</v>
      </c>
      <c r="D76" s="30">
        <v>29.380534482758581</v>
      </c>
      <c r="E76" s="30">
        <v>38</v>
      </c>
      <c r="Q76" t="s">
        <v>321</v>
      </c>
    </row>
    <row r="77" spans="1:20" ht="18" x14ac:dyDescent="0.25">
      <c r="A77" s="25" t="s">
        <v>291</v>
      </c>
      <c r="B77" s="27">
        <v>0.12074688796680488</v>
      </c>
      <c r="C77" s="27">
        <v>8.5418400000000041</v>
      </c>
      <c r="D77" s="27">
        <v>28.680100000000003</v>
      </c>
      <c r="E77" s="27">
        <v>48</v>
      </c>
      <c r="Q77">
        <v>390000</v>
      </c>
      <c r="S77" s="61"/>
    </row>
    <row r="78" spans="1:20" x14ac:dyDescent="0.25">
      <c r="A78" s="32" t="s">
        <v>274</v>
      </c>
      <c r="B78" s="30">
        <v>0.11070588235294102</v>
      </c>
      <c r="C78" s="30">
        <v>8.133798701298705</v>
      </c>
      <c r="D78" s="30">
        <v>28.181071428571411</v>
      </c>
      <c r="E78" s="30">
        <v>48</v>
      </c>
      <c r="M78">
        <f>M70/(M71*M72*M73*M74)</f>
        <v>9.1464665774969964E-2</v>
      </c>
    </row>
    <row r="79" spans="1:20" x14ac:dyDescent="0.25">
      <c r="A79" s="25" t="s">
        <v>275</v>
      </c>
      <c r="B79" s="27">
        <v>0.11507911392405082</v>
      </c>
      <c r="C79" s="27">
        <v>6.3831927710843406</v>
      </c>
      <c r="D79" s="27">
        <v>28.508915662650562</v>
      </c>
      <c r="E79" s="27">
        <v>37</v>
      </c>
      <c r="Q79" t="s">
        <v>322</v>
      </c>
    </row>
    <row r="80" spans="1:20" x14ac:dyDescent="0.25">
      <c r="A80" s="32" t="s">
        <v>276</v>
      </c>
      <c r="B80" s="30">
        <v>0.11242209631728031</v>
      </c>
      <c r="C80" s="30">
        <v>5.3636141304347875</v>
      </c>
      <c r="D80" s="30">
        <v>26.699252717391278</v>
      </c>
      <c r="E80" s="30">
        <v>42</v>
      </c>
    </row>
    <row r="81" spans="1:19" x14ac:dyDescent="0.25">
      <c r="A81" s="32" t="s">
        <v>277</v>
      </c>
      <c r="B81" s="30">
        <v>0.18003952569169951</v>
      </c>
      <c r="C81" s="30">
        <v>2.6</v>
      </c>
      <c r="D81" s="30">
        <v>23.770947030497563</v>
      </c>
      <c r="E81" s="30">
        <v>3</v>
      </c>
    </row>
    <row r="82" spans="1:19" x14ac:dyDescent="0.25">
      <c r="A82" s="32" t="s">
        <v>278</v>
      </c>
      <c r="B82" s="30">
        <v>0.1728651685393259</v>
      </c>
      <c r="C82" s="30">
        <v>2.4</v>
      </c>
      <c r="D82" s="30">
        <v>19.949567387687196</v>
      </c>
      <c r="E82" s="30">
        <v>3</v>
      </c>
    </row>
    <row r="83" spans="1:19" x14ac:dyDescent="0.25">
      <c r="A83" s="32" t="s">
        <v>279</v>
      </c>
      <c r="B83" s="30">
        <v>0.14748201438848929</v>
      </c>
      <c r="C83" s="30">
        <v>2.9</v>
      </c>
      <c r="D83" s="30">
        <v>17.667365591397846</v>
      </c>
      <c r="E83" s="30">
        <v>4</v>
      </c>
    </row>
    <row r="84" spans="1:19" x14ac:dyDescent="0.25">
      <c r="A84" s="32" t="s">
        <v>280</v>
      </c>
      <c r="B84" s="30">
        <v>0.18663934426229495</v>
      </c>
      <c r="C84" s="30">
        <v>2.5</v>
      </c>
      <c r="D84" s="30">
        <v>22.616462264150929</v>
      </c>
      <c r="E84" s="30">
        <v>8</v>
      </c>
      <c r="Q84" t="s">
        <v>323</v>
      </c>
    </row>
    <row r="85" spans="1:19" x14ac:dyDescent="0.25">
      <c r="A85" s="32" t="s">
        <v>281</v>
      </c>
      <c r="B85" s="30">
        <v>0.10695121951219505</v>
      </c>
      <c r="C85" s="30">
        <v>2.8</v>
      </c>
      <c r="D85" s="30">
        <v>22.997281879194624</v>
      </c>
      <c r="E85" s="30">
        <v>10</v>
      </c>
      <c r="Q85" t="s">
        <v>324</v>
      </c>
    </row>
    <row r="86" spans="1:19" x14ac:dyDescent="0.25">
      <c r="A86" s="32" t="s">
        <v>282</v>
      </c>
      <c r="B86" s="33">
        <v>0.142594046614679</v>
      </c>
      <c r="C86" s="30">
        <v>2</v>
      </c>
      <c r="D86" s="30">
        <v>29</v>
      </c>
      <c r="E86" s="30">
        <v>5</v>
      </c>
      <c r="Q86" t="s">
        <v>325</v>
      </c>
    </row>
    <row r="87" spans="1:19" x14ac:dyDescent="0.25">
      <c r="A87" s="32" t="s">
        <v>283</v>
      </c>
      <c r="B87" s="33">
        <v>0.13932760790472501</v>
      </c>
      <c r="C87" s="30">
        <v>2.35560975609756</v>
      </c>
      <c r="D87" s="30">
        <v>25</v>
      </c>
      <c r="E87" s="30">
        <v>8</v>
      </c>
      <c r="Q87" t="s">
        <v>326</v>
      </c>
    </row>
    <row r="88" spans="1:19" x14ac:dyDescent="0.25">
      <c r="A88" s="32" t="s">
        <v>284</v>
      </c>
      <c r="B88" s="33">
        <v>0.13606116919477201</v>
      </c>
      <c r="C88" s="30">
        <v>2.7</v>
      </c>
      <c r="D88" s="30">
        <v>25</v>
      </c>
      <c r="E88" s="30">
        <v>8</v>
      </c>
      <c r="Q88">
        <v>725</v>
      </c>
    </row>
    <row r="89" spans="1:19" x14ac:dyDescent="0.25">
      <c r="A89" s="32" t="s">
        <v>285</v>
      </c>
      <c r="B89" s="33">
        <v>0.13279473048481899</v>
      </c>
      <c r="C89" s="30">
        <v>2.8</v>
      </c>
      <c r="D89" s="30">
        <v>28</v>
      </c>
      <c r="E89" s="30">
        <v>7</v>
      </c>
    </row>
    <row r="90" spans="1:19" x14ac:dyDescent="0.25">
      <c r="A90" s="32" t="s">
        <v>286</v>
      </c>
      <c r="B90" s="33">
        <v>0.12952829177486599</v>
      </c>
      <c r="C90" s="30">
        <v>3.2</v>
      </c>
      <c r="D90" s="30">
        <v>32</v>
      </c>
      <c r="E90" s="30">
        <v>11</v>
      </c>
    </row>
    <row r="91" spans="1:19" x14ac:dyDescent="0.25">
      <c r="A91" s="32" t="s">
        <v>287</v>
      </c>
      <c r="B91" s="28">
        <v>0.126261853064912</v>
      </c>
      <c r="C91" s="30">
        <v>4.8</v>
      </c>
      <c r="D91" s="30">
        <v>34</v>
      </c>
      <c r="E91" s="30">
        <v>29</v>
      </c>
    </row>
    <row r="92" spans="1:19" x14ac:dyDescent="0.25">
      <c r="A92" s="32" t="s">
        <v>288</v>
      </c>
      <c r="B92" s="28">
        <v>0.122995414354959</v>
      </c>
      <c r="C92" s="30">
        <v>6.2</v>
      </c>
      <c r="D92" s="30">
        <v>36</v>
      </c>
      <c r="E92" s="30">
        <v>29</v>
      </c>
    </row>
    <row r="93" spans="1:19" x14ac:dyDescent="0.25">
      <c r="A93" s="32" t="s">
        <v>289</v>
      </c>
      <c r="B93" s="33">
        <v>0.11972897564500599</v>
      </c>
      <c r="C93" s="30">
        <v>5.9</v>
      </c>
      <c r="D93" s="30">
        <v>34</v>
      </c>
      <c r="E93" s="30">
        <v>42</v>
      </c>
    </row>
    <row r="94" spans="1:19" x14ac:dyDescent="0.25">
      <c r="A94" s="25" t="s">
        <v>290</v>
      </c>
      <c r="B94" s="28">
        <v>0.116462536935053</v>
      </c>
      <c r="C94" s="30">
        <v>3.9</v>
      </c>
      <c r="D94" s="30">
        <v>32</v>
      </c>
      <c r="E94" s="30">
        <v>58</v>
      </c>
      <c r="R94" s="63"/>
      <c r="S94" s="6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workbookViewId="0"/>
  </sheetViews>
  <sheetFormatPr defaultRowHeight="15" x14ac:dyDescent="0.25"/>
  <cols>
    <col min="1" max="2" width="9.140625" style="82"/>
    <col min="3" max="3" width="10.85546875" style="82" customWidth="1"/>
    <col min="4" max="8" width="9.140625" style="82"/>
    <col min="9" max="10" width="11" style="82" customWidth="1"/>
    <col min="11" max="11" width="20.85546875" style="82" customWidth="1"/>
    <col min="12" max="12" width="11.42578125" style="82" customWidth="1"/>
    <col min="13" max="16384" width="9.140625" style="82"/>
  </cols>
  <sheetData>
    <row r="1" spans="1:14" x14ac:dyDescent="0.25">
      <c r="A1" s="82" t="s">
        <v>295</v>
      </c>
      <c r="B1" s="83" t="s">
        <v>292</v>
      </c>
      <c r="C1" s="83" t="s">
        <v>293</v>
      </c>
      <c r="D1" s="83" t="s">
        <v>212</v>
      </c>
      <c r="E1" s="83" t="s">
        <v>294</v>
      </c>
      <c r="F1" s="83" t="s">
        <v>215</v>
      </c>
      <c r="G1" s="83"/>
      <c r="H1" s="83"/>
      <c r="I1" s="83"/>
      <c r="J1" s="83"/>
    </row>
    <row r="2" spans="1:14" x14ac:dyDescent="0.25">
      <c r="A2" s="82" t="s">
        <v>266</v>
      </c>
      <c r="B2" s="84">
        <v>0.03</v>
      </c>
      <c r="C2" s="84">
        <v>5.2999999999999999E-2</v>
      </c>
      <c r="D2" s="84">
        <v>35</v>
      </c>
      <c r="E2" s="84">
        <v>0.12</v>
      </c>
      <c r="F2" s="83">
        <v>50</v>
      </c>
      <c r="G2" s="84"/>
      <c r="H2" s="84"/>
      <c r="I2" s="84"/>
      <c r="J2" s="83"/>
    </row>
    <row r="3" spans="1:14" x14ac:dyDescent="0.25">
      <c r="A3" s="85">
        <v>41244</v>
      </c>
      <c r="B3" s="86">
        <v>2.1446484374999992E-3</v>
      </c>
      <c r="C3" s="87"/>
      <c r="D3" s="88">
        <v>3.0529104477611937</v>
      </c>
      <c r="E3" s="88">
        <v>3.0552083333333317E-3</v>
      </c>
      <c r="F3" s="86"/>
      <c r="G3" s="88"/>
      <c r="H3" s="88"/>
      <c r="I3" s="86"/>
      <c r="J3" s="86"/>
      <c r="N3" s="88"/>
    </row>
    <row r="4" spans="1:14" x14ac:dyDescent="0.25">
      <c r="A4" s="85">
        <v>41275</v>
      </c>
      <c r="B4" s="86">
        <v>1.5209981851179665E-3</v>
      </c>
      <c r="C4" s="87"/>
      <c r="D4" s="86">
        <v>3.683882978723406</v>
      </c>
      <c r="E4" s="86">
        <v>6.5846189024390206E-3</v>
      </c>
      <c r="F4" s="86"/>
      <c r="G4" s="86"/>
      <c r="H4" s="86"/>
      <c r="N4" s="86"/>
    </row>
    <row r="5" spans="1:14" ht="18.75" x14ac:dyDescent="0.35">
      <c r="A5" s="85">
        <v>41306</v>
      </c>
      <c r="B5" s="86">
        <v>2.0779284369114885E-3</v>
      </c>
      <c r="C5" s="86">
        <v>1.6996418604651172E-2</v>
      </c>
      <c r="D5" s="86">
        <v>2.2716598360655729</v>
      </c>
      <c r="E5" s="86">
        <v>9.777597955706983E-3</v>
      </c>
      <c r="F5" s="89">
        <v>168.64218181818185</v>
      </c>
      <c r="G5" s="86"/>
      <c r="H5" s="86"/>
      <c r="K5" s="82" t="s">
        <v>201</v>
      </c>
      <c r="L5" s="81" t="s">
        <v>266</v>
      </c>
      <c r="M5" s="81" t="s">
        <v>364</v>
      </c>
      <c r="N5" s="86"/>
    </row>
    <row r="6" spans="1:14" x14ac:dyDescent="0.25">
      <c r="A6" s="85">
        <v>41334</v>
      </c>
      <c r="B6" s="86">
        <v>2.2760826446280979E-3</v>
      </c>
      <c r="C6" s="86">
        <v>1.8423401253918503E-2</v>
      </c>
      <c r="D6" s="86">
        <v>2.2003494176372698</v>
      </c>
      <c r="E6" s="86">
        <v>9.9181181959564595E-3</v>
      </c>
      <c r="F6" s="86">
        <v>139.51688888888893</v>
      </c>
      <c r="G6" s="86"/>
      <c r="H6" s="86"/>
      <c r="K6" s="85">
        <v>41244</v>
      </c>
      <c r="L6" s="84">
        <v>0.03</v>
      </c>
      <c r="M6" s="86">
        <v>2.1446484374999992E-3</v>
      </c>
      <c r="N6" s="86"/>
    </row>
    <row r="7" spans="1:14" x14ac:dyDescent="0.25">
      <c r="A7" s="85">
        <v>41365</v>
      </c>
      <c r="B7" s="86">
        <v>2.001273344651952E-3</v>
      </c>
      <c r="C7" s="86">
        <v>1.8241565074135092E-2</v>
      </c>
      <c r="D7" s="86">
        <v>1.3587339449541287</v>
      </c>
      <c r="E7" s="86">
        <v>1.1628674304418971E-2</v>
      </c>
      <c r="F7" s="86">
        <v>96.738741134751805</v>
      </c>
      <c r="G7" s="86"/>
      <c r="H7" s="86"/>
      <c r="K7" s="85">
        <v>41275</v>
      </c>
      <c r="L7" s="84">
        <v>0.03</v>
      </c>
      <c r="M7" s="86">
        <v>1.5209981851179665E-3</v>
      </c>
      <c r="N7" s="86"/>
    </row>
    <row r="8" spans="1:14" x14ac:dyDescent="0.25">
      <c r="A8" s="85">
        <v>41395</v>
      </c>
      <c r="B8" s="84">
        <v>2.1739065420560751E-3</v>
      </c>
      <c r="C8" s="84">
        <v>2.2737314487632485E-2</v>
      </c>
      <c r="D8" s="84">
        <v>1.4920887245841041</v>
      </c>
      <c r="E8" s="84">
        <v>8.8292955326460497E-3</v>
      </c>
      <c r="F8" s="84">
        <v>65.334183908046029</v>
      </c>
      <c r="G8" s="84"/>
      <c r="H8" s="84"/>
      <c r="K8" s="85">
        <v>41306</v>
      </c>
      <c r="L8" s="84">
        <v>0.03</v>
      </c>
      <c r="M8" s="86">
        <v>2.0779284369114885E-3</v>
      </c>
      <c r="N8" s="84"/>
    </row>
    <row r="9" spans="1:14" x14ac:dyDescent="0.25">
      <c r="A9" s="85">
        <v>41426</v>
      </c>
      <c r="B9" s="84">
        <v>1.9409328358208962E-3</v>
      </c>
      <c r="C9" s="84">
        <v>2.4396243567752982E-2</v>
      </c>
      <c r="D9" s="84">
        <v>1.2441516966067863</v>
      </c>
      <c r="E9" s="84">
        <v>5.8375471698113232E-3</v>
      </c>
      <c r="F9" s="84">
        <v>78.369817184643523</v>
      </c>
      <c r="G9" s="84"/>
      <c r="H9" s="84"/>
      <c r="K9" s="85">
        <v>41334</v>
      </c>
      <c r="L9" s="84">
        <v>0.03</v>
      </c>
      <c r="M9" s="86">
        <v>2.2760826446280979E-3</v>
      </c>
      <c r="N9" s="84"/>
    </row>
    <row r="10" spans="1:14" x14ac:dyDescent="0.25">
      <c r="A10" s="85">
        <v>41456</v>
      </c>
      <c r="B10" s="86">
        <v>2.4129283489096568E-3</v>
      </c>
      <c r="C10" s="86">
        <v>1.8687078189300418E-2</v>
      </c>
      <c r="D10" s="86">
        <v>1.124371980676329</v>
      </c>
      <c r="E10" s="86">
        <v>5.0205343511450402E-3</v>
      </c>
      <c r="F10" s="86">
        <v>49.331158798283241</v>
      </c>
      <c r="G10" s="86"/>
      <c r="H10" s="86"/>
      <c r="K10" s="85">
        <v>41365</v>
      </c>
      <c r="L10" s="84">
        <v>0.03</v>
      </c>
      <c r="M10" s="86">
        <v>2.001273344651952E-3</v>
      </c>
      <c r="N10" s="86"/>
    </row>
    <row r="11" spans="1:14" x14ac:dyDescent="0.25">
      <c r="A11" s="85">
        <v>41487</v>
      </c>
      <c r="B11" s="84">
        <v>1.6832687747035571E-2</v>
      </c>
      <c r="C11" s="84">
        <v>1.9469688346883444E-2</v>
      </c>
      <c r="D11" s="84">
        <v>1.0416366366366383</v>
      </c>
      <c r="E11" s="84">
        <v>4.0394009216589864E-3</v>
      </c>
      <c r="F11" s="84">
        <v>50.696851351351313</v>
      </c>
      <c r="G11" s="84"/>
      <c r="H11" s="84"/>
      <c r="K11" s="85">
        <v>41395</v>
      </c>
      <c r="L11" s="84">
        <v>0.03</v>
      </c>
      <c r="M11" s="84">
        <v>2.1739065420560751E-3</v>
      </c>
      <c r="N11" s="84"/>
    </row>
    <row r="12" spans="1:14" ht="15.75" x14ac:dyDescent="0.25">
      <c r="A12" s="85">
        <v>41518</v>
      </c>
      <c r="B12" s="86">
        <v>3.0663183520599234E-2</v>
      </c>
      <c r="C12" s="86">
        <v>2.4489829545454516E-2</v>
      </c>
      <c r="D12" s="86">
        <v>1.0590841949778427</v>
      </c>
      <c r="E12" s="87">
        <v>2.74790025549256E-3</v>
      </c>
      <c r="F12" s="86">
        <v>112.86983076923079</v>
      </c>
      <c r="G12" s="86"/>
      <c r="H12" s="87"/>
      <c r="J12" s="81"/>
      <c r="K12" s="85">
        <v>41426</v>
      </c>
      <c r="L12" s="84">
        <v>0.03</v>
      </c>
      <c r="M12" s="84">
        <v>1.9409328358208962E-3</v>
      </c>
      <c r="N12" s="86"/>
    </row>
    <row r="13" spans="1:14" x14ac:dyDescent="0.25">
      <c r="A13" s="85">
        <v>41548</v>
      </c>
      <c r="B13" s="87">
        <v>6.1853127644473102E-3</v>
      </c>
      <c r="C13" s="84">
        <v>9.9100000000000004E-3</v>
      </c>
      <c r="D13" s="84">
        <v>1.1316834532374105</v>
      </c>
      <c r="E13" s="84">
        <v>1.6293975903614469E-3</v>
      </c>
      <c r="F13" s="84">
        <v>81.128583106266959</v>
      </c>
      <c r="G13" s="84"/>
      <c r="H13" s="84"/>
      <c r="K13" s="85">
        <v>41456</v>
      </c>
      <c r="L13" s="84">
        <v>0.03</v>
      </c>
      <c r="M13" s="86">
        <v>2.4129283489096568E-3</v>
      </c>
      <c r="N13" s="84"/>
    </row>
    <row r="14" spans="1:14" x14ac:dyDescent="0.25">
      <c r="A14" s="85">
        <v>41579</v>
      </c>
      <c r="B14" s="84">
        <v>9.2663779527559047E-3</v>
      </c>
      <c r="C14" s="84">
        <v>1.1270769230769228E-2</v>
      </c>
      <c r="D14" s="84">
        <v>1.2749077490774909</v>
      </c>
      <c r="E14" s="84">
        <v>3.9864705882352901E-3</v>
      </c>
      <c r="F14" s="84">
        <v>255.32704288939055</v>
      </c>
      <c r="G14" s="84"/>
      <c r="H14" s="84"/>
      <c r="K14" s="85">
        <v>41487</v>
      </c>
      <c r="L14" s="84">
        <v>0.03</v>
      </c>
      <c r="M14" s="84">
        <v>1.6832687747035571E-2</v>
      </c>
      <c r="N14" s="84"/>
    </row>
    <row r="15" spans="1:14" x14ac:dyDescent="0.25">
      <c r="A15" s="85">
        <v>41609</v>
      </c>
      <c r="B15" s="84">
        <v>7.1303651685393245E-3</v>
      </c>
      <c r="C15" s="90"/>
      <c r="D15" s="84">
        <v>1.3856997084548106</v>
      </c>
      <c r="E15" s="84">
        <v>2.9926476190476206E-3</v>
      </c>
      <c r="F15" s="84">
        <v>380.69510869565244</v>
      </c>
      <c r="G15" s="84"/>
      <c r="H15" s="84"/>
      <c r="K15" s="85">
        <v>41518</v>
      </c>
      <c r="L15" s="84">
        <v>0.03</v>
      </c>
      <c r="M15" s="86">
        <v>3.0663183520599234E-2</v>
      </c>
      <c r="N15" s="84"/>
    </row>
    <row r="16" spans="1:14" x14ac:dyDescent="0.25">
      <c r="A16" s="85">
        <v>41640</v>
      </c>
      <c r="B16" s="84">
        <v>7.2138005780346803E-3</v>
      </c>
      <c r="C16" s="90"/>
      <c r="D16" s="84">
        <v>1.2838873626373637</v>
      </c>
      <c r="E16" s="84">
        <v>1.7974248120300766E-3</v>
      </c>
      <c r="F16" s="84">
        <v>369.5509510869565</v>
      </c>
      <c r="G16" s="84"/>
      <c r="H16" s="84"/>
      <c r="K16" s="85">
        <v>41548</v>
      </c>
      <c r="L16" s="84">
        <v>0.03</v>
      </c>
      <c r="M16" s="87">
        <v>1.6185312764447301E-2</v>
      </c>
      <c r="N16" s="84"/>
    </row>
    <row r="17" spans="1:14" x14ac:dyDescent="0.25">
      <c r="A17" s="85">
        <v>41671</v>
      </c>
      <c r="B17" s="84">
        <v>4.0592119089317043E-3</v>
      </c>
      <c r="C17" s="90"/>
      <c r="D17" s="84">
        <v>0.85736526946107727</v>
      </c>
      <c r="E17" s="84">
        <v>6.08496163682864E-3</v>
      </c>
      <c r="F17" s="84">
        <v>316.44326332794833</v>
      </c>
      <c r="G17" s="84"/>
      <c r="H17" s="84"/>
      <c r="K17" s="85">
        <v>41579</v>
      </c>
      <c r="L17" s="84">
        <v>0.03</v>
      </c>
      <c r="M17" s="84">
        <v>9.2663779527559047E-3</v>
      </c>
      <c r="N17" s="84"/>
    </row>
    <row r="18" spans="1:14" x14ac:dyDescent="0.25">
      <c r="A18" s="85">
        <v>41699</v>
      </c>
      <c r="B18" s="84">
        <v>4.3531472081218261E-3</v>
      </c>
      <c r="C18" s="87"/>
      <c r="D18" s="84">
        <v>0.50004016064257029</v>
      </c>
      <c r="E18" s="84">
        <v>9.2782885906040318E-3</v>
      </c>
      <c r="F18" s="84">
        <v>250.12444444444446</v>
      </c>
      <c r="G18" s="84"/>
      <c r="H18" s="84"/>
      <c r="K18" s="85">
        <v>41609</v>
      </c>
      <c r="L18" s="84">
        <v>0.03</v>
      </c>
      <c r="M18" s="84">
        <v>7.1303651685393245E-3</v>
      </c>
      <c r="N18" s="84"/>
    </row>
    <row r="19" spans="1:14" x14ac:dyDescent="0.25">
      <c r="A19" s="85">
        <v>41730</v>
      </c>
      <c r="B19" s="84">
        <f>B7*1.3</f>
        <v>2.6016553480475379E-3</v>
      </c>
      <c r="C19" s="87"/>
      <c r="D19" s="84">
        <f>D7*0.4</f>
        <v>0.54349357798165154</v>
      </c>
      <c r="E19" s="84">
        <f>E7*0.95</f>
        <v>1.1047240589198022E-2</v>
      </c>
      <c r="F19" s="84">
        <f>F7*1.3</f>
        <v>125.76036347517736</v>
      </c>
      <c r="G19" s="84"/>
      <c r="H19" s="84"/>
      <c r="K19" s="85">
        <v>41640</v>
      </c>
      <c r="L19" s="84">
        <v>0.03</v>
      </c>
      <c r="M19" s="84">
        <v>7.2138005780346803E-3</v>
      </c>
      <c r="N19" s="84"/>
    </row>
    <row r="20" spans="1:14" x14ac:dyDescent="0.25">
      <c r="A20" s="85">
        <v>41760</v>
      </c>
      <c r="B20" s="84">
        <f t="shared" ref="B20:B25" si="0">B8*1.3</f>
        <v>2.8260785046728978E-3</v>
      </c>
      <c r="C20" s="87"/>
      <c r="D20" s="84">
        <f t="shared" ref="D20:D25" si="1">D8*0.4</f>
        <v>0.59683548983364165</v>
      </c>
      <c r="E20" s="84">
        <f t="shared" ref="E20:E25" si="2">E8*0.95</f>
        <v>8.387830756013747E-3</v>
      </c>
      <c r="F20" s="84">
        <f t="shared" ref="F20" si="3">F8*1.3</f>
        <v>84.934439080459839</v>
      </c>
      <c r="G20" s="84"/>
      <c r="H20" s="84"/>
      <c r="K20" s="85">
        <v>41671</v>
      </c>
      <c r="L20" s="84">
        <v>0.03</v>
      </c>
      <c r="M20" s="84">
        <v>4.0592119089317043E-3</v>
      </c>
      <c r="N20" s="84"/>
    </row>
    <row r="21" spans="1:14" x14ac:dyDescent="0.25">
      <c r="A21" s="85">
        <v>41791</v>
      </c>
      <c r="B21" s="84">
        <f t="shared" si="0"/>
        <v>2.523212686567165E-3</v>
      </c>
      <c r="C21" s="87"/>
      <c r="D21" s="84">
        <f t="shared" si="1"/>
        <v>0.49766067864271452</v>
      </c>
      <c r="E21" s="84">
        <f t="shared" si="2"/>
        <v>5.5456698113207567E-3</v>
      </c>
      <c r="F21" s="84">
        <f>F9</f>
        <v>78.369817184643523</v>
      </c>
      <c r="G21" s="84"/>
      <c r="H21" s="84"/>
      <c r="K21" s="85">
        <v>41699</v>
      </c>
      <c r="L21" s="84">
        <v>0.03</v>
      </c>
      <c r="M21" s="84">
        <v>4.3531472081218261E-3</v>
      </c>
      <c r="N21" s="84"/>
    </row>
    <row r="22" spans="1:14" x14ac:dyDescent="0.25">
      <c r="A22" s="85">
        <v>41821</v>
      </c>
      <c r="B22" s="84">
        <f t="shared" si="0"/>
        <v>3.1368068535825538E-3</v>
      </c>
      <c r="C22" s="87"/>
      <c r="D22" s="84">
        <f t="shared" si="1"/>
        <v>0.44974879227053166</v>
      </c>
      <c r="E22" s="84">
        <f t="shared" si="2"/>
        <v>4.7695076335877882E-3</v>
      </c>
      <c r="F22" s="84">
        <f>F10*0.9</f>
        <v>44.398042918454919</v>
      </c>
      <c r="G22" s="84"/>
      <c r="H22" s="84"/>
      <c r="K22" s="85">
        <v>41730</v>
      </c>
      <c r="L22" s="84">
        <v>0.03</v>
      </c>
      <c r="M22" s="84">
        <f>M10*1.3</f>
        <v>2.6016553480475379E-3</v>
      </c>
      <c r="N22" s="84"/>
    </row>
    <row r="23" spans="1:14" x14ac:dyDescent="0.25">
      <c r="A23" s="85">
        <v>41852</v>
      </c>
      <c r="B23" s="84">
        <f t="shared" si="0"/>
        <v>2.1882494071146244E-2</v>
      </c>
      <c r="C23" s="87"/>
      <c r="D23" s="84">
        <f t="shared" si="1"/>
        <v>0.41665465465465534</v>
      </c>
      <c r="E23" s="84">
        <f t="shared" si="2"/>
        <v>3.8374308755760368E-3</v>
      </c>
      <c r="F23" s="84">
        <f>F11*0.6</f>
        <v>30.418110810810788</v>
      </c>
      <c r="G23" s="84"/>
      <c r="H23" s="84"/>
      <c r="K23" s="85">
        <v>41760</v>
      </c>
      <c r="L23" s="84">
        <v>0.03</v>
      </c>
      <c r="M23" s="84">
        <f t="shared" ref="M23:M28" si="4">M11*1.3</f>
        <v>2.8260785046728978E-3</v>
      </c>
      <c r="N23" s="84"/>
    </row>
    <row r="24" spans="1:14" x14ac:dyDescent="0.25">
      <c r="A24" s="85">
        <v>41883</v>
      </c>
      <c r="B24" s="84">
        <f t="shared" si="0"/>
        <v>3.9862138576779005E-2</v>
      </c>
      <c r="C24" s="87"/>
      <c r="D24" s="84">
        <f t="shared" si="1"/>
        <v>0.4236336779911371</v>
      </c>
      <c r="E24" s="84">
        <f t="shared" si="2"/>
        <v>2.6105052427179321E-3</v>
      </c>
      <c r="F24" s="84">
        <f>F12*0.3</f>
        <v>33.860949230769236</v>
      </c>
      <c r="G24" s="84"/>
      <c r="H24" s="84"/>
      <c r="K24" s="85">
        <v>41791</v>
      </c>
      <c r="L24" s="84">
        <v>0.03</v>
      </c>
      <c r="M24" s="84">
        <f t="shared" si="4"/>
        <v>2.523212686567165E-3</v>
      </c>
      <c r="N24" s="84"/>
    </row>
    <row r="25" spans="1:14" x14ac:dyDescent="0.25">
      <c r="A25" s="85">
        <v>41913</v>
      </c>
      <c r="B25" s="84">
        <f t="shared" si="0"/>
        <v>8.0409065937815036E-3</v>
      </c>
      <c r="C25" s="87"/>
      <c r="D25" s="84">
        <f t="shared" si="1"/>
        <v>0.45267338129496421</v>
      </c>
      <c r="E25" s="84">
        <f t="shared" si="2"/>
        <v>1.5479277108433746E-3</v>
      </c>
      <c r="F25" s="84">
        <f>F13*0.07</f>
        <v>5.6790008174386877</v>
      </c>
      <c r="G25" s="84"/>
      <c r="H25" s="84"/>
      <c r="K25" s="85">
        <v>41821</v>
      </c>
      <c r="L25" s="84">
        <v>0.03</v>
      </c>
      <c r="M25" s="84">
        <f t="shared" si="4"/>
        <v>3.1368068535825538E-3</v>
      </c>
      <c r="N25" s="84"/>
    </row>
    <row r="26" spans="1:14" x14ac:dyDescent="0.25">
      <c r="A26" s="85">
        <v>41944</v>
      </c>
      <c r="B26" s="84">
        <v>2.788600682593856E-3</v>
      </c>
      <c r="C26" s="87"/>
      <c r="D26" s="84">
        <v>0.58284210526315761</v>
      </c>
      <c r="E26" s="84">
        <v>3.908243902439025E-3</v>
      </c>
      <c r="F26" s="84">
        <v>19.50345029239767</v>
      </c>
      <c r="G26" s="84"/>
      <c r="H26" s="84"/>
      <c r="K26" s="85">
        <v>41852</v>
      </c>
      <c r="L26" s="84">
        <v>0.03</v>
      </c>
      <c r="M26" s="84">
        <f t="shared" si="4"/>
        <v>2.1882494071146244E-2</v>
      </c>
      <c r="N26" s="84"/>
    </row>
    <row r="27" spans="1:14" x14ac:dyDescent="0.25">
      <c r="A27" s="85">
        <v>41974</v>
      </c>
      <c r="B27" s="84">
        <v>4.248034188034191E-3</v>
      </c>
      <c r="C27" s="90"/>
      <c r="D27" s="84">
        <v>0.42047486033519538</v>
      </c>
      <c r="E27" s="84">
        <v>2.2688602442333776E-3</v>
      </c>
      <c r="F27" s="84">
        <v>44.553647260273941</v>
      </c>
      <c r="G27" s="84"/>
      <c r="H27" s="84"/>
      <c r="K27" s="85">
        <v>41883</v>
      </c>
      <c r="L27" s="84">
        <v>0.03</v>
      </c>
      <c r="M27" s="84">
        <f t="shared" si="4"/>
        <v>3.9862138576779005E-2</v>
      </c>
      <c r="N27" s="84"/>
    </row>
    <row r="28" spans="1:14" x14ac:dyDescent="0.25">
      <c r="A28" s="85">
        <v>42005</v>
      </c>
      <c r="B28" s="84">
        <v>9.9770870337477675E-3</v>
      </c>
      <c r="C28" s="87"/>
      <c r="D28" s="84">
        <v>0.62666095890410967</v>
      </c>
      <c r="E28" s="84">
        <v>5.0301256983240287E-3</v>
      </c>
      <c r="F28" s="84">
        <v>56.911666666666683</v>
      </c>
      <c r="G28" s="84"/>
      <c r="H28" s="84"/>
      <c r="K28" s="85">
        <v>41913</v>
      </c>
      <c r="L28" s="84">
        <v>0.03</v>
      </c>
      <c r="M28" s="84">
        <f t="shared" si="4"/>
        <v>2.1040906593781491E-2</v>
      </c>
      <c r="N28" s="84"/>
    </row>
    <row r="29" spans="1:14" x14ac:dyDescent="0.25">
      <c r="A29" s="85">
        <v>42036</v>
      </c>
      <c r="B29" s="84">
        <v>1.2382905569007258E-2</v>
      </c>
      <c r="C29" s="90"/>
      <c r="D29" s="84">
        <v>0.66898584905660408</v>
      </c>
      <c r="E29" s="84">
        <v>7.9163127413127525E-3</v>
      </c>
      <c r="F29" s="84">
        <v>38.793757700205326</v>
      </c>
      <c r="G29" s="84"/>
      <c r="H29" s="84"/>
      <c r="K29" s="85">
        <v>41944</v>
      </c>
      <c r="L29" s="84">
        <v>0.03</v>
      </c>
      <c r="M29" s="84">
        <v>1.27886006825938E-2</v>
      </c>
      <c r="N29" s="84"/>
    </row>
    <row r="30" spans="1:14" x14ac:dyDescent="0.25">
      <c r="A30" s="85">
        <v>42064</v>
      </c>
      <c r="B30" s="84">
        <v>1.2171091549295772E-2</v>
      </c>
      <c r="C30" s="87"/>
      <c r="D30" s="84">
        <v>0.51813211845102503</v>
      </c>
      <c r="E30" s="84">
        <v>1.1402369146005498E-2</v>
      </c>
      <c r="F30" s="84">
        <v>43.685692883895165</v>
      </c>
      <c r="G30" s="84"/>
      <c r="H30" s="84"/>
      <c r="K30" s="85">
        <v>41974</v>
      </c>
      <c r="L30" s="84">
        <v>0.03</v>
      </c>
      <c r="M30" s="84">
        <v>1.1248034188034099E-2</v>
      </c>
      <c r="N30" s="84"/>
    </row>
    <row r="31" spans="1:14" x14ac:dyDescent="0.25">
      <c r="A31" s="85">
        <v>42095</v>
      </c>
      <c r="B31" s="84">
        <v>1.4911887850467287E-2</v>
      </c>
      <c r="C31" s="87"/>
      <c r="D31" s="84">
        <v>0.54607339449541403</v>
      </c>
      <c r="E31" s="84">
        <v>1.2452662632375181E-2</v>
      </c>
      <c r="F31" s="84">
        <v>29.364509151414314</v>
      </c>
      <c r="G31" s="84"/>
      <c r="H31" s="84"/>
      <c r="K31" s="85">
        <v>42005</v>
      </c>
      <c r="L31" s="84">
        <v>0.03</v>
      </c>
      <c r="M31" s="84">
        <v>9.9770870337477675E-3</v>
      </c>
      <c r="N31" s="84"/>
    </row>
    <row r="32" spans="1:14" x14ac:dyDescent="0.25">
      <c r="A32" s="85">
        <v>42125</v>
      </c>
      <c r="B32" s="84">
        <v>1.3981360946745562E-2</v>
      </c>
      <c r="C32" s="90"/>
      <c r="D32" s="84">
        <v>0.32779342723004701</v>
      </c>
      <c r="E32" s="84">
        <v>6.5962770562770527E-3</v>
      </c>
      <c r="F32" s="84">
        <v>46.194351851851835</v>
      </c>
      <c r="G32" s="84"/>
      <c r="H32" s="84"/>
      <c r="K32" s="85">
        <v>42036</v>
      </c>
      <c r="L32" s="84">
        <v>0.03</v>
      </c>
      <c r="M32" s="84">
        <v>1.2382905569007258E-2</v>
      </c>
      <c r="N32" s="84"/>
    </row>
    <row r="33" spans="1:14" x14ac:dyDescent="0.25">
      <c r="A33" s="85">
        <v>42156</v>
      </c>
      <c r="B33" s="84">
        <v>1.4897707317073176E-2</v>
      </c>
      <c r="C33" s="90"/>
      <c r="D33" s="84">
        <v>0.34258407079646003</v>
      </c>
      <c r="E33" s="84">
        <v>5.3128551136363642E-3</v>
      </c>
      <c r="F33" s="84">
        <v>36.473171521035631</v>
      </c>
      <c r="G33" s="84"/>
      <c r="H33" s="84"/>
      <c r="K33" s="85">
        <v>42064</v>
      </c>
      <c r="L33" s="84">
        <v>0.03</v>
      </c>
      <c r="M33" s="84">
        <v>1.2171091549295772E-2</v>
      </c>
      <c r="N33" s="84"/>
    </row>
    <row r="34" spans="1:14" x14ac:dyDescent="0.25">
      <c r="A34" s="85">
        <v>42186</v>
      </c>
      <c r="B34" s="84">
        <v>1.6148640275387243E-2</v>
      </c>
      <c r="C34" s="90"/>
      <c r="D34" s="84">
        <v>0.35060728744939257</v>
      </c>
      <c r="E34" s="84">
        <v>4.3888163884673696E-3</v>
      </c>
      <c r="F34" s="84">
        <v>58.666769480519356</v>
      </c>
      <c r="G34" s="84"/>
      <c r="H34" s="84"/>
      <c r="K34" s="85">
        <v>42095</v>
      </c>
      <c r="L34" s="84">
        <v>0.03</v>
      </c>
      <c r="M34" s="84">
        <v>1.4911887850467287E-2</v>
      </c>
      <c r="N34" s="84"/>
    </row>
    <row r="35" spans="1:14" x14ac:dyDescent="0.25">
      <c r="F35" s="84"/>
      <c r="G35" s="84"/>
      <c r="H35" s="84"/>
      <c r="K35" s="85">
        <v>42125</v>
      </c>
      <c r="L35" s="84">
        <v>0.03</v>
      </c>
      <c r="M35" s="84">
        <v>1.3981360946745562E-2</v>
      </c>
    </row>
    <row r="36" spans="1:14" x14ac:dyDescent="0.25">
      <c r="F36" s="84"/>
      <c r="G36" s="84"/>
      <c r="H36" s="84"/>
      <c r="K36" s="85">
        <v>42156</v>
      </c>
      <c r="L36" s="84">
        <v>0.03</v>
      </c>
      <c r="M36" s="84">
        <v>1.4897707317073176E-2</v>
      </c>
    </row>
    <row r="37" spans="1:14" x14ac:dyDescent="0.25">
      <c r="K37" s="85">
        <v>42186</v>
      </c>
      <c r="L37" s="84">
        <v>0.03</v>
      </c>
      <c r="M37" s="84">
        <v>1.6148640275387243E-2</v>
      </c>
    </row>
    <row r="43" spans="1:14" x14ac:dyDescent="0.25">
      <c r="J43" s="84"/>
      <c r="K43" s="87"/>
    </row>
    <row r="44" spans="1:14" x14ac:dyDescent="0.25">
      <c r="I44" s="82" t="s">
        <v>201</v>
      </c>
      <c r="J44" s="84" t="s">
        <v>266</v>
      </c>
      <c r="K44" s="84" t="s">
        <v>366</v>
      </c>
    </row>
    <row r="45" spans="1:14" x14ac:dyDescent="0.25">
      <c r="I45" s="85">
        <v>41306</v>
      </c>
      <c r="J45" s="84">
        <v>5.2999999999999999E-2</v>
      </c>
      <c r="K45" s="86">
        <v>1.6996418604651172E-2</v>
      </c>
    </row>
    <row r="46" spans="1:14" x14ac:dyDescent="0.25">
      <c r="I46" s="85">
        <v>41334</v>
      </c>
      <c r="J46" s="84">
        <v>5.2999999999999999E-2</v>
      </c>
      <c r="K46" s="86">
        <v>1.8423401253918503E-2</v>
      </c>
    </row>
    <row r="47" spans="1:14" x14ac:dyDescent="0.25">
      <c r="I47" s="85">
        <v>41365</v>
      </c>
      <c r="J47" s="84">
        <v>5.2999999999999999E-2</v>
      </c>
      <c r="K47" s="86">
        <v>1.8241565074135092E-2</v>
      </c>
    </row>
    <row r="48" spans="1:14" x14ac:dyDescent="0.25">
      <c r="I48" s="85">
        <v>41395</v>
      </c>
      <c r="J48" s="84">
        <v>5.2999999999999999E-2</v>
      </c>
      <c r="K48" s="84">
        <v>2.2737314487632485E-2</v>
      </c>
    </row>
    <row r="49" spans="8:16" x14ac:dyDescent="0.25">
      <c r="I49" s="85">
        <v>41426</v>
      </c>
      <c r="J49" s="84">
        <v>5.2999999999999999E-2</v>
      </c>
      <c r="K49" s="84">
        <v>2.4396243567752982E-2</v>
      </c>
    </row>
    <row r="50" spans="8:16" x14ac:dyDescent="0.25">
      <c r="I50" s="85">
        <v>41456</v>
      </c>
      <c r="J50" s="84">
        <v>5.2999999999999999E-2</v>
      </c>
      <c r="K50" s="86">
        <v>1.8687078189300418E-2</v>
      </c>
    </row>
    <row r="51" spans="8:16" x14ac:dyDescent="0.25">
      <c r="I51" s="85">
        <v>41487</v>
      </c>
      <c r="J51" s="84">
        <v>5.2999999999999999E-2</v>
      </c>
      <c r="K51" s="84">
        <v>1.9469688346883444E-2</v>
      </c>
    </row>
    <row r="52" spans="8:16" x14ac:dyDescent="0.25">
      <c r="I52" s="85">
        <v>41518</v>
      </c>
      <c r="J52" s="84">
        <v>5.2999999999999999E-2</v>
      </c>
      <c r="K52" s="86">
        <v>2.4489829545454516E-2</v>
      </c>
    </row>
    <row r="53" spans="8:16" x14ac:dyDescent="0.25">
      <c r="I53" s="85">
        <v>41548</v>
      </c>
      <c r="J53" s="84">
        <v>5.2999999999999999E-2</v>
      </c>
      <c r="K53" s="84">
        <v>9.9100000000000004E-3</v>
      </c>
    </row>
    <row r="54" spans="8:16" x14ac:dyDescent="0.25">
      <c r="I54" s="85">
        <v>41579</v>
      </c>
      <c r="J54" s="84">
        <v>5.2999999999999999E-2</v>
      </c>
      <c r="K54" s="84">
        <v>1.1270769230769228E-2</v>
      </c>
    </row>
    <row r="55" spans="8:16" x14ac:dyDescent="0.25">
      <c r="K55" s="90"/>
    </row>
    <row r="56" spans="8:16" x14ac:dyDescent="0.25">
      <c r="K56" s="90"/>
    </row>
    <row r="57" spans="8:16" x14ac:dyDescent="0.25">
      <c r="K57" s="90"/>
    </row>
    <row r="58" spans="8:16" x14ac:dyDescent="0.25">
      <c r="I58" s="83"/>
      <c r="K58" s="87"/>
    </row>
    <row r="59" spans="8:16" x14ac:dyDescent="0.25">
      <c r="K59" s="87"/>
    </row>
    <row r="60" spans="8:16" x14ac:dyDescent="0.25">
      <c r="H60" s="84"/>
      <c r="I60" s="88"/>
      <c r="K60" s="90"/>
    </row>
    <row r="61" spans="8:16" x14ac:dyDescent="0.25">
      <c r="H61" s="84"/>
      <c r="I61" s="86"/>
      <c r="K61" s="87"/>
    </row>
    <row r="62" spans="8:16" x14ac:dyDescent="0.25">
      <c r="H62" s="84"/>
      <c r="I62" s="86"/>
      <c r="K62" s="90"/>
      <c r="N62" s="82" t="s">
        <v>201</v>
      </c>
      <c r="O62" s="82" t="s">
        <v>266</v>
      </c>
      <c r="P62" s="82" t="s">
        <v>365</v>
      </c>
    </row>
    <row r="63" spans="8:16" x14ac:dyDescent="0.25">
      <c r="H63" s="84"/>
      <c r="I63" s="86"/>
      <c r="K63" s="87"/>
      <c r="N63" s="85">
        <v>41244</v>
      </c>
      <c r="O63" s="84">
        <v>35</v>
      </c>
      <c r="P63" s="88">
        <v>3.0529104477611937</v>
      </c>
    </row>
    <row r="64" spans="8:16" x14ac:dyDescent="0.25">
      <c r="H64" s="84"/>
      <c r="I64" s="86"/>
      <c r="K64" s="87"/>
      <c r="N64" s="85">
        <v>41275</v>
      </c>
      <c r="O64" s="84">
        <v>35</v>
      </c>
      <c r="P64" s="86">
        <v>3.683882978723406</v>
      </c>
    </row>
    <row r="65" spans="8:16" x14ac:dyDescent="0.25">
      <c r="H65" s="84"/>
      <c r="I65" s="84"/>
      <c r="K65" s="90"/>
      <c r="N65" s="85">
        <v>41306</v>
      </c>
      <c r="O65" s="84">
        <v>35</v>
      </c>
      <c r="P65" s="86">
        <v>2.2716598360655729</v>
      </c>
    </row>
    <row r="66" spans="8:16" x14ac:dyDescent="0.25">
      <c r="H66" s="84"/>
      <c r="I66" s="84"/>
      <c r="K66" s="90"/>
      <c r="N66" s="85">
        <v>41334</v>
      </c>
      <c r="O66" s="84">
        <v>35</v>
      </c>
      <c r="P66" s="86">
        <v>2.2003494176372698</v>
      </c>
    </row>
    <row r="67" spans="8:16" x14ac:dyDescent="0.25">
      <c r="H67" s="84"/>
      <c r="I67" s="86"/>
      <c r="K67" s="90"/>
      <c r="N67" s="85">
        <v>41365</v>
      </c>
      <c r="O67" s="84">
        <v>35</v>
      </c>
      <c r="P67" s="86">
        <v>1.3587339449541287</v>
      </c>
    </row>
    <row r="68" spans="8:16" x14ac:dyDescent="0.25">
      <c r="H68" s="84"/>
      <c r="I68" s="84"/>
      <c r="N68" s="85">
        <v>41395</v>
      </c>
      <c r="O68" s="84">
        <v>35</v>
      </c>
      <c r="P68" s="84">
        <v>1.4920887245841041</v>
      </c>
    </row>
    <row r="69" spans="8:16" x14ac:dyDescent="0.25">
      <c r="H69" s="84"/>
      <c r="I69" s="86"/>
      <c r="N69" s="85">
        <v>41426</v>
      </c>
      <c r="O69" s="84">
        <v>35</v>
      </c>
      <c r="P69" s="84">
        <v>1.2441516966067863</v>
      </c>
    </row>
    <row r="70" spans="8:16" x14ac:dyDescent="0.25">
      <c r="H70" s="84"/>
      <c r="I70" s="84"/>
      <c r="N70" s="85">
        <v>41456</v>
      </c>
      <c r="O70" s="84">
        <v>35</v>
      </c>
      <c r="P70" s="86">
        <v>1.124371980676329</v>
      </c>
    </row>
    <row r="71" spans="8:16" x14ac:dyDescent="0.25">
      <c r="H71" s="84"/>
      <c r="I71" s="84"/>
      <c r="N71" s="85">
        <v>41487</v>
      </c>
      <c r="O71" s="84">
        <v>35</v>
      </c>
      <c r="P71" s="84">
        <v>1.0416366366366383</v>
      </c>
    </row>
    <row r="72" spans="8:16" x14ac:dyDescent="0.25">
      <c r="H72" s="84"/>
      <c r="I72" s="84"/>
      <c r="N72" s="85">
        <v>41518</v>
      </c>
      <c r="O72" s="84">
        <v>35</v>
      </c>
      <c r="P72" s="86">
        <v>1.0590841949778427</v>
      </c>
    </row>
    <row r="73" spans="8:16" x14ac:dyDescent="0.25">
      <c r="H73" s="84"/>
      <c r="I73" s="84"/>
      <c r="N73" s="85">
        <v>41548</v>
      </c>
      <c r="O73" s="84">
        <v>35</v>
      </c>
      <c r="P73" s="84">
        <v>1.1316834532374105</v>
      </c>
    </row>
    <row r="74" spans="8:16" x14ac:dyDescent="0.25">
      <c r="H74" s="84"/>
      <c r="I74" s="84"/>
      <c r="N74" s="85">
        <v>41579</v>
      </c>
      <c r="O74" s="84">
        <v>35</v>
      </c>
      <c r="P74" s="84">
        <v>1.2749077490774909</v>
      </c>
    </row>
    <row r="75" spans="8:16" x14ac:dyDescent="0.25">
      <c r="H75" s="84"/>
      <c r="I75" s="84"/>
      <c r="N75" s="85">
        <v>41609</v>
      </c>
      <c r="O75" s="84">
        <v>35</v>
      </c>
      <c r="P75" s="84">
        <v>1.3856997084548106</v>
      </c>
    </row>
    <row r="76" spans="8:16" x14ac:dyDescent="0.25">
      <c r="H76" s="84"/>
      <c r="I76" s="84"/>
      <c r="N76" s="85">
        <v>41640</v>
      </c>
      <c r="O76" s="84">
        <v>35</v>
      </c>
      <c r="P76" s="84">
        <v>1.2838873626373637</v>
      </c>
    </row>
    <row r="77" spans="8:16" x14ac:dyDescent="0.25">
      <c r="H77" s="84"/>
      <c r="I77" s="84"/>
      <c r="N77" s="85">
        <v>41671</v>
      </c>
      <c r="O77" s="84">
        <v>35</v>
      </c>
      <c r="P77" s="84">
        <v>0.85736526946107727</v>
      </c>
    </row>
    <row r="78" spans="8:16" x14ac:dyDescent="0.25">
      <c r="H78" s="84"/>
      <c r="I78" s="84"/>
      <c r="N78" s="85">
        <v>41699</v>
      </c>
      <c r="O78" s="84">
        <v>35</v>
      </c>
      <c r="P78" s="84">
        <v>0.50004016064257029</v>
      </c>
    </row>
    <row r="79" spans="8:16" x14ac:dyDescent="0.25">
      <c r="H79" s="84"/>
      <c r="I79" s="84"/>
      <c r="N79" s="85">
        <v>41730</v>
      </c>
      <c r="O79" s="84">
        <v>35</v>
      </c>
      <c r="P79" s="84">
        <f>P67*0.4</f>
        <v>0.54349357798165154</v>
      </c>
    </row>
    <row r="80" spans="8:16" x14ac:dyDescent="0.25">
      <c r="H80" s="84"/>
      <c r="I80" s="84"/>
      <c r="N80" s="85">
        <v>41760</v>
      </c>
      <c r="O80" s="84">
        <v>35</v>
      </c>
      <c r="P80" s="84">
        <f t="shared" ref="P80:P85" si="5">P68*0.4</f>
        <v>0.59683548983364165</v>
      </c>
    </row>
    <row r="81" spans="8:16" x14ac:dyDescent="0.25">
      <c r="H81" s="84"/>
      <c r="I81" s="84"/>
      <c r="N81" s="85">
        <v>41791</v>
      </c>
      <c r="O81" s="84">
        <v>35</v>
      </c>
      <c r="P81" s="84">
        <f t="shared" si="5"/>
        <v>0.49766067864271452</v>
      </c>
    </row>
    <row r="82" spans="8:16" x14ac:dyDescent="0.25">
      <c r="H82" s="84"/>
      <c r="I82" s="84"/>
      <c r="N82" s="85">
        <v>41821</v>
      </c>
      <c r="O82" s="84">
        <v>35</v>
      </c>
      <c r="P82" s="84">
        <f t="shared" si="5"/>
        <v>0.44974879227053166</v>
      </c>
    </row>
    <row r="83" spans="8:16" x14ac:dyDescent="0.25">
      <c r="H83" s="84"/>
      <c r="I83" s="84"/>
      <c r="N83" s="85">
        <v>41852</v>
      </c>
      <c r="O83" s="84">
        <v>35</v>
      </c>
      <c r="P83" s="84">
        <f t="shared" si="5"/>
        <v>0.41665465465465534</v>
      </c>
    </row>
    <row r="84" spans="8:16" x14ac:dyDescent="0.25">
      <c r="H84" s="84"/>
      <c r="I84" s="84"/>
      <c r="N84" s="85">
        <v>41883</v>
      </c>
      <c r="O84" s="84">
        <v>35</v>
      </c>
      <c r="P84" s="84">
        <f t="shared" si="5"/>
        <v>0.4236336779911371</v>
      </c>
    </row>
    <row r="85" spans="8:16" x14ac:dyDescent="0.25">
      <c r="N85" s="85">
        <v>41913</v>
      </c>
      <c r="O85" s="84">
        <v>35</v>
      </c>
      <c r="P85" s="84">
        <f t="shared" si="5"/>
        <v>0.45267338129496421</v>
      </c>
    </row>
    <row r="86" spans="8:16" x14ac:dyDescent="0.25">
      <c r="N86" s="85">
        <v>41944</v>
      </c>
      <c r="O86" s="84">
        <v>35</v>
      </c>
      <c r="P86" s="84">
        <v>0.58284210526315761</v>
      </c>
    </row>
    <row r="87" spans="8:16" x14ac:dyDescent="0.25">
      <c r="N87" s="85">
        <v>41974</v>
      </c>
      <c r="O87" s="84">
        <v>35</v>
      </c>
      <c r="P87" s="84">
        <v>0.42047486033519538</v>
      </c>
    </row>
    <row r="88" spans="8:16" x14ac:dyDescent="0.25">
      <c r="N88" s="85">
        <v>42005</v>
      </c>
      <c r="O88" s="84">
        <v>35</v>
      </c>
      <c r="P88" s="84">
        <v>0.62666095890410967</v>
      </c>
    </row>
    <row r="89" spans="8:16" x14ac:dyDescent="0.25">
      <c r="N89" s="85">
        <v>42036</v>
      </c>
      <c r="O89" s="84">
        <v>35</v>
      </c>
      <c r="P89" s="84">
        <v>0.66898584905660408</v>
      </c>
    </row>
    <row r="90" spans="8:16" x14ac:dyDescent="0.25">
      <c r="N90" s="85">
        <v>42064</v>
      </c>
      <c r="O90" s="84">
        <v>35</v>
      </c>
      <c r="P90" s="84">
        <v>0.51813211845102503</v>
      </c>
    </row>
    <row r="91" spans="8:16" x14ac:dyDescent="0.25">
      <c r="N91" s="85">
        <v>42095</v>
      </c>
      <c r="O91" s="84">
        <v>35</v>
      </c>
      <c r="P91" s="84">
        <v>0.54607339449541403</v>
      </c>
    </row>
    <row r="92" spans="8:16" x14ac:dyDescent="0.25">
      <c r="N92" s="85">
        <v>42125</v>
      </c>
      <c r="O92" s="84">
        <v>35</v>
      </c>
      <c r="P92" s="84">
        <v>0.32779342723004701</v>
      </c>
    </row>
    <row r="93" spans="8:16" x14ac:dyDescent="0.25">
      <c r="N93" s="85">
        <v>42156</v>
      </c>
      <c r="O93" s="84">
        <v>35</v>
      </c>
      <c r="P93" s="84">
        <v>0.34258407079646003</v>
      </c>
    </row>
    <row r="94" spans="8:16" x14ac:dyDescent="0.25">
      <c r="N94" s="85">
        <v>42186</v>
      </c>
      <c r="O94" s="84">
        <v>35</v>
      </c>
      <c r="P94" s="84">
        <v>0.35060728744939257</v>
      </c>
    </row>
    <row r="95" spans="8:16" x14ac:dyDescent="0.25">
      <c r="O95" s="84"/>
      <c r="P95" s="84"/>
    </row>
    <row r="98" spans="3:17" x14ac:dyDescent="0.25">
      <c r="D98" s="83"/>
    </row>
    <row r="99" spans="3:17" x14ac:dyDescent="0.25">
      <c r="C99" s="84"/>
      <c r="D99" s="86"/>
    </row>
    <row r="100" spans="3:17" x14ac:dyDescent="0.25">
      <c r="C100" s="84"/>
      <c r="D100" s="86"/>
    </row>
    <row r="101" spans="3:17" x14ac:dyDescent="0.25">
      <c r="C101" s="84"/>
      <c r="D101" s="86"/>
      <c r="Q101" s="83"/>
    </row>
    <row r="102" spans="3:17" x14ac:dyDescent="0.25">
      <c r="C102" s="84"/>
      <c r="D102" s="86"/>
      <c r="O102" s="82" t="s">
        <v>201</v>
      </c>
      <c r="P102" s="82" t="s">
        <v>266</v>
      </c>
      <c r="Q102" s="82" t="s">
        <v>367</v>
      </c>
    </row>
    <row r="103" spans="3:17" x14ac:dyDescent="0.25">
      <c r="C103" s="84"/>
      <c r="D103" s="84"/>
      <c r="O103" s="85">
        <v>41244</v>
      </c>
      <c r="P103" s="84">
        <v>0.12</v>
      </c>
      <c r="Q103" s="88">
        <v>3.0552083333333317E-3</v>
      </c>
    </row>
    <row r="104" spans="3:17" x14ac:dyDescent="0.25">
      <c r="C104" s="84"/>
      <c r="D104" s="84"/>
      <c r="O104" s="85">
        <v>41275</v>
      </c>
      <c r="P104" s="84">
        <v>0.12</v>
      </c>
      <c r="Q104" s="86">
        <v>6.5846189024390206E-3</v>
      </c>
    </row>
    <row r="105" spans="3:17" x14ac:dyDescent="0.25">
      <c r="C105" s="84"/>
      <c r="D105" s="86"/>
      <c r="O105" s="85">
        <v>41306</v>
      </c>
      <c r="P105" s="84">
        <v>0.12</v>
      </c>
      <c r="Q105" s="86">
        <v>9.777597955706983E-3</v>
      </c>
    </row>
    <row r="106" spans="3:17" x14ac:dyDescent="0.25">
      <c r="C106" s="84"/>
      <c r="D106" s="84"/>
      <c r="O106" s="85">
        <v>41334</v>
      </c>
      <c r="P106" s="84">
        <v>0.12</v>
      </c>
      <c r="Q106" s="86">
        <v>9.9181181959564595E-3</v>
      </c>
    </row>
    <row r="107" spans="3:17" x14ac:dyDescent="0.25">
      <c r="C107" s="84"/>
      <c r="D107" s="84"/>
      <c r="O107" s="85">
        <v>41365</v>
      </c>
      <c r="P107" s="84">
        <v>0.12</v>
      </c>
      <c r="Q107" s="86">
        <v>1.1628674304418971E-2</v>
      </c>
    </row>
    <row r="108" spans="3:17" x14ac:dyDescent="0.25">
      <c r="C108" s="84"/>
      <c r="D108" s="84"/>
      <c r="O108" s="85">
        <v>41395</v>
      </c>
      <c r="P108" s="84">
        <v>0.12</v>
      </c>
      <c r="Q108" s="84">
        <v>8.8292955326460497E-3</v>
      </c>
    </row>
    <row r="109" spans="3:17" x14ac:dyDescent="0.25">
      <c r="C109" s="84"/>
      <c r="D109" s="84"/>
      <c r="O109" s="85">
        <v>41426</v>
      </c>
      <c r="P109" s="84">
        <v>0.12</v>
      </c>
      <c r="Q109" s="84">
        <v>5.8375471698113232E-3</v>
      </c>
    </row>
    <row r="110" spans="3:17" x14ac:dyDescent="0.25">
      <c r="C110" s="84"/>
      <c r="D110" s="84"/>
      <c r="O110" s="85">
        <v>41456</v>
      </c>
      <c r="P110" s="84">
        <v>0.12</v>
      </c>
      <c r="Q110" s="86">
        <v>5.0205343511450402E-3</v>
      </c>
    </row>
    <row r="111" spans="3:17" x14ac:dyDescent="0.25">
      <c r="C111" s="84"/>
      <c r="D111" s="84"/>
      <c r="O111" s="85">
        <v>41487</v>
      </c>
      <c r="P111" s="84">
        <v>0.12</v>
      </c>
      <c r="Q111" s="84">
        <v>4.0394009216589864E-3</v>
      </c>
    </row>
    <row r="112" spans="3:17" x14ac:dyDescent="0.25">
      <c r="C112" s="84"/>
      <c r="D112" s="84"/>
      <c r="O112" s="85">
        <v>41518</v>
      </c>
      <c r="P112" s="84">
        <v>0.12</v>
      </c>
      <c r="Q112" s="87">
        <v>2.74790025549256E-3</v>
      </c>
    </row>
    <row r="113" spans="3:17" x14ac:dyDescent="0.25">
      <c r="C113" s="84"/>
      <c r="D113" s="84"/>
      <c r="O113" s="85">
        <v>41548</v>
      </c>
      <c r="P113" s="84">
        <v>0.12</v>
      </c>
      <c r="Q113" s="84">
        <v>1.6293975903614469E-3</v>
      </c>
    </row>
    <row r="114" spans="3:17" x14ac:dyDescent="0.25">
      <c r="C114" s="84"/>
      <c r="D114" s="84"/>
      <c r="O114" s="85">
        <v>41579</v>
      </c>
      <c r="P114" s="84">
        <v>0.12</v>
      </c>
      <c r="Q114" s="84">
        <v>3.9864705882352901E-3</v>
      </c>
    </row>
    <row r="115" spans="3:17" x14ac:dyDescent="0.25">
      <c r="C115" s="84"/>
      <c r="D115" s="84"/>
      <c r="O115" s="85">
        <v>41609</v>
      </c>
      <c r="P115" s="84">
        <v>0.12</v>
      </c>
      <c r="Q115" s="84">
        <v>2.9926476190476206E-3</v>
      </c>
    </row>
    <row r="116" spans="3:17" x14ac:dyDescent="0.25">
      <c r="C116" s="84"/>
      <c r="D116" s="84"/>
      <c r="O116" s="85">
        <v>41640</v>
      </c>
      <c r="P116" s="84">
        <v>0.12</v>
      </c>
      <c r="Q116" s="84">
        <v>1.7974248120300766E-3</v>
      </c>
    </row>
    <row r="117" spans="3:17" x14ac:dyDescent="0.25">
      <c r="C117" s="84"/>
      <c r="D117" s="84"/>
      <c r="O117" s="85">
        <v>41671</v>
      </c>
      <c r="P117" s="84">
        <v>0.12</v>
      </c>
      <c r="Q117" s="84">
        <v>6.08496163682864E-3</v>
      </c>
    </row>
    <row r="118" spans="3:17" x14ac:dyDescent="0.25">
      <c r="C118" s="84"/>
      <c r="D118" s="84"/>
      <c r="O118" s="85">
        <v>41699</v>
      </c>
      <c r="P118" s="84">
        <v>0.12</v>
      </c>
      <c r="Q118" s="84">
        <v>9.2782885906040318E-3</v>
      </c>
    </row>
    <row r="119" spans="3:17" x14ac:dyDescent="0.25">
      <c r="C119" s="84"/>
      <c r="D119" s="84"/>
      <c r="O119" s="85">
        <v>41730</v>
      </c>
      <c r="P119" s="84">
        <v>0.12</v>
      </c>
      <c r="Q119" s="84">
        <f>Q107*0.95</f>
        <v>1.1047240589198022E-2</v>
      </c>
    </row>
    <row r="120" spans="3:17" x14ac:dyDescent="0.25">
      <c r="C120" s="84"/>
      <c r="D120" s="84"/>
      <c r="O120" s="85">
        <v>41760</v>
      </c>
      <c r="P120" s="84">
        <v>0.12</v>
      </c>
      <c r="Q120" s="84">
        <f t="shared" ref="Q120:Q125" si="6">Q108*0.95</f>
        <v>8.387830756013747E-3</v>
      </c>
    </row>
    <row r="121" spans="3:17" x14ac:dyDescent="0.25">
      <c r="C121" s="84"/>
      <c r="D121" s="84"/>
      <c r="O121" s="85">
        <v>41791</v>
      </c>
      <c r="P121" s="84">
        <v>0.12</v>
      </c>
      <c r="Q121" s="84">
        <f t="shared" si="6"/>
        <v>5.5456698113207567E-3</v>
      </c>
    </row>
    <row r="122" spans="3:17" x14ac:dyDescent="0.25">
      <c r="E122" s="84"/>
      <c r="O122" s="85">
        <v>41821</v>
      </c>
      <c r="P122" s="84">
        <v>0.12</v>
      </c>
      <c r="Q122" s="84">
        <f t="shared" si="6"/>
        <v>4.7695076335877882E-3</v>
      </c>
    </row>
    <row r="123" spans="3:17" x14ac:dyDescent="0.25">
      <c r="O123" s="85">
        <v>41852</v>
      </c>
      <c r="P123" s="84">
        <v>0.12</v>
      </c>
      <c r="Q123" s="84">
        <f t="shared" si="6"/>
        <v>3.8374308755760368E-3</v>
      </c>
    </row>
    <row r="124" spans="3:17" x14ac:dyDescent="0.25">
      <c r="O124" s="85">
        <v>41883</v>
      </c>
      <c r="P124" s="84">
        <v>0.12</v>
      </c>
      <c r="Q124" s="84">
        <f t="shared" si="6"/>
        <v>2.6105052427179321E-3</v>
      </c>
    </row>
    <row r="125" spans="3:17" x14ac:dyDescent="0.25">
      <c r="O125" s="85">
        <v>41913</v>
      </c>
      <c r="P125" s="84">
        <v>0.12</v>
      </c>
      <c r="Q125" s="84">
        <f t="shared" si="6"/>
        <v>1.5479277108433746E-3</v>
      </c>
    </row>
    <row r="126" spans="3:17" x14ac:dyDescent="0.25">
      <c r="E126" s="83"/>
      <c r="O126" s="85">
        <v>41944</v>
      </c>
      <c r="P126" s="84">
        <v>0.12</v>
      </c>
      <c r="Q126" s="84">
        <v>3.908243902439025E-3</v>
      </c>
    </row>
    <row r="127" spans="3:17" x14ac:dyDescent="0.25">
      <c r="D127" s="84"/>
      <c r="E127" s="86"/>
      <c r="O127" s="85">
        <v>41974</v>
      </c>
      <c r="P127" s="84">
        <v>0.12</v>
      </c>
      <c r="Q127" s="84">
        <v>2.2688602442333776E-3</v>
      </c>
    </row>
    <row r="128" spans="3:17" x14ac:dyDescent="0.25">
      <c r="D128" s="84"/>
      <c r="E128" s="86"/>
      <c r="O128" s="85">
        <v>42005</v>
      </c>
      <c r="P128" s="84">
        <v>0.12</v>
      </c>
      <c r="Q128" s="84">
        <v>5.0301256983240287E-3</v>
      </c>
    </row>
    <row r="129" spans="4:17" x14ac:dyDescent="0.25">
      <c r="D129" s="84"/>
      <c r="E129" s="86"/>
      <c r="O129" s="85">
        <v>42036</v>
      </c>
      <c r="P129" s="84">
        <v>0.12</v>
      </c>
      <c r="Q129" s="84">
        <v>7.9163127413127525E-3</v>
      </c>
    </row>
    <row r="130" spans="4:17" x14ac:dyDescent="0.25">
      <c r="D130" s="84"/>
      <c r="E130" s="86"/>
      <c r="O130" s="85">
        <v>42064</v>
      </c>
      <c r="P130" s="84">
        <v>0.12</v>
      </c>
      <c r="Q130" s="84">
        <v>1.1402369146005498E-2</v>
      </c>
    </row>
    <row r="131" spans="4:17" x14ac:dyDescent="0.25">
      <c r="D131" s="84"/>
      <c r="E131" s="86"/>
      <c r="O131" s="85">
        <v>42095</v>
      </c>
      <c r="P131" s="84">
        <v>0.12</v>
      </c>
      <c r="Q131" s="84">
        <v>1.2452662632375181E-2</v>
      </c>
    </row>
    <row r="132" spans="4:17" x14ac:dyDescent="0.25">
      <c r="D132" s="84"/>
      <c r="E132" s="84"/>
      <c r="O132" s="85">
        <v>42125</v>
      </c>
      <c r="P132" s="84">
        <v>0.12</v>
      </c>
      <c r="Q132" s="84">
        <v>6.5962770562770527E-3</v>
      </c>
    </row>
    <row r="133" spans="4:17" x14ac:dyDescent="0.25">
      <c r="D133" s="84"/>
      <c r="E133" s="84"/>
      <c r="O133" s="85">
        <v>42156</v>
      </c>
      <c r="P133" s="84">
        <v>0.12</v>
      </c>
      <c r="Q133" s="84">
        <v>5.3128551136363642E-3</v>
      </c>
    </row>
    <row r="134" spans="4:17" x14ac:dyDescent="0.25">
      <c r="D134" s="84"/>
      <c r="E134" s="86"/>
      <c r="O134" s="85">
        <v>42186</v>
      </c>
      <c r="P134" s="84">
        <v>0.12</v>
      </c>
      <c r="Q134" s="84">
        <v>4.3888163884673696E-3</v>
      </c>
    </row>
    <row r="135" spans="4:17" x14ac:dyDescent="0.25">
      <c r="D135" s="84"/>
      <c r="E135" s="84"/>
    </row>
    <row r="136" spans="4:17" x14ac:dyDescent="0.25">
      <c r="D136" s="84"/>
      <c r="E136" s="86"/>
    </row>
    <row r="137" spans="4:17" x14ac:dyDescent="0.25">
      <c r="D137" s="84"/>
      <c r="E137" s="84"/>
    </row>
    <row r="138" spans="4:17" x14ac:dyDescent="0.25">
      <c r="D138" s="84"/>
      <c r="E138" s="84"/>
    </row>
    <row r="139" spans="4:17" x14ac:dyDescent="0.25">
      <c r="D139" s="84"/>
      <c r="E139" s="84"/>
    </row>
    <row r="140" spans="4:17" x14ac:dyDescent="0.25">
      <c r="D140" s="84"/>
      <c r="E140" s="84"/>
    </row>
    <row r="141" spans="4:17" x14ac:dyDescent="0.25">
      <c r="D141" s="84"/>
      <c r="E141" s="84"/>
    </row>
    <row r="142" spans="4:17" x14ac:dyDescent="0.25">
      <c r="D142" s="84"/>
      <c r="E142" s="84"/>
      <c r="N142" s="82" t="s">
        <v>201</v>
      </c>
      <c r="O142" s="82" t="s">
        <v>266</v>
      </c>
      <c r="P142" s="84" t="s">
        <v>215</v>
      </c>
    </row>
    <row r="143" spans="4:17" x14ac:dyDescent="0.25">
      <c r="D143" s="84"/>
      <c r="E143" s="84"/>
      <c r="N143" s="85">
        <v>41306</v>
      </c>
      <c r="O143" s="82">
        <v>50</v>
      </c>
      <c r="P143" s="89">
        <v>168.64218181818185</v>
      </c>
    </row>
    <row r="144" spans="4:17" x14ac:dyDescent="0.25">
      <c r="D144" s="84"/>
      <c r="E144" s="84"/>
      <c r="N144" s="85">
        <v>41334</v>
      </c>
      <c r="O144" s="82">
        <v>50</v>
      </c>
      <c r="P144" s="86">
        <v>139.51688888888893</v>
      </c>
    </row>
    <row r="145" spans="4:16" x14ac:dyDescent="0.25">
      <c r="D145" s="84"/>
      <c r="E145" s="84"/>
      <c r="N145" s="85">
        <v>41365</v>
      </c>
      <c r="O145" s="82">
        <v>50</v>
      </c>
      <c r="P145" s="86">
        <v>96.738741134751805</v>
      </c>
    </row>
    <row r="146" spans="4:16" x14ac:dyDescent="0.25">
      <c r="D146" s="84"/>
      <c r="E146" s="84"/>
      <c r="N146" s="85">
        <v>41395</v>
      </c>
      <c r="O146" s="82">
        <v>50</v>
      </c>
      <c r="P146" s="84">
        <v>65.334183908046029</v>
      </c>
    </row>
    <row r="147" spans="4:16" x14ac:dyDescent="0.25">
      <c r="D147" s="84"/>
      <c r="E147" s="84"/>
      <c r="N147" s="85">
        <v>41426</v>
      </c>
      <c r="O147" s="82">
        <v>50</v>
      </c>
      <c r="P147" s="84">
        <v>78.369817184643523</v>
      </c>
    </row>
    <row r="148" spans="4:16" x14ac:dyDescent="0.25">
      <c r="E148" s="87"/>
      <c r="N148" s="85">
        <v>41456</v>
      </c>
      <c r="O148" s="82">
        <v>50</v>
      </c>
      <c r="P148" s="86">
        <v>49.331158798283241</v>
      </c>
    </row>
    <row r="149" spans="4:16" x14ac:dyDescent="0.25">
      <c r="E149" s="87"/>
      <c r="N149" s="85">
        <v>41487</v>
      </c>
      <c r="O149" s="82">
        <v>50</v>
      </c>
      <c r="P149" s="84">
        <v>50.696851351351313</v>
      </c>
    </row>
    <row r="150" spans="4:16" x14ac:dyDescent="0.25">
      <c r="E150" s="87"/>
      <c r="N150" s="85">
        <v>41518</v>
      </c>
      <c r="O150" s="82">
        <v>50</v>
      </c>
      <c r="P150" s="86">
        <v>112.86983076923079</v>
      </c>
    </row>
    <row r="151" spans="4:16" x14ac:dyDescent="0.25">
      <c r="N151" s="85">
        <v>41548</v>
      </c>
      <c r="O151" s="82">
        <v>50</v>
      </c>
      <c r="P151" s="84">
        <v>81.128583106266959</v>
      </c>
    </row>
    <row r="152" spans="4:16" x14ac:dyDescent="0.25">
      <c r="N152" s="85">
        <v>41579</v>
      </c>
      <c r="O152" s="82">
        <v>50</v>
      </c>
      <c r="P152" s="84">
        <v>255.32704288939055</v>
      </c>
    </row>
    <row r="153" spans="4:16" x14ac:dyDescent="0.25">
      <c r="N153" s="85">
        <v>41609</v>
      </c>
      <c r="O153" s="82">
        <v>50</v>
      </c>
      <c r="P153" s="84">
        <v>380.69510869565244</v>
      </c>
    </row>
    <row r="154" spans="4:16" x14ac:dyDescent="0.25">
      <c r="E154" s="83"/>
      <c r="N154" s="85">
        <v>41640</v>
      </c>
      <c r="O154" s="82">
        <v>50</v>
      </c>
      <c r="P154" s="84">
        <v>369.5509510869565</v>
      </c>
    </row>
    <row r="155" spans="4:16" x14ac:dyDescent="0.25">
      <c r="E155" s="86"/>
      <c r="N155" s="85">
        <v>41671</v>
      </c>
      <c r="O155" s="82">
        <v>50</v>
      </c>
      <c r="P155" s="84">
        <v>316.44326332794833</v>
      </c>
    </row>
    <row r="156" spans="4:16" x14ac:dyDescent="0.25">
      <c r="E156" s="83"/>
      <c r="N156" s="85">
        <v>41699</v>
      </c>
      <c r="O156" s="82">
        <v>50</v>
      </c>
      <c r="P156" s="84">
        <v>250.12444444444446</v>
      </c>
    </row>
    <row r="157" spans="4:16" x14ac:dyDescent="0.25">
      <c r="E157" s="89"/>
      <c r="N157" s="85">
        <v>41730</v>
      </c>
      <c r="O157" s="82">
        <v>50</v>
      </c>
      <c r="P157" s="84">
        <f>P145*1.3</f>
        <v>125.76036347517736</v>
      </c>
    </row>
    <row r="158" spans="4:16" x14ac:dyDescent="0.25">
      <c r="E158" s="86"/>
      <c r="N158" s="85">
        <v>41760</v>
      </c>
      <c r="O158" s="82">
        <v>50</v>
      </c>
      <c r="P158" s="84">
        <f t="shared" ref="P158" si="7">P146*1.3</f>
        <v>84.934439080459839</v>
      </c>
    </row>
    <row r="159" spans="4:16" x14ac:dyDescent="0.25">
      <c r="E159" s="86"/>
      <c r="N159" s="85">
        <v>41791</v>
      </c>
      <c r="O159" s="82">
        <v>50</v>
      </c>
      <c r="P159" s="84">
        <f>P147</f>
        <v>78.369817184643523</v>
      </c>
    </row>
    <row r="160" spans="4:16" x14ac:dyDescent="0.25">
      <c r="E160" s="84"/>
      <c r="N160" s="85">
        <v>41821</v>
      </c>
      <c r="O160" s="82">
        <v>50</v>
      </c>
      <c r="P160" s="84">
        <f>P148*0.9</f>
        <v>44.398042918454919</v>
      </c>
    </row>
    <row r="161" spans="5:16" x14ac:dyDescent="0.25">
      <c r="E161" s="84"/>
      <c r="N161" s="85">
        <v>41852</v>
      </c>
      <c r="O161" s="82">
        <v>50</v>
      </c>
      <c r="P161" s="84">
        <f>P149*0.6</f>
        <v>30.418110810810788</v>
      </c>
    </row>
    <row r="162" spans="5:16" x14ac:dyDescent="0.25">
      <c r="E162" s="86"/>
      <c r="N162" s="85">
        <v>41883</v>
      </c>
      <c r="O162" s="82">
        <v>50</v>
      </c>
      <c r="P162" s="84">
        <f>P150*0.3</f>
        <v>33.860949230769236</v>
      </c>
    </row>
    <row r="163" spans="5:16" x14ac:dyDescent="0.25">
      <c r="E163" s="84"/>
      <c r="N163" s="85">
        <v>41913</v>
      </c>
      <c r="O163" s="82">
        <v>50</v>
      </c>
      <c r="P163" s="84">
        <f>P151*0.07</f>
        <v>5.6790008174386877</v>
      </c>
    </row>
    <row r="164" spans="5:16" x14ac:dyDescent="0.25">
      <c r="E164" s="86"/>
      <c r="N164" s="85">
        <v>41944</v>
      </c>
      <c r="O164" s="82">
        <v>50</v>
      </c>
      <c r="P164" s="84">
        <v>19.50345029239767</v>
      </c>
    </row>
    <row r="165" spans="5:16" x14ac:dyDescent="0.25">
      <c r="E165" s="84"/>
      <c r="N165" s="85">
        <v>41974</v>
      </c>
      <c r="O165" s="82">
        <v>50</v>
      </c>
      <c r="P165" s="84">
        <v>44.553647260273941</v>
      </c>
    </row>
    <row r="166" spans="5:16" x14ac:dyDescent="0.25">
      <c r="E166" s="84"/>
      <c r="N166" s="85">
        <v>42005</v>
      </c>
      <c r="O166" s="82">
        <v>50</v>
      </c>
      <c r="P166" s="84">
        <v>56.911666666666683</v>
      </c>
    </row>
    <row r="167" spans="5:16" x14ac:dyDescent="0.25">
      <c r="E167" s="84"/>
      <c r="N167" s="85">
        <v>42036</v>
      </c>
      <c r="O167" s="82">
        <v>50</v>
      </c>
      <c r="P167" s="84">
        <v>38.793757700205326</v>
      </c>
    </row>
    <row r="168" spans="5:16" x14ac:dyDescent="0.25">
      <c r="E168" s="84"/>
      <c r="N168" s="85">
        <v>42064</v>
      </c>
      <c r="O168" s="82">
        <v>50</v>
      </c>
      <c r="P168" s="84">
        <v>43.685692883895165</v>
      </c>
    </row>
    <row r="169" spans="5:16" x14ac:dyDescent="0.25">
      <c r="E169" s="84"/>
      <c r="N169" s="85">
        <v>42095</v>
      </c>
      <c r="O169" s="82">
        <v>50</v>
      </c>
      <c r="P169" s="84">
        <v>29.364509151414314</v>
      </c>
    </row>
    <row r="170" spans="5:16" x14ac:dyDescent="0.25">
      <c r="E170" s="84"/>
      <c r="N170" s="85">
        <v>42125</v>
      </c>
      <c r="O170" s="82">
        <v>50</v>
      </c>
      <c r="P170" s="84">
        <v>46.194351851851835</v>
      </c>
    </row>
    <row r="171" spans="5:16" x14ac:dyDescent="0.25">
      <c r="E171" s="84"/>
      <c r="N171" s="85">
        <v>42156</v>
      </c>
      <c r="O171" s="82">
        <v>50</v>
      </c>
      <c r="P171" s="84">
        <v>36.473171521035631</v>
      </c>
    </row>
    <row r="172" spans="5:16" x14ac:dyDescent="0.25">
      <c r="E172" s="84"/>
      <c r="N172" s="85">
        <v>42186</v>
      </c>
      <c r="O172" s="82">
        <v>50</v>
      </c>
      <c r="P172" s="84">
        <v>58.666769480519356</v>
      </c>
    </row>
    <row r="173" spans="5:16" x14ac:dyDescent="0.25">
      <c r="E173" s="84"/>
    </row>
    <row r="174" spans="5:16" x14ac:dyDescent="0.25">
      <c r="E174" s="84"/>
    </row>
    <row r="175" spans="5:16" x14ac:dyDescent="0.25">
      <c r="E175" s="84"/>
    </row>
    <row r="176" spans="5:16" x14ac:dyDescent="0.25">
      <c r="E176" s="84"/>
    </row>
    <row r="177" spans="5:7" x14ac:dyDescent="0.25">
      <c r="E177" s="84"/>
    </row>
    <row r="178" spans="5:7" x14ac:dyDescent="0.25">
      <c r="E178" s="84"/>
    </row>
    <row r="179" spans="5:7" x14ac:dyDescent="0.25">
      <c r="E179" s="84"/>
    </row>
    <row r="186" spans="5:7" x14ac:dyDescent="0.25">
      <c r="F186" s="86"/>
    </row>
    <row r="187" spans="5:7" x14ac:dyDescent="0.25">
      <c r="F187" s="89"/>
    </row>
    <row r="188" spans="5:7" x14ac:dyDescent="0.25">
      <c r="F188" s="86"/>
      <c r="G188" s="86"/>
    </row>
    <row r="189" spans="5:7" x14ac:dyDescent="0.25">
      <c r="F189" s="86"/>
      <c r="G189" s="86"/>
    </row>
    <row r="190" spans="5:7" x14ac:dyDescent="0.25">
      <c r="F190" s="86"/>
      <c r="G190" s="86"/>
    </row>
    <row r="191" spans="5:7" x14ac:dyDescent="0.25">
      <c r="F191" s="86"/>
      <c r="G191" s="86"/>
    </row>
    <row r="192" spans="5:7" x14ac:dyDescent="0.25">
      <c r="F192" s="86"/>
      <c r="G192" s="86"/>
    </row>
    <row r="193" spans="6:7" x14ac:dyDescent="0.25">
      <c r="F193" s="86"/>
      <c r="G193" s="84"/>
    </row>
    <row r="194" spans="6:7" x14ac:dyDescent="0.25">
      <c r="F194" s="86"/>
      <c r="G194" s="84"/>
    </row>
    <row r="195" spans="6:7" x14ac:dyDescent="0.25">
      <c r="F195" s="86"/>
      <c r="G195" s="86"/>
    </row>
    <row r="196" spans="6:7" x14ac:dyDescent="0.25">
      <c r="F196" s="86"/>
      <c r="G196" s="84"/>
    </row>
    <row r="197" spans="6:7" x14ac:dyDescent="0.25">
      <c r="F197" s="86"/>
      <c r="G197" s="86"/>
    </row>
    <row r="198" spans="6:7" x14ac:dyDescent="0.25">
      <c r="F198" s="86"/>
      <c r="G198" s="87"/>
    </row>
    <row r="199" spans="6:7" x14ac:dyDescent="0.25">
      <c r="F199" s="86"/>
      <c r="G199" s="84"/>
    </row>
    <row r="200" spans="6:7" x14ac:dyDescent="0.25">
      <c r="F200" s="86"/>
      <c r="G200" s="84"/>
    </row>
    <row r="201" spans="6:7" x14ac:dyDescent="0.25">
      <c r="F201" s="86"/>
      <c r="G201" s="84"/>
    </row>
    <row r="202" spans="6:7" x14ac:dyDescent="0.25">
      <c r="F202" s="86"/>
      <c r="G202" s="84"/>
    </row>
    <row r="203" spans="6:7" x14ac:dyDescent="0.25">
      <c r="F203" s="86"/>
      <c r="G203" s="84"/>
    </row>
    <row r="204" spans="6:7" x14ac:dyDescent="0.25">
      <c r="F204" s="86"/>
      <c r="G204" s="84"/>
    </row>
    <row r="205" spans="6:7" x14ac:dyDescent="0.25">
      <c r="F205" s="86"/>
      <c r="G205" s="84"/>
    </row>
    <row r="206" spans="6:7" x14ac:dyDescent="0.25">
      <c r="F206" s="86"/>
      <c r="G206" s="84"/>
    </row>
    <row r="207" spans="6:7" x14ac:dyDescent="0.25">
      <c r="F207" s="86"/>
      <c r="G207" s="84"/>
    </row>
    <row r="208" spans="6:7" x14ac:dyDescent="0.25">
      <c r="F208" s="86"/>
      <c r="G208" s="84"/>
    </row>
    <row r="209" spans="6:7" x14ac:dyDescent="0.25">
      <c r="F209" s="86"/>
      <c r="G209" s="84"/>
    </row>
    <row r="210" spans="6:7" x14ac:dyDescent="0.25">
      <c r="F210" s="86"/>
      <c r="G210" s="84"/>
    </row>
    <row r="211" spans="6:7" x14ac:dyDescent="0.25">
      <c r="F211" s="86"/>
      <c r="G211" s="84"/>
    </row>
    <row r="212" spans="6:7" x14ac:dyDescent="0.25">
      <c r="F212" s="86"/>
      <c r="G212" s="84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O100"/>
  <sheetViews>
    <sheetView workbookViewId="0"/>
  </sheetViews>
  <sheetFormatPr defaultRowHeight="15" x14ac:dyDescent="0.25"/>
  <sheetData>
    <row r="4" spans="2:21" x14ac:dyDescent="0.25">
      <c r="B4" s="2"/>
    </row>
    <row r="5" spans="2:21" x14ac:dyDescent="0.25">
      <c r="B5" s="2" t="s">
        <v>70</v>
      </c>
      <c r="C5" s="2" t="s">
        <v>71</v>
      </c>
      <c r="D5" s="2" t="s">
        <v>72</v>
      </c>
      <c r="E5" s="2" t="s">
        <v>73</v>
      </c>
    </row>
    <row r="6" spans="2:21" x14ac:dyDescent="0.25">
      <c r="D6" t="s">
        <v>74</v>
      </c>
    </row>
    <row r="7" spans="2:21" x14ac:dyDescent="0.25">
      <c r="D7" t="s">
        <v>75</v>
      </c>
      <c r="E7" t="s">
        <v>76</v>
      </c>
    </row>
    <row r="8" spans="2:21" x14ac:dyDescent="0.25">
      <c r="D8">
        <v>10</v>
      </c>
      <c r="E8" t="s">
        <v>77</v>
      </c>
    </row>
    <row r="9" spans="2:21" x14ac:dyDescent="0.25">
      <c r="E9" t="s">
        <v>78</v>
      </c>
      <c r="F9" t="s">
        <v>79</v>
      </c>
      <c r="S9" t="s">
        <v>80</v>
      </c>
    </row>
    <row r="10" spans="2:21" x14ac:dyDescent="0.25">
      <c r="E10">
        <v>90</v>
      </c>
      <c r="F10" t="s">
        <v>81</v>
      </c>
      <c r="S10" t="s">
        <v>82</v>
      </c>
    </row>
    <row r="11" spans="2:21" x14ac:dyDescent="0.25">
      <c r="G11" t="s">
        <v>83</v>
      </c>
      <c r="H11" t="s">
        <v>84</v>
      </c>
      <c r="L11" t="s">
        <v>85</v>
      </c>
      <c r="P11" t="s">
        <v>86</v>
      </c>
      <c r="S11" t="s">
        <v>87</v>
      </c>
      <c r="T11" t="s">
        <v>88</v>
      </c>
      <c r="U11" t="s">
        <v>89</v>
      </c>
    </row>
    <row r="12" spans="2:21" x14ac:dyDescent="0.25">
      <c r="G12" t="s">
        <v>90</v>
      </c>
      <c r="H12" t="s">
        <v>91</v>
      </c>
      <c r="L12" s="2" t="s">
        <v>92</v>
      </c>
      <c r="P12" s="2" t="s">
        <v>93</v>
      </c>
      <c r="S12" t="s">
        <v>94</v>
      </c>
      <c r="T12" t="s">
        <v>95</v>
      </c>
      <c r="U12" t="s">
        <v>96</v>
      </c>
    </row>
    <row r="13" spans="2:21" x14ac:dyDescent="0.25">
      <c r="I13" t="s">
        <v>97</v>
      </c>
      <c r="J13" t="s">
        <v>98</v>
      </c>
      <c r="K13" t="s">
        <v>99</v>
      </c>
      <c r="M13" t="s">
        <v>100</v>
      </c>
      <c r="N13" t="s">
        <v>101</v>
      </c>
      <c r="O13" t="s">
        <v>102</v>
      </c>
      <c r="Q13" t="s">
        <v>103</v>
      </c>
    </row>
    <row r="14" spans="2:21" x14ac:dyDescent="0.25">
      <c r="I14" t="s">
        <v>104</v>
      </c>
      <c r="J14" t="s">
        <v>105</v>
      </c>
      <c r="M14">
        <v>0.22</v>
      </c>
      <c r="O14">
        <v>171</v>
      </c>
    </row>
    <row r="16" spans="2:21" x14ac:dyDescent="0.25">
      <c r="B16" s="13" t="s">
        <v>106</v>
      </c>
      <c r="C16" s="13"/>
      <c r="D16" s="13"/>
    </row>
    <row r="17" spans="1:17" x14ac:dyDescent="0.25">
      <c r="A17" s="20"/>
      <c r="B17" s="21"/>
      <c r="C17" s="21"/>
      <c r="D17" s="2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15">
        <v>1</v>
      </c>
      <c r="B18" s="16" t="s">
        <v>107</v>
      </c>
      <c r="C18" s="15" t="s">
        <v>108</v>
      </c>
      <c r="Q18" s="20"/>
    </row>
    <row r="19" spans="1:17" x14ac:dyDescent="0.25">
      <c r="B19" s="14">
        <v>0.46</v>
      </c>
      <c r="C19" s="14"/>
      <c r="Q19" s="20"/>
    </row>
    <row r="20" spans="1:17" x14ac:dyDescent="0.25">
      <c r="A20" s="15">
        <v>2</v>
      </c>
      <c r="B20" s="15" t="s">
        <v>109</v>
      </c>
      <c r="C20" s="15" t="s">
        <v>110</v>
      </c>
      <c r="Q20" s="20"/>
    </row>
    <row r="21" spans="1:17" x14ac:dyDescent="0.25">
      <c r="B21" t="s">
        <v>111</v>
      </c>
      <c r="C21" t="s">
        <v>112</v>
      </c>
      <c r="Q21" s="20"/>
    </row>
    <row r="22" spans="1:17" x14ac:dyDescent="0.25">
      <c r="B22" s="23"/>
      <c r="C22" s="23"/>
      <c r="Q22" s="20"/>
    </row>
    <row r="23" spans="1:17" x14ac:dyDescent="0.25">
      <c r="B23" t="s">
        <v>113</v>
      </c>
      <c r="I23" t="s">
        <v>114</v>
      </c>
      <c r="K23" t="s">
        <v>115</v>
      </c>
      <c r="O23" t="s">
        <v>116</v>
      </c>
      <c r="Q23" s="20"/>
    </row>
    <row r="24" spans="1:17" x14ac:dyDescent="0.25">
      <c r="C24" t="s">
        <v>117</v>
      </c>
      <c r="J24" t="s">
        <v>118</v>
      </c>
      <c r="L24" t="s">
        <v>119</v>
      </c>
      <c r="P24" t="s">
        <v>120</v>
      </c>
      <c r="Q24" s="20"/>
    </row>
    <row r="25" spans="1:17" x14ac:dyDescent="0.25">
      <c r="D25" t="s">
        <v>121</v>
      </c>
      <c r="E25" t="s">
        <v>122</v>
      </c>
      <c r="F25" t="s">
        <v>75</v>
      </c>
      <c r="M25" t="s">
        <v>123</v>
      </c>
      <c r="Q25" s="20"/>
    </row>
    <row r="26" spans="1:17" x14ac:dyDescent="0.25">
      <c r="D26" t="s">
        <v>124</v>
      </c>
      <c r="E26" t="s">
        <v>125</v>
      </c>
      <c r="G26" t="s">
        <v>126</v>
      </c>
      <c r="N26" t="s">
        <v>127</v>
      </c>
      <c r="Q26" s="20"/>
    </row>
    <row r="27" spans="1:17" x14ac:dyDescent="0.25">
      <c r="H27" t="s">
        <v>128</v>
      </c>
      <c r="Q27" s="20"/>
    </row>
    <row r="28" spans="1:17" x14ac:dyDescent="0.25">
      <c r="H28" t="s">
        <v>129</v>
      </c>
      <c r="Q28" s="20"/>
    </row>
    <row r="29" spans="1:17" x14ac:dyDescent="0.25">
      <c r="B29" t="s">
        <v>130</v>
      </c>
      <c r="G29" t="s">
        <v>131</v>
      </c>
      <c r="Q29" s="20"/>
    </row>
    <row r="30" spans="1:17" x14ac:dyDescent="0.25">
      <c r="C30" t="s">
        <v>132</v>
      </c>
      <c r="H30" t="s">
        <v>133</v>
      </c>
      <c r="K30" t="s">
        <v>134</v>
      </c>
      <c r="Q30" s="20"/>
    </row>
    <row r="31" spans="1:17" x14ac:dyDescent="0.25">
      <c r="D31" t="s">
        <v>76</v>
      </c>
      <c r="E31" t="s">
        <v>135</v>
      </c>
      <c r="F31" t="s">
        <v>134</v>
      </c>
      <c r="I31" t="s">
        <v>21</v>
      </c>
      <c r="J31" t="s">
        <v>136</v>
      </c>
      <c r="L31" t="s">
        <v>137</v>
      </c>
      <c r="Q31" s="20"/>
    </row>
    <row r="32" spans="1:17" x14ac:dyDescent="0.25">
      <c r="D32">
        <v>0.9</v>
      </c>
      <c r="E32">
        <v>0.7</v>
      </c>
      <c r="F32" t="s">
        <v>138</v>
      </c>
      <c r="Q32" s="20"/>
    </row>
    <row r="33" spans="1:29" x14ac:dyDescent="0.25">
      <c r="B33" t="s">
        <v>139</v>
      </c>
      <c r="D33" t="s">
        <v>140</v>
      </c>
      <c r="F33" t="s">
        <v>141</v>
      </c>
      <c r="Q33" s="20"/>
    </row>
    <row r="34" spans="1:29" x14ac:dyDescent="0.25">
      <c r="C34" t="s">
        <v>142</v>
      </c>
      <c r="E34" t="s">
        <v>143</v>
      </c>
      <c r="G34" t="s">
        <v>144</v>
      </c>
      <c r="Q34" s="20"/>
    </row>
    <row r="35" spans="1:29" x14ac:dyDescent="0.25">
      <c r="Q35" s="20"/>
    </row>
    <row r="36" spans="1:29" x14ac:dyDescent="0.25">
      <c r="B36" t="s">
        <v>111</v>
      </c>
      <c r="E36" t="s">
        <v>112</v>
      </c>
      <c r="Q36" s="20"/>
    </row>
    <row r="37" spans="1:29" x14ac:dyDescent="0.25">
      <c r="C37" t="s">
        <v>145</v>
      </c>
      <c r="F37" t="s">
        <v>146</v>
      </c>
      <c r="Q37" s="20"/>
    </row>
    <row r="38" spans="1:29" x14ac:dyDescent="0.25">
      <c r="D38" t="s">
        <v>147</v>
      </c>
      <c r="Q38" s="20"/>
    </row>
    <row r="39" spans="1:29" x14ac:dyDescent="0.25">
      <c r="D39">
        <v>4.5999999999999996</v>
      </c>
      <c r="Q39" s="20"/>
    </row>
    <row r="40" spans="1:29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2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29" s="8" customFormat="1" x14ac:dyDescent="0.25"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x14ac:dyDescent="0.25">
      <c r="S43" s="22">
        <v>3</v>
      </c>
      <c r="T43" s="15" t="s">
        <v>148</v>
      </c>
      <c r="U43" s="15" t="s">
        <v>149</v>
      </c>
      <c r="AC43" s="20"/>
    </row>
    <row r="44" spans="1:29" x14ac:dyDescent="0.25">
      <c r="S44" s="20"/>
      <c r="AC44" s="20"/>
    </row>
    <row r="45" spans="1:29" x14ac:dyDescent="0.25">
      <c r="S45" s="20"/>
      <c r="AC45" s="20"/>
    </row>
    <row r="46" spans="1:29" x14ac:dyDescent="0.25">
      <c r="S46" s="20"/>
      <c r="T46" t="s">
        <v>71</v>
      </c>
      <c r="U46" t="s">
        <v>150</v>
      </c>
      <c r="AC46" s="20"/>
    </row>
    <row r="47" spans="1:29" x14ac:dyDescent="0.25">
      <c r="S47" s="20"/>
      <c r="T47" t="s">
        <v>151</v>
      </c>
      <c r="U47" t="s">
        <v>152</v>
      </c>
      <c r="V47" t="s">
        <v>153</v>
      </c>
      <c r="AC47" s="20"/>
    </row>
    <row r="48" spans="1:29" x14ac:dyDescent="0.25">
      <c r="S48" s="20"/>
      <c r="W48" t="s">
        <v>154</v>
      </c>
      <c r="Y48" t="s">
        <v>155</v>
      </c>
      <c r="AA48" t="s">
        <v>156</v>
      </c>
      <c r="AC48" s="20"/>
    </row>
    <row r="49" spans="19:40" x14ac:dyDescent="0.25">
      <c r="S49" s="20"/>
      <c r="W49" t="s">
        <v>157</v>
      </c>
      <c r="X49" t="s">
        <v>158</v>
      </c>
      <c r="Z49" t="s">
        <v>159</v>
      </c>
      <c r="AB49" t="s">
        <v>160</v>
      </c>
      <c r="AC49" s="20"/>
    </row>
    <row r="50" spans="19:40" x14ac:dyDescent="0.25"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2" spans="19:40" x14ac:dyDescent="0.25"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9:40" x14ac:dyDescent="0.25">
      <c r="AE53" s="22">
        <v>4</v>
      </c>
      <c r="AF53" s="15" t="s">
        <v>161</v>
      </c>
      <c r="AN53" s="20"/>
    </row>
    <row r="54" spans="19:40" x14ac:dyDescent="0.25">
      <c r="AE54" s="22"/>
      <c r="AF54" s="15"/>
      <c r="AN54" s="20"/>
    </row>
    <row r="55" spans="19:40" x14ac:dyDescent="0.25">
      <c r="AE55" s="22"/>
      <c r="AF55" s="15"/>
      <c r="AN55" s="20"/>
    </row>
    <row r="56" spans="19:40" x14ac:dyDescent="0.25">
      <c r="AE56" s="22"/>
      <c r="AF56" s="19" t="s">
        <v>162</v>
      </c>
      <c r="AN56" s="20"/>
    </row>
    <row r="57" spans="19:40" x14ac:dyDescent="0.25">
      <c r="AE57" s="22"/>
      <c r="AF57" s="19" t="s">
        <v>163</v>
      </c>
      <c r="AG57" t="s">
        <v>164</v>
      </c>
      <c r="AN57" s="20"/>
    </row>
    <row r="58" spans="19:40" x14ac:dyDescent="0.25">
      <c r="AE58" s="22"/>
      <c r="AF58" s="15"/>
      <c r="AH58" t="s">
        <v>112</v>
      </c>
      <c r="AI58" t="s">
        <v>31</v>
      </c>
      <c r="AJ58" t="s">
        <v>165</v>
      </c>
      <c r="AL58" t="s">
        <v>166</v>
      </c>
      <c r="AN58" s="20"/>
    </row>
    <row r="59" spans="19:40" x14ac:dyDescent="0.25">
      <c r="AE59" s="22"/>
      <c r="AF59" s="15"/>
      <c r="AI59" t="s">
        <v>167</v>
      </c>
      <c r="AJ59" t="s">
        <v>168</v>
      </c>
      <c r="AK59" t="s">
        <v>169</v>
      </c>
      <c r="AM59" t="s">
        <v>170</v>
      </c>
      <c r="AN59" s="20"/>
    </row>
    <row r="60" spans="19:40" x14ac:dyDescent="0.25">
      <c r="AE60" s="22"/>
      <c r="AF60" s="15"/>
      <c r="AN60" s="20"/>
    </row>
    <row r="61" spans="19:40" x14ac:dyDescent="0.25">
      <c r="AE61" s="22"/>
      <c r="AF61" t="s">
        <v>171</v>
      </c>
      <c r="AN61" s="20"/>
    </row>
    <row r="62" spans="19:40" x14ac:dyDescent="0.25">
      <c r="AE62" s="22"/>
      <c r="AF62" s="19" t="s">
        <v>172</v>
      </c>
      <c r="AG62" t="s">
        <v>173</v>
      </c>
      <c r="AN62" s="20"/>
    </row>
    <row r="63" spans="19:40" x14ac:dyDescent="0.25">
      <c r="AE63" s="22"/>
      <c r="AF63" s="19"/>
      <c r="AH63" t="s">
        <v>100</v>
      </c>
      <c r="AI63" s="17" t="s">
        <v>174</v>
      </c>
      <c r="AN63" s="20"/>
    </row>
    <row r="64" spans="19:40" x14ac:dyDescent="0.25">
      <c r="AE64" s="22"/>
      <c r="AF64" s="19"/>
      <c r="AH64" t="s">
        <v>175</v>
      </c>
      <c r="AI64" t="s">
        <v>176</v>
      </c>
      <c r="AN64" s="20"/>
    </row>
    <row r="65" spans="27:77" x14ac:dyDescent="0.25">
      <c r="AE65" s="20"/>
      <c r="AF65" s="20"/>
      <c r="AG65" s="20"/>
      <c r="AH65" s="20"/>
      <c r="AI65" s="20"/>
      <c r="AJ65" s="20"/>
      <c r="AK65" s="20"/>
      <c r="AL65" s="20"/>
      <c r="AM65" s="20"/>
      <c r="AN65" s="20"/>
    </row>
    <row r="67" spans="27:77" x14ac:dyDescent="0.25"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</row>
    <row r="68" spans="27:77" x14ac:dyDescent="0.25">
      <c r="AP68" s="22">
        <v>5</v>
      </c>
      <c r="AQ68" s="15" t="s">
        <v>177</v>
      </c>
      <c r="BY68" s="20"/>
    </row>
    <row r="69" spans="27:77" x14ac:dyDescent="0.25">
      <c r="AP69" s="22"/>
      <c r="AQ69" s="19"/>
      <c r="BY69" s="20"/>
    </row>
    <row r="70" spans="27:77" x14ac:dyDescent="0.25">
      <c r="AP70" s="22"/>
      <c r="AQ70" s="19" t="s">
        <v>99</v>
      </c>
      <c r="BY70" s="20"/>
    </row>
    <row r="71" spans="27:77" x14ac:dyDescent="0.25">
      <c r="AP71" s="22"/>
      <c r="AQ71" s="19" t="s">
        <v>178</v>
      </c>
      <c r="AR71" t="s">
        <v>74</v>
      </c>
      <c r="BY71" s="20"/>
    </row>
    <row r="72" spans="27:77" x14ac:dyDescent="0.25">
      <c r="AA72" s="2"/>
      <c r="AE72" s="2"/>
      <c r="AP72" s="22"/>
      <c r="AS72" t="s">
        <v>75</v>
      </c>
      <c r="AT72" t="s">
        <v>179</v>
      </c>
      <c r="AU72" t="s">
        <v>180</v>
      </c>
      <c r="AV72" t="s">
        <v>181</v>
      </c>
      <c r="AW72" t="s">
        <v>76</v>
      </c>
      <c r="BY72" s="20"/>
    </row>
    <row r="73" spans="27:77" x14ac:dyDescent="0.25">
      <c r="AP73" s="22"/>
      <c r="AQ73" s="19"/>
      <c r="AS73">
        <v>10</v>
      </c>
      <c r="AW73" t="s">
        <v>77</v>
      </c>
      <c r="BY73" s="20"/>
    </row>
    <row r="74" spans="27:77" x14ac:dyDescent="0.25">
      <c r="AP74" s="22"/>
      <c r="AQ74" s="19"/>
      <c r="AW74" t="s">
        <v>78</v>
      </c>
      <c r="AX74" t="s">
        <v>80</v>
      </c>
      <c r="BD74" t="s">
        <v>79</v>
      </c>
      <c r="BY74" s="20"/>
    </row>
    <row r="75" spans="27:77" x14ac:dyDescent="0.25">
      <c r="AP75" s="20"/>
      <c r="AQ75" s="19"/>
      <c r="AW75">
        <v>90</v>
      </c>
      <c r="AY75" t="s">
        <v>82</v>
      </c>
      <c r="BE75" t="s">
        <v>81</v>
      </c>
      <c r="BY75" s="20"/>
    </row>
    <row r="76" spans="27:77" x14ac:dyDescent="0.25">
      <c r="AP76" s="20"/>
      <c r="AZ76" t="s">
        <v>78</v>
      </c>
      <c r="BA76" s="24" t="s">
        <v>87</v>
      </c>
      <c r="BB76" t="s">
        <v>88</v>
      </c>
      <c r="BC76" s="24" t="s">
        <v>89</v>
      </c>
      <c r="BF76" t="s">
        <v>83</v>
      </c>
      <c r="BG76" t="s">
        <v>84</v>
      </c>
      <c r="BK76" t="s">
        <v>85</v>
      </c>
      <c r="BO76" t="s">
        <v>86</v>
      </c>
      <c r="BY76" s="20"/>
    </row>
    <row r="77" spans="27:77" x14ac:dyDescent="0.25">
      <c r="AP77" s="20"/>
      <c r="AZ77">
        <v>90</v>
      </c>
      <c r="BA77" s="24" t="s">
        <v>182</v>
      </c>
      <c r="BB77" t="s">
        <v>183</v>
      </c>
      <c r="BC77" s="24" t="s">
        <v>184</v>
      </c>
      <c r="BF77" t="s">
        <v>90</v>
      </c>
      <c r="BG77" t="s">
        <v>91</v>
      </c>
      <c r="BK77" s="2" t="s">
        <v>92</v>
      </c>
      <c r="BO77" s="2" t="s">
        <v>93</v>
      </c>
      <c r="BR77" t="s">
        <v>94</v>
      </c>
      <c r="BS77" t="s">
        <v>95</v>
      </c>
      <c r="BT77" t="s">
        <v>96</v>
      </c>
      <c r="BY77" s="20"/>
    </row>
    <row r="78" spans="27:77" x14ac:dyDescent="0.25">
      <c r="AP78" s="20"/>
      <c r="BH78" t="s">
        <v>97</v>
      </c>
      <c r="BI78" t="s">
        <v>98</v>
      </c>
      <c r="BJ78" t="s">
        <v>99</v>
      </c>
      <c r="BL78" t="s">
        <v>100</v>
      </c>
      <c r="BM78" t="s">
        <v>101</v>
      </c>
      <c r="BN78" t="s">
        <v>102</v>
      </c>
      <c r="BP78" t="s">
        <v>103</v>
      </c>
      <c r="BY78" s="20"/>
    </row>
    <row r="79" spans="27:77" x14ac:dyDescent="0.25">
      <c r="AP79" s="20"/>
      <c r="BH79" t="s">
        <v>104</v>
      </c>
      <c r="BI79" t="s">
        <v>105</v>
      </c>
      <c r="BL79">
        <v>0.22</v>
      </c>
      <c r="BN79">
        <v>171</v>
      </c>
      <c r="BY79" s="20"/>
    </row>
    <row r="80" spans="27:77" x14ac:dyDescent="0.25">
      <c r="AP80" s="20"/>
      <c r="BY80" s="20"/>
    </row>
    <row r="81" spans="42:93" x14ac:dyDescent="0.25">
      <c r="AP81" s="20"/>
      <c r="BY81" s="20"/>
    </row>
    <row r="82" spans="42:93" x14ac:dyDescent="0.25"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</row>
    <row r="84" spans="42:93" x14ac:dyDescent="0.25">
      <c r="CA84" s="20"/>
      <c r="CB84" s="20"/>
      <c r="CC84" s="20"/>
      <c r="CD84" s="20"/>
      <c r="CE84" s="20"/>
      <c r="CF84" s="20"/>
      <c r="CG84" s="20"/>
      <c r="CH84" s="20"/>
      <c r="CI84" s="20"/>
    </row>
    <row r="85" spans="42:93" x14ac:dyDescent="0.25">
      <c r="CA85" s="22">
        <v>6</v>
      </c>
      <c r="CB85" s="15" t="s">
        <v>185</v>
      </c>
      <c r="CC85" s="15"/>
      <c r="CD85" s="15"/>
      <c r="CE85" s="15"/>
      <c r="CF85" s="15"/>
      <c r="CG85" s="15"/>
      <c r="CH85" s="15"/>
      <c r="CI85" s="20"/>
    </row>
    <row r="86" spans="42:93" x14ac:dyDescent="0.25">
      <c r="CA86" s="22"/>
      <c r="CB86" s="19"/>
      <c r="CC86" s="19"/>
      <c r="CD86" s="19"/>
      <c r="CE86" s="19"/>
      <c r="CF86" s="19"/>
      <c r="CG86" s="19"/>
      <c r="CH86" s="19"/>
      <c r="CI86" s="20"/>
    </row>
    <row r="87" spans="42:93" x14ac:dyDescent="0.25">
      <c r="CA87" s="22"/>
      <c r="CB87" s="19" t="s">
        <v>186</v>
      </c>
      <c r="CC87" s="19"/>
      <c r="CD87" s="19"/>
      <c r="CE87" s="19"/>
      <c r="CF87" s="19"/>
      <c r="CG87" s="19"/>
      <c r="CH87" s="19"/>
      <c r="CI87" s="20"/>
    </row>
    <row r="88" spans="42:93" x14ac:dyDescent="0.25">
      <c r="CA88" s="22"/>
      <c r="CB88" s="19"/>
      <c r="CC88" s="19" t="s">
        <v>187</v>
      </c>
      <c r="CD88" s="19"/>
      <c r="CE88" s="19"/>
      <c r="CF88" s="19"/>
      <c r="CG88" s="19"/>
      <c r="CH88" s="19"/>
      <c r="CI88" s="20"/>
    </row>
    <row r="89" spans="42:93" x14ac:dyDescent="0.25">
      <c r="CA89" s="22"/>
      <c r="CB89" s="19"/>
      <c r="CC89" s="19"/>
      <c r="CD89" s="2" t="s">
        <v>70</v>
      </c>
      <c r="CE89" s="2" t="s">
        <v>71</v>
      </c>
      <c r="CF89" s="2" t="s">
        <v>72</v>
      </c>
      <c r="CG89" s="2" t="s">
        <v>73</v>
      </c>
      <c r="CI89" s="20"/>
    </row>
    <row r="90" spans="42:93" x14ac:dyDescent="0.25">
      <c r="CA90" s="22"/>
      <c r="CB90" s="19"/>
      <c r="CC90" s="19"/>
      <c r="CD90" s="19"/>
      <c r="CE90" s="19"/>
      <c r="CF90" s="19"/>
      <c r="CG90" s="19"/>
      <c r="CH90" s="19"/>
      <c r="CI90" s="20"/>
    </row>
    <row r="91" spans="42:93" x14ac:dyDescent="0.25">
      <c r="CA91" s="20"/>
      <c r="CB91" s="20"/>
      <c r="CC91" s="20"/>
      <c r="CD91" s="20"/>
      <c r="CE91" s="20"/>
      <c r="CF91" s="20"/>
      <c r="CG91" s="20"/>
      <c r="CH91" s="20"/>
      <c r="CI91" s="20"/>
    </row>
    <row r="93" spans="42:93" x14ac:dyDescent="0.25">
      <c r="CK93" s="20"/>
      <c r="CL93" s="20"/>
      <c r="CM93" s="20"/>
      <c r="CN93" s="20"/>
      <c r="CO93" s="20"/>
    </row>
    <row r="94" spans="42:93" x14ac:dyDescent="0.25">
      <c r="CK94" s="22">
        <v>7</v>
      </c>
      <c r="CL94" s="15" t="s">
        <v>188</v>
      </c>
      <c r="CM94" s="15"/>
      <c r="CO94" s="20"/>
    </row>
    <row r="95" spans="42:93" x14ac:dyDescent="0.25">
      <c r="CK95" s="22"/>
      <c r="CL95" s="15"/>
      <c r="CM95" s="15"/>
      <c r="CO95" s="20"/>
    </row>
    <row r="96" spans="42:93" x14ac:dyDescent="0.25">
      <c r="CK96" s="22"/>
      <c r="CL96" s="19" t="s">
        <v>99</v>
      </c>
      <c r="CM96" s="19"/>
      <c r="CO96" s="20"/>
    </row>
    <row r="97" spans="89:93" x14ac:dyDescent="0.25">
      <c r="CK97" s="22"/>
      <c r="CL97" s="19"/>
      <c r="CM97" t="s">
        <v>189</v>
      </c>
      <c r="CO97" s="20"/>
    </row>
    <row r="98" spans="89:93" x14ac:dyDescent="0.25">
      <c r="CK98" s="22"/>
      <c r="CL98" s="19"/>
      <c r="CM98" s="19"/>
      <c r="CO98" s="20"/>
    </row>
    <row r="99" spans="89:93" x14ac:dyDescent="0.25">
      <c r="CK99" s="20"/>
      <c r="CO99" s="20"/>
    </row>
    <row r="100" spans="89:93" x14ac:dyDescent="0.25">
      <c r="CK100" s="20"/>
      <c r="CL100" s="20"/>
      <c r="CM100" s="20"/>
      <c r="CN100" s="20"/>
      <c r="CO100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94"/>
  <sheetViews>
    <sheetView tabSelected="1" topLeftCell="K16" zoomScaleNormal="100" workbookViewId="0">
      <selection activeCell="Q23" sqref="Q23:R23"/>
    </sheetView>
  </sheetViews>
  <sheetFormatPr defaultRowHeight="15" x14ac:dyDescent="0.25"/>
  <cols>
    <col min="3" max="3" width="12" customWidth="1"/>
    <col min="9" max="9" width="10.140625" customWidth="1"/>
    <col min="10" max="10" width="7.7109375" customWidth="1"/>
    <col min="13" max="13" width="9.28515625" customWidth="1"/>
  </cols>
  <sheetData>
    <row r="2" spans="2:12" x14ac:dyDescent="0.25">
      <c r="B2" s="11"/>
      <c r="C2" s="11"/>
      <c r="D2" s="11"/>
      <c r="E2" s="11"/>
      <c r="F2" s="11"/>
    </row>
    <row r="3" spans="2:12" x14ac:dyDescent="0.25">
      <c r="B3" s="11"/>
      <c r="C3">
        <v>1</v>
      </c>
      <c r="D3" t="s">
        <v>0</v>
      </c>
      <c r="E3" s="18"/>
      <c r="F3" s="11"/>
    </row>
    <row r="4" spans="2:12" x14ac:dyDescent="0.25">
      <c r="B4" s="11"/>
      <c r="C4">
        <v>2</v>
      </c>
      <c r="D4" t="s">
        <v>209</v>
      </c>
      <c r="E4" s="18"/>
      <c r="F4" s="11"/>
      <c r="I4" t="s">
        <v>63</v>
      </c>
      <c r="J4">
        <v>1.7</v>
      </c>
      <c r="L4" t="s">
        <v>310</v>
      </c>
    </row>
    <row r="5" spans="2:12" x14ac:dyDescent="0.25">
      <c r="B5" s="11"/>
      <c r="D5" t="s">
        <v>224</v>
      </c>
      <c r="E5" s="18"/>
      <c r="F5" s="11"/>
      <c r="I5" t="s">
        <v>64</v>
      </c>
      <c r="J5" s="3">
        <v>0.9</v>
      </c>
    </row>
    <row r="6" spans="2:12" x14ac:dyDescent="0.25">
      <c r="B6" s="11"/>
      <c r="E6" s="18"/>
      <c r="F6" s="11"/>
      <c r="I6" t="s">
        <v>65</v>
      </c>
      <c r="J6" s="3">
        <v>0.1</v>
      </c>
    </row>
    <row r="7" spans="2:12" x14ac:dyDescent="0.25">
      <c r="B7" s="11"/>
      <c r="D7" t="s">
        <v>265</v>
      </c>
      <c r="E7" s="18"/>
      <c r="F7" s="11"/>
    </row>
    <row r="8" spans="2:12" x14ac:dyDescent="0.25">
      <c r="B8" s="11"/>
      <c r="D8" t="s">
        <v>63</v>
      </c>
      <c r="F8" s="11"/>
      <c r="I8" t="s">
        <v>66</v>
      </c>
    </row>
    <row r="9" spans="2:12" x14ac:dyDescent="0.25">
      <c r="B9" s="11"/>
      <c r="F9" s="11"/>
    </row>
    <row r="10" spans="2:12" x14ac:dyDescent="0.25">
      <c r="B10" s="11"/>
      <c r="D10" t="s">
        <v>1</v>
      </c>
      <c r="F10" s="11"/>
      <c r="I10" t="s">
        <v>67</v>
      </c>
      <c r="J10" t="s">
        <v>68</v>
      </c>
    </row>
    <row r="11" spans="2:12" x14ac:dyDescent="0.25">
      <c r="B11" s="11"/>
      <c r="C11">
        <v>3</v>
      </c>
      <c r="D11" t="s">
        <v>2</v>
      </c>
      <c r="F11" s="11"/>
      <c r="J11" t="s">
        <v>69</v>
      </c>
    </row>
    <row r="12" spans="2:12" x14ac:dyDescent="0.25">
      <c r="B12" s="11"/>
      <c r="E12" t="s">
        <v>3</v>
      </c>
      <c r="F12" s="11"/>
    </row>
    <row r="13" spans="2:12" x14ac:dyDescent="0.25">
      <c r="B13" s="11"/>
      <c r="E13" t="s">
        <v>4</v>
      </c>
      <c r="F13" s="11"/>
    </row>
    <row r="14" spans="2:12" x14ac:dyDescent="0.25">
      <c r="B14" s="11"/>
      <c r="E14" t="s">
        <v>5</v>
      </c>
      <c r="F14" s="11"/>
    </row>
    <row r="15" spans="2:12" x14ac:dyDescent="0.25">
      <c r="B15" s="11"/>
      <c r="F15" s="11"/>
    </row>
    <row r="16" spans="2:12" x14ac:dyDescent="0.25">
      <c r="B16" s="11"/>
      <c r="C16">
        <v>4</v>
      </c>
      <c r="D16" t="s">
        <v>225</v>
      </c>
      <c r="F16" s="11"/>
    </row>
    <row r="17" spans="2:52" x14ac:dyDescent="0.25">
      <c r="B17" s="11"/>
      <c r="E17" t="s">
        <v>226</v>
      </c>
      <c r="F17" s="11"/>
    </row>
    <row r="18" spans="2:52" x14ac:dyDescent="0.25">
      <c r="B18" s="11"/>
      <c r="C18" s="11"/>
      <c r="D18" s="11"/>
      <c r="E18" s="11"/>
      <c r="F18" s="11"/>
    </row>
    <row r="20" spans="2:52" x14ac:dyDescent="0.25">
      <c r="C20" t="s">
        <v>298</v>
      </c>
      <c r="F20" s="1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AZ20" s="8"/>
    </row>
    <row r="21" spans="2:52" x14ac:dyDescent="0.25">
      <c r="C21" t="s">
        <v>299</v>
      </c>
      <c r="F21" s="18"/>
      <c r="H21" s="10"/>
      <c r="I21" s="116" t="s">
        <v>6</v>
      </c>
      <c r="J21" t="s">
        <v>7</v>
      </c>
      <c r="K21" t="s">
        <v>8</v>
      </c>
      <c r="L21" s="116" t="s">
        <v>9</v>
      </c>
      <c r="M21" s="116"/>
      <c r="N21" s="116"/>
      <c r="O21" s="116"/>
      <c r="P21" s="116"/>
      <c r="Q21" s="116"/>
      <c r="R21" s="116"/>
      <c r="S21" s="10"/>
    </row>
    <row r="22" spans="2:52" x14ac:dyDescent="0.25">
      <c r="C22" t="s">
        <v>300</v>
      </c>
      <c r="F22" s="18"/>
      <c r="H22" s="10"/>
      <c r="I22" s="116"/>
      <c r="K22" s="2" t="s">
        <v>10</v>
      </c>
      <c r="M22" s="116" t="s">
        <v>11</v>
      </c>
      <c r="N22" s="116"/>
      <c r="O22" s="116"/>
      <c r="P22" s="116" t="s">
        <v>12</v>
      </c>
      <c r="Q22" s="116"/>
      <c r="R22" s="116"/>
      <c r="S22" s="10"/>
    </row>
    <row r="23" spans="2:52" x14ac:dyDescent="0.25">
      <c r="C23" t="s">
        <v>301</v>
      </c>
      <c r="F23" s="18"/>
      <c r="H23" s="10"/>
      <c r="I23" s="116"/>
      <c r="K23" t="s">
        <v>13</v>
      </c>
      <c r="M23" s="116" t="s">
        <v>14</v>
      </c>
      <c r="N23" s="116"/>
      <c r="O23" s="116"/>
      <c r="Q23" s="117" t="s">
        <v>15</v>
      </c>
      <c r="R23" s="117"/>
      <c r="S23" s="10"/>
    </row>
    <row r="24" spans="2:52" x14ac:dyDescent="0.25">
      <c r="C24" t="s">
        <v>302</v>
      </c>
      <c r="F24" s="18"/>
      <c r="H24" s="10"/>
      <c r="I24" s="116"/>
      <c r="N24" s="116" t="s">
        <v>16</v>
      </c>
      <c r="O24" s="116"/>
      <c r="R24" t="s">
        <v>17</v>
      </c>
      <c r="S24" s="10"/>
    </row>
    <row r="25" spans="2:52" x14ac:dyDescent="0.25">
      <c r="C25" t="s">
        <v>303</v>
      </c>
      <c r="F25" s="18"/>
      <c r="H25" s="10"/>
      <c r="I25" s="116"/>
      <c r="N25" s="116" t="s">
        <v>18</v>
      </c>
      <c r="O25" s="116"/>
      <c r="R25" s="24" t="s">
        <v>19</v>
      </c>
      <c r="S25" s="10"/>
    </row>
    <row r="26" spans="2:52" x14ac:dyDescent="0.25">
      <c r="C26" t="s">
        <v>304</v>
      </c>
      <c r="F26" s="18"/>
      <c r="H26" s="10"/>
      <c r="I26" s="116"/>
      <c r="N26" t="s">
        <v>20</v>
      </c>
      <c r="O26" t="s">
        <v>21</v>
      </c>
      <c r="S26" s="10"/>
    </row>
    <row r="27" spans="2:52" x14ac:dyDescent="0.25">
      <c r="H27" s="10"/>
      <c r="I27" s="116"/>
      <c r="N27" s="24" t="s">
        <v>22</v>
      </c>
      <c r="O27" s="17" t="s">
        <v>23</v>
      </c>
      <c r="S27" s="10"/>
    </row>
    <row r="28" spans="2:52" x14ac:dyDescent="0.25">
      <c r="H28" s="10"/>
      <c r="I28" t="s">
        <v>24</v>
      </c>
      <c r="S28" s="10"/>
    </row>
    <row r="29" spans="2:52" x14ac:dyDescent="0.25">
      <c r="H29" s="10"/>
      <c r="I29" t="s">
        <v>25</v>
      </c>
      <c r="S29" s="10"/>
    </row>
    <row r="30" spans="2:52" x14ac:dyDescent="0.25">
      <c r="H30" s="10"/>
      <c r="I30" t="s">
        <v>26</v>
      </c>
      <c r="S30" s="10"/>
    </row>
    <row r="31" spans="2:52" x14ac:dyDescent="0.25">
      <c r="H31" s="10"/>
      <c r="I31" t="s">
        <v>27</v>
      </c>
      <c r="S31" s="10"/>
    </row>
    <row r="32" spans="2:52" x14ac:dyDescent="0.25">
      <c r="H32" s="10"/>
      <c r="I32" t="s">
        <v>28</v>
      </c>
      <c r="S32" s="10"/>
    </row>
    <row r="33" spans="8:45" x14ac:dyDescent="0.25">
      <c r="H33" s="10"/>
      <c r="I33" t="s">
        <v>29</v>
      </c>
      <c r="S33" s="10"/>
    </row>
    <row r="34" spans="8:45" x14ac:dyDescent="0.25">
      <c r="H34" s="10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0"/>
    </row>
    <row r="36" spans="8:45" x14ac:dyDescent="0.25">
      <c r="U36" s="10"/>
      <c r="V36" s="10"/>
      <c r="W36" s="10"/>
      <c r="X36" s="10"/>
      <c r="Y36" s="10"/>
      <c r="Z36" s="10"/>
      <c r="AA36" s="10"/>
    </row>
    <row r="37" spans="8:45" x14ac:dyDescent="0.25">
      <c r="U37" s="11"/>
      <c r="V37" t="s">
        <v>30</v>
      </c>
      <c r="W37" s="4" t="s">
        <v>31</v>
      </c>
      <c r="X37" s="4" t="s">
        <v>32</v>
      </c>
      <c r="Y37" s="4" t="s">
        <v>33</v>
      </c>
      <c r="Z37" s="4" t="s">
        <v>34</v>
      </c>
      <c r="AA37" s="11"/>
    </row>
    <row r="38" spans="8:45" x14ac:dyDescent="0.25">
      <c r="J38" s="8"/>
      <c r="K38" s="8"/>
      <c r="L38" s="8"/>
      <c r="M38" s="8"/>
      <c r="U38" s="11"/>
      <c r="V38" t="s">
        <v>24</v>
      </c>
      <c r="Y38">
        <v>1E-3</v>
      </c>
      <c r="Z38">
        <v>5.0000000000000001E-3</v>
      </c>
      <c r="AA38" s="11"/>
    </row>
    <row r="39" spans="8:45" x14ac:dyDescent="0.25">
      <c r="J39" s="8"/>
      <c r="K39" s="8"/>
      <c r="L39" s="8"/>
      <c r="M39" s="8"/>
      <c r="U39" s="11"/>
      <c r="V39" t="s">
        <v>25</v>
      </c>
      <c r="Y39">
        <v>1E-3</v>
      </c>
      <c r="Z39">
        <v>8.0000000000000002E-3</v>
      </c>
      <c r="AA39" s="11"/>
      <c r="AN39" s="13"/>
      <c r="AO39" s="13"/>
      <c r="AP39" s="13"/>
      <c r="AQ39" s="13"/>
      <c r="AR39" s="13"/>
      <c r="AS39" s="13"/>
    </row>
    <row r="40" spans="8:45" x14ac:dyDescent="0.25">
      <c r="J40" s="8"/>
      <c r="K40" s="8"/>
      <c r="L40" s="8"/>
      <c r="M40" s="8"/>
      <c r="U40" s="11"/>
      <c r="V40" t="s">
        <v>26</v>
      </c>
      <c r="Y40">
        <v>2E-3</v>
      </c>
      <c r="Z40">
        <v>0.01</v>
      </c>
      <c r="AA40" s="11"/>
    </row>
    <row r="41" spans="8:45" x14ac:dyDescent="0.25">
      <c r="J41" s="8"/>
      <c r="K41" s="8"/>
      <c r="L41" s="8"/>
      <c r="M41" s="8"/>
      <c r="U41" s="11"/>
      <c r="V41" t="s">
        <v>27</v>
      </c>
      <c r="X41">
        <v>6.4000000000000003E-3</v>
      </c>
      <c r="Y41" s="7"/>
      <c r="Z41" s="7"/>
      <c r="AA41" s="11"/>
      <c r="AJ41" s="13"/>
      <c r="AK41" s="13"/>
      <c r="AM41" s="13"/>
      <c r="AN41" s="13"/>
      <c r="AO41" s="13"/>
    </row>
    <row r="42" spans="8:45" x14ac:dyDescent="0.25">
      <c r="J42" s="8"/>
      <c r="K42" s="8"/>
      <c r="L42" s="8"/>
      <c r="M42" s="8"/>
      <c r="U42" s="11"/>
      <c r="V42" t="s">
        <v>28</v>
      </c>
      <c r="X42" t="s">
        <v>207</v>
      </c>
      <c r="Y42" s="6"/>
      <c r="Z42" s="6"/>
      <c r="AA42" s="11"/>
    </row>
    <row r="43" spans="8:45" x14ac:dyDescent="0.25">
      <c r="J43" s="8"/>
      <c r="K43" s="8"/>
      <c r="L43" s="8"/>
      <c r="M43" s="8"/>
      <c r="U43" s="11"/>
      <c r="V43" t="s">
        <v>29</v>
      </c>
      <c r="AA43" s="11"/>
      <c r="AL43" s="13"/>
      <c r="AM43" s="13"/>
      <c r="AN43" s="13"/>
      <c r="AO43" s="13"/>
      <c r="AP43" s="13"/>
      <c r="AQ43" s="13"/>
      <c r="AR43" s="13"/>
    </row>
    <row r="44" spans="8:45" x14ac:dyDescent="0.25">
      <c r="J44" s="8"/>
      <c r="K44" s="8"/>
      <c r="L44" s="8"/>
      <c r="M44" s="8"/>
      <c r="U44" s="10"/>
      <c r="V44" s="10"/>
      <c r="W44" s="10"/>
      <c r="X44" s="10"/>
      <c r="Y44" s="10"/>
      <c r="Z44" s="10"/>
      <c r="AA44" s="10"/>
    </row>
    <row r="46" spans="8:45" x14ac:dyDescent="0.25"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8:45" x14ac:dyDescent="0.25">
      <c r="AC47" s="11"/>
      <c r="AF47" s="116" t="s">
        <v>35</v>
      </c>
      <c r="AG47" s="116"/>
      <c r="AH47" s="116"/>
      <c r="AI47" s="116"/>
      <c r="AJ47" s="116"/>
      <c r="AK47" s="116"/>
      <c r="AL47" s="116"/>
      <c r="AM47" s="116"/>
      <c r="AN47" s="116"/>
      <c r="AO47" s="116"/>
      <c r="AP47" s="11"/>
    </row>
    <row r="48" spans="8:45" x14ac:dyDescent="0.25">
      <c r="AC48" s="11"/>
      <c r="AD48" s="118" t="s">
        <v>36</v>
      </c>
      <c r="AF48" s="6"/>
      <c r="AG48" s="116" t="s">
        <v>37</v>
      </c>
      <c r="AH48" s="116"/>
      <c r="AI48" s="116"/>
      <c r="AJ48" s="116"/>
      <c r="AK48" s="116"/>
      <c r="AL48" s="116"/>
      <c r="AM48" s="116"/>
      <c r="AN48" s="116"/>
      <c r="AO48" s="116"/>
      <c r="AP48" s="11"/>
    </row>
    <row r="49" spans="29:42" x14ac:dyDescent="0.25">
      <c r="AC49" s="11"/>
      <c r="AD49" s="118"/>
      <c r="AF49" s="6"/>
      <c r="AG49" t="s">
        <v>38</v>
      </c>
      <c r="AH49" s="116" t="s">
        <v>39</v>
      </c>
      <c r="AI49" s="116"/>
      <c r="AJ49" s="116"/>
      <c r="AK49" s="116"/>
      <c r="AL49" s="116"/>
      <c r="AM49" s="116"/>
      <c r="AN49" s="116"/>
      <c r="AO49" s="116"/>
      <c r="AP49" s="11"/>
    </row>
    <row r="50" spans="29:42" x14ac:dyDescent="0.25">
      <c r="AC50" s="11"/>
      <c r="AD50" s="118"/>
      <c r="AF50" s="6"/>
      <c r="AG50" s="121" t="s">
        <v>40</v>
      </c>
      <c r="AH50" t="s">
        <v>339</v>
      </c>
      <c r="AP50" s="11"/>
    </row>
    <row r="51" spans="29:42" x14ac:dyDescent="0.25">
      <c r="AC51" s="11"/>
      <c r="AD51" s="118"/>
      <c r="AF51" s="6"/>
      <c r="AG51" s="121"/>
      <c r="AH51" t="s">
        <v>334</v>
      </c>
      <c r="AI51" t="s">
        <v>335</v>
      </c>
      <c r="AJ51" t="s">
        <v>336</v>
      </c>
      <c r="AK51" t="s">
        <v>337</v>
      </c>
      <c r="AL51" t="s">
        <v>338</v>
      </c>
      <c r="AP51" s="11"/>
    </row>
    <row r="52" spans="29:42" x14ac:dyDescent="0.25">
      <c r="AC52" s="11"/>
      <c r="AD52" s="118"/>
      <c r="AF52" s="6"/>
      <c r="AG52" s="121"/>
      <c r="AP52" s="11"/>
    </row>
    <row r="53" spans="29:42" x14ac:dyDescent="0.25">
      <c r="AC53" s="11"/>
      <c r="AD53" s="118"/>
      <c r="AF53" s="6"/>
      <c r="AG53" s="121"/>
      <c r="AP53" s="11"/>
    </row>
    <row r="54" spans="29:42" x14ac:dyDescent="0.25">
      <c r="AC54" s="11"/>
      <c r="AD54" s="118"/>
      <c r="AF54" s="6"/>
      <c r="AG54" s="121"/>
      <c r="AP54" s="11"/>
    </row>
    <row r="55" spans="29:42" x14ac:dyDescent="0.25">
      <c r="AC55" s="11"/>
      <c r="AD55" s="118"/>
      <c r="AF55" s="6"/>
      <c r="AG55" s="121"/>
      <c r="AP55" s="11"/>
    </row>
    <row r="56" spans="29:42" x14ac:dyDescent="0.25">
      <c r="AC56" s="11"/>
      <c r="AD56" s="118"/>
      <c r="AF56" s="6"/>
      <c r="AG56" s="121"/>
      <c r="AP56" s="11"/>
    </row>
    <row r="57" spans="29:42" x14ac:dyDescent="0.25">
      <c r="AC57" s="11"/>
      <c r="AD57" s="118"/>
      <c r="AF57" s="6"/>
      <c r="AG57" s="121"/>
      <c r="AP57" s="11"/>
    </row>
    <row r="58" spans="29:42" x14ac:dyDescent="0.25">
      <c r="AC58" s="11"/>
      <c r="AD58" s="118"/>
      <c r="AF58" s="6"/>
      <c r="AG58" s="121"/>
      <c r="AP58" s="11"/>
    </row>
    <row r="59" spans="29:42" x14ac:dyDescent="0.25">
      <c r="AC59" s="11"/>
      <c r="AD59" t="s">
        <v>24</v>
      </c>
      <c r="AG59" s="121"/>
      <c r="AP59" s="11"/>
    </row>
    <row r="60" spans="29:42" x14ac:dyDescent="0.25">
      <c r="AC60" s="11"/>
      <c r="AD60" t="s">
        <v>25</v>
      </c>
      <c r="AG60" s="121"/>
      <c r="AP60" s="11"/>
    </row>
    <row r="61" spans="29:42" x14ac:dyDescent="0.25">
      <c r="AC61" s="11"/>
      <c r="AD61" t="s">
        <v>26</v>
      </c>
      <c r="AG61" s="121"/>
      <c r="AP61" s="11"/>
    </row>
    <row r="62" spans="29:42" x14ac:dyDescent="0.25">
      <c r="AC62" s="11"/>
      <c r="AD62" t="s">
        <v>29</v>
      </c>
      <c r="AG62" s="121"/>
      <c r="AP62" s="11"/>
    </row>
    <row r="63" spans="29:42" x14ac:dyDescent="0.25"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5" spans="44:51" s="8" customFormat="1" x14ac:dyDescent="0.25">
      <c r="AR65" s="11"/>
      <c r="AS65" s="11"/>
      <c r="AT65" s="11"/>
      <c r="AU65" s="11"/>
      <c r="AV65" s="11"/>
      <c r="AW65" s="11"/>
      <c r="AX65" s="11"/>
      <c r="AY65" s="11"/>
    </row>
    <row r="66" spans="44:51" x14ac:dyDescent="0.25">
      <c r="AR66" s="11"/>
      <c r="AU66" s="116" t="s">
        <v>49</v>
      </c>
      <c r="AV66" s="116"/>
      <c r="AW66" s="116"/>
      <c r="AX66" s="116"/>
      <c r="AY66" s="11"/>
    </row>
    <row r="67" spans="44:51" x14ac:dyDescent="0.25">
      <c r="AR67" s="11"/>
      <c r="AS67" s="118" t="s">
        <v>36</v>
      </c>
      <c r="AU67" s="5"/>
      <c r="AV67" s="116" t="s">
        <v>50</v>
      </c>
      <c r="AW67" s="116"/>
      <c r="AX67" s="116"/>
      <c r="AY67" s="11"/>
    </row>
    <row r="68" spans="44:51" x14ac:dyDescent="0.25">
      <c r="AR68" s="11"/>
      <c r="AS68" s="118"/>
      <c r="AU68" s="5"/>
      <c r="AV68" s="121" t="s">
        <v>51</v>
      </c>
      <c r="AW68" s="121" t="s">
        <v>52</v>
      </c>
      <c r="AX68" s="118" t="s">
        <v>53</v>
      </c>
      <c r="AY68" s="11"/>
    </row>
    <row r="69" spans="44:51" x14ac:dyDescent="0.25">
      <c r="AR69" s="11"/>
      <c r="AS69" s="118"/>
      <c r="AU69" s="5"/>
      <c r="AV69" s="121"/>
      <c r="AW69" s="121"/>
      <c r="AX69" s="118"/>
      <c r="AY69" s="11"/>
    </row>
    <row r="70" spans="44:51" x14ac:dyDescent="0.25">
      <c r="AR70" s="11"/>
      <c r="AS70" s="118"/>
      <c r="AU70" s="6"/>
      <c r="AV70" s="121"/>
      <c r="AW70" s="121"/>
      <c r="AX70" s="118"/>
      <c r="AY70" s="11"/>
    </row>
    <row r="71" spans="44:51" x14ac:dyDescent="0.25">
      <c r="AR71" s="11"/>
      <c r="AS71" s="118"/>
      <c r="AU71" s="6"/>
      <c r="AV71" s="121"/>
      <c r="AW71" s="121"/>
      <c r="AX71" s="118"/>
      <c r="AY71" s="11"/>
    </row>
    <row r="72" spans="44:51" x14ac:dyDescent="0.25">
      <c r="AR72" s="11"/>
      <c r="AS72" s="118"/>
      <c r="AU72" s="6"/>
      <c r="AV72" s="121"/>
      <c r="AW72" s="121"/>
      <c r="AX72" s="118"/>
      <c r="AY72" s="11"/>
    </row>
    <row r="73" spans="44:51" x14ac:dyDescent="0.25">
      <c r="AR73" s="11"/>
      <c r="AS73" s="118"/>
      <c r="AU73" s="6"/>
      <c r="AV73" s="121"/>
      <c r="AW73" s="121"/>
      <c r="AX73" s="118"/>
      <c r="AY73" s="11"/>
    </row>
    <row r="74" spans="44:51" x14ac:dyDescent="0.25">
      <c r="AR74" s="11"/>
      <c r="AS74" s="118"/>
      <c r="AU74" s="6"/>
      <c r="AV74" s="121"/>
      <c r="AW74" s="121"/>
      <c r="AX74" s="118"/>
      <c r="AY74" s="11"/>
    </row>
    <row r="75" spans="44:51" x14ac:dyDescent="0.25">
      <c r="AR75" s="11"/>
      <c r="AS75" s="118"/>
      <c r="AU75" s="6"/>
      <c r="AV75" s="121"/>
      <c r="AW75" s="121"/>
      <c r="AX75" s="118"/>
      <c r="AY75" s="11"/>
    </row>
    <row r="76" spans="44:51" x14ac:dyDescent="0.25">
      <c r="AR76" s="11"/>
      <c r="AS76" s="118"/>
      <c r="AU76" s="6"/>
      <c r="AV76" s="121"/>
      <c r="AW76" s="121"/>
      <c r="AX76" s="118"/>
      <c r="AY76" s="11"/>
    </row>
    <row r="77" spans="44:51" x14ac:dyDescent="0.25">
      <c r="AR77" s="11"/>
      <c r="AS77" s="118"/>
      <c r="AU77" s="6"/>
      <c r="AV77" s="121"/>
      <c r="AW77" s="121"/>
      <c r="AX77" s="118"/>
      <c r="AY77" s="11"/>
    </row>
    <row r="78" spans="44:51" x14ac:dyDescent="0.25">
      <c r="AR78" s="11"/>
      <c r="AS78" t="s">
        <v>24</v>
      </c>
      <c r="AV78" s="121"/>
      <c r="AW78" s="121"/>
      <c r="AX78" s="118"/>
      <c r="AY78" s="11"/>
    </row>
    <row r="79" spans="44:51" x14ac:dyDescent="0.25">
      <c r="AR79" s="11"/>
      <c r="AS79" t="s">
        <v>25</v>
      </c>
      <c r="AV79" s="121"/>
      <c r="AW79" s="121"/>
      <c r="AX79" s="118"/>
      <c r="AY79" s="11"/>
    </row>
    <row r="80" spans="44:51" x14ac:dyDescent="0.25">
      <c r="AR80" s="11"/>
      <c r="AS80" t="s">
        <v>26</v>
      </c>
      <c r="AV80" s="121"/>
      <c r="AW80" s="121"/>
      <c r="AX80" s="118"/>
      <c r="AY80" s="11"/>
    </row>
    <row r="81" spans="44:61" x14ac:dyDescent="0.25">
      <c r="AR81" s="11"/>
      <c r="AS81" t="s">
        <v>29</v>
      </c>
      <c r="AV81" s="121"/>
      <c r="AW81" s="121"/>
      <c r="AX81" s="118"/>
      <c r="AY81" s="11"/>
    </row>
    <row r="82" spans="44:61" x14ac:dyDescent="0.25">
      <c r="AR82" s="11"/>
      <c r="AS82" s="11"/>
      <c r="AT82" s="11"/>
      <c r="AU82" s="11"/>
      <c r="AV82" s="11"/>
      <c r="AW82" s="11"/>
      <c r="AX82" s="11"/>
      <c r="AY82" s="11"/>
    </row>
    <row r="84" spans="44:61" x14ac:dyDescent="0.25">
      <c r="BA84" s="11"/>
      <c r="BB84" s="11"/>
      <c r="BC84" s="11"/>
      <c r="BD84" s="11"/>
      <c r="BE84" s="11"/>
      <c r="BF84" s="11"/>
      <c r="BG84" s="11"/>
      <c r="BH84" s="11"/>
      <c r="BI84" s="11"/>
    </row>
    <row r="85" spans="44:61" x14ac:dyDescent="0.25">
      <c r="BA85" s="10"/>
      <c r="BB85" s="9"/>
      <c r="BC85" s="9"/>
      <c r="BD85" s="119" t="s">
        <v>54</v>
      </c>
      <c r="BE85" s="119"/>
      <c r="BF85" s="9"/>
      <c r="BG85" s="9"/>
      <c r="BH85" s="9"/>
      <c r="BI85" s="10"/>
    </row>
    <row r="86" spans="44:61" x14ac:dyDescent="0.25">
      <c r="BA86" s="11"/>
      <c r="BB86" s="4" t="s">
        <v>36</v>
      </c>
      <c r="BD86" s="6"/>
      <c r="BE86" t="s">
        <v>55</v>
      </c>
      <c r="BI86" s="11"/>
    </row>
    <row r="87" spans="44:61" x14ac:dyDescent="0.25">
      <c r="BA87" s="11"/>
      <c r="BB87" s="4"/>
      <c r="BD87" s="6"/>
      <c r="BE87" t="s">
        <v>56</v>
      </c>
      <c r="BF87" s="4" t="s">
        <v>57</v>
      </c>
      <c r="BG87" s="4" t="s">
        <v>58</v>
      </c>
      <c r="BH87" s="4" t="s">
        <v>59</v>
      </c>
      <c r="BI87" s="11"/>
    </row>
    <row r="88" spans="44:61" x14ac:dyDescent="0.25">
      <c r="BA88" s="11"/>
      <c r="BB88" s="4"/>
      <c r="BD88" s="6"/>
      <c r="BE88" s="1" t="s">
        <v>60</v>
      </c>
      <c r="BF88" s="4"/>
      <c r="BG88" s="4"/>
      <c r="BH88" s="4"/>
      <c r="BI88" s="11"/>
    </row>
    <row r="89" spans="44:61" x14ac:dyDescent="0.25">
      <c r="BA89" s="11"/>
      <c r="BB89" s="12"/>
      <c r="BC89" s="8"/>
      <c r="BD89" s="8"/>
      <c r="BE89" s="8"/>
      <c r="BF89" s="12"/>
      <c r="BG89" s="12"/>
      <c r="BH89" s="12"/>
      <c r="BI89" s="11"/>
    </row>
    <row r="90" spans="44:61" x14ac:dyDescent="0.25">
      <c r="BA90" s="11"/>
      <c r="BB90" t="s">
        <v>24</v>
      </c>
      <c r="BE90">
        <v>200</v>
      </c>
      <c r="BF90">
        <v>100</v>
      </c>
      <c r="BG90">
        <v>20000</v>
      </c>
      <c r="BH90" s="120" t="s">
        <v>61</v>
      </c>
      <c r="BI90" s="11"/>
    </row>
    <row r="91" spans="44:61" x14ac:dyDescent="0.25">
      <c r="BA91" s="11"/>
      <c r="BB91" t="s">
        <v>25</v>
      </c>
      <c r="BE91">
        <v>200</v>
      </c>
      <c r="BF91">
        <v>10</v>
      </c>
      <c r="BG91">
        <v>10000</v>
      </c>
      <c r="BH91" s="120"/>
      <c r="BI91" s="11"/>
    </row>
    <row r="92" spans="44:61" x14ac:dyDescent="0.25">
      <c r="BA92" s="11"/>
      <c r="BB92" t="s">
        <v>26</v>
      </c>
      <c r="BE92">
        <v>200</v>
      </c>
      <c r="BF92">
        <v>0</v>
      </c>
      <c r="BG92">
        <v>8000</v>
      </c>
      <c r="BH92" s="120"/>
      <c r="BI92" s="11"/>
    </row>
    <row r="93" spans="44:61" x14ac:dyDescent="0.25">
      <c r="BA93" s="11"/>
      <c r="BB93" t="s">
        <v>29</v>
      </c>
      <c r="BD93" t="s">
        <v>62</v>
      </c>
      <c r="BF93" s="6"/>
      <c r="BG93" s="6"/>
      <c r="BH93" s="6"/>
      <c r="BI93" s="11"/>
    </row>
    <row r="94" spans="44:61" x14ac:dyDescent="0.25">
      <c r="BA94" s="11"/>
      <c r="BB94" s="11"/>
      <c r="BC94" s="11"/>
      <c r="BD94" s="11"/>
      <c r="BE94" s="11"/>
      <c r="BF94" s="11"/>
      <c r="BG94" s="11"/>
      <c r="BH94" s="11"/>
      <c r="BI94" s="11"/>
    </row>
  </sheetData>
  <mergeCells count="21">
    <mergeCell ref="BD85:BE85"/>
    <mergeCell ref="BH90:BH92"/>
    <mergeCell ref="AH49:AO49"/>
    <mergeCell ref="AG48:AO48"/>
    <mergeCell ref="AG50:AG62"/>
    <mergeCell ref="AV67:AX67"/>
    <mergeCell ref="AV68:AV81"/>
    <mergeCell ref="AW68:AW81"/>
    <mergeCell ref="AX68:AX81"/>
    <mergeCell ref="AU66:AX66"/>
    <mergeCell ref="Q23:R23"/>
    <mergeCell ref="P22:R22"/>
    <mergeCell ref="L21:R21"/>
    <mergeCell ref="AD48:AD58"/>
    <mergeCell ref="AS67:AS77"/>
    <mergeCell ref="AF47:AO47"/>
    <mergeCell ref="I21:I27"/>
    <mergeCell ref="N25:O25"/>
    <mergeCell ref="N24:O24"/>
    <mergeCell ref="M23:O23"/>
    <mergeCell ref="M22:O2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8"/>
  <sheetViews>
    <sheetView workbookViewId="0"/>
  </sheetViews>
  <sheetFormatPr defaultRowHeight="15" x14ac:dyDescent="0.25"/>
  <cols>
    <col min="1" max="1" width="11" customWidth="1"/>
    <col min="2" max="2" width="17" customWidth="1"/>
    <col min="3" max="9" width="11" customWidth="1"/>
    <col min="10" max="10" width="14.7109375" customWidth="1"/>
    <col min="11" max="34" width="12" customWidth="1"/>
  </cols>
  <sheetData>
    <row r="2" spans="1:34" x14ac:dyDescent="0.25">
      <c r="A2" s="41" t="s">
        <v>227</v>
      </c>
      <c r="B2" s="41" t="s">
        <v>228</v>
      </c>
      <c r="C2" s="52" t="s">
        <v>229</v>
      </c>
      <c r="D2" s="41" t="s">
        <v>230</v>
      </c>
      <c r="E2" s="41" t="s">
        <v>231</v>
      </c>
      <c r="F2" s="41" t="s">
        <v>232</v>
      </c>
      <c r="G2" s="41" t="s">
        <v>233</v>
      </c>
      <c r="H2" s="41" t="s">
        <v>234</v>
      </c>
      <c r="I2" s="41" t="s">
        <v>235</v>
      </c>
      <c r="J2" s="41" t="s">
        <v>236</v>
      </c>
      <c r="K2" s="41" t="s">
        <v>237</v>
      </c>
      <c r="L2" s="41" t="s">
        <v>238</v>
      </c>
      <c r="M2" s="41" t="s">
        <v>239</v>
      </c>
      <c r="N2" s="41" t="s">
        <v>240</v>
      </c>
      <c r="O2" s="41" t="s">
        <v>241</v>
      </c>
      <c r="P2" s="41" t="s">
        <v>242</v>
      </c>
      <c r="Q2" s="41" t="s">
        <v>243</v>
      </c>
      <c r="R2" s="41" t="s">
        <v>244</v>
      </c>
      <c r="S2" s="41" t="s">
        <v>245</v>
      </c>
      <c r="T2" s="41" t="s">
        <v>246</v>
      </c>
      <c r="U2" s="41" t="s">
        <v>247</v>
      </c>
      <c r="V2" s="41" t="s">
        <v>248</v>
      </c>
      <c r="W2" s="41" t="s">
        <v>249</v>
      </c>
      <c r="X2" s="41" t="s">
        <v>250</v>
      </c>
      <c r="Y2" s="41" t="s">
        <v>251</v>
      </c>
      <c r="Z2" s="41" t="s">
        <v>252</v>
      </c>
      <c r="AA2" s="41" t="s">
        <v>253</v>
      </c>
      <c r="AB2" s="41" t="s">
        <v>254</v>
      </c>
      <c r="AC2" s="41" t="s">
        <v>255</v>
      </c>
      <c r="AD2" s="41" t="s">
        <v>256</v>
      </c>
      <c r="AE2" s="41" t="s">
        <v>257</v>
      </c>
      <c r="AF2" s="41" t="s">
        <v>258</v>
      </c>
      <c r="AG2" s="41" t="s">
        <v>259</v>
      </c>
      <c r="AH2" s="41" t="s">
        <v>260</v>
      </c>
    </row>
    <row r="3" spans="1:34" x14ac:dyDescent="0.25">
      <c r="A3" s="41" t="s">
        <v>201</v>
      </c>
      <c r="B3" s="41" t="s">
        <v>208</v>
      </c>
      <c r="C3" s="52" t="s">
        <v>10</v>
      </c>
      <c r="D3" s="41" t="s">
        <v>12</v>
      </c>
      <c r="E3" s="41" t="s">
        <v>17</v>
      </c>
      <c r="F3" s="41" t="s">
        <v>11</v>
      </c>
      <c r="G3" s="41" t="s">
        <v>16</v>
      </c>
      <c r="H3" s="41" t="s">
        <v>20</v>
      </c>
      <c r="I3" s="41" t="s">
        <v>31</v>
      </c>
      <c r="J3" s="41" t="s">
        <v>221</v>
      </c>
      <c r="K3" s="41" t="s">
        <v>32</v>
      </c>
      <c r="L3" s="41" t="s">
        <v>35</v>
      </c>
      <c r="M3" s="41" t="s">
        <v>38</v>
      </c>
      <c r="N3" s="41" t="s">
        <v>39</v>
      </c>
      <c r="O3" s="41" t="s">
        <v>42</v>
      </c>
      <c r="P3" s="41" t="s">
        <v>41</v>
      </c>
      <c r="Q3" s="41" t="s">
        <v>43</v>
      </c>
      <c r="R3" s="41" t="s">
        <v>204</v>
      </c>
      <c r="S3" s="41" t="s">
        <v>45</v>
      </c>
      <c r="T3" s="41" t="s">
        <v>46</v>
      </c>
      <c r="U3" s="41" t="s">
        <v>44</v>
      </c>
      <c r="V3" s="41" t="s">
        <v>205</v>
      </c>
      <c r="W3" s="41" t="s">
        <v>206</v>
      </c>
      <c r="X3" s="41" t="s">
        <v>89</v>
      </c>
      <c r="Y3" s="43" t="s">
        <v>47</v>
      </c>
      <c r="Z3" s="44" t="s">
        <v>48</v>
      </c>
      <c r="AA3" s="41" t="s">
        <v>49</v>
      </c>
      <c r="AB3" s="41" t="s">
        <v>202</v>
      </c>
      <c r="AC3" s="41" t="s">
        <v>203</v>
      </c>
      <c r="AD3" s="41" t="s">
        <v>54</v>
      </c>
      <c r="AE3" s="41" t="s">
        <v>56</v>
      </c>
      <c r="AF3" s="41" t="s">
        <v>57</v>
      </c>
      <c r="AG3" s="41" t="s">
        <v>59</v>
      </c>
      <c r="AH3" s="41" t="s">
        <v>58</v>
      </c>
    </row>
    <row r="4" spans="1:34" x14ac:dyDescent="0.25">
      <c r="A4" s="38" t="s">
        <v>267</v>
      </c>
      <c r="B4" s="39" t="s">
        <v>220</v>
      </c>
      <c r="C4" s="55">
        <f>(J4/(1-(D4/100)))-J4</f>
        <v>2.915970770828169E-5</v>
      </c>
      <c r="D4" s="44">
        <f>(I4*(E4/100))/(I4*(E4/100)+G4)*100</f>
        <v>0.13105845832756952</v>
      </c>
      <c r="E4" s="39">
        <v>6.35</v>
      </c>
      <c r="F4" s="39">
        <f>(I4/(I4+G4))*100</f>
        <v>2.0247767457546217</v>
      </c>
      <c r="G4" s="39">
        <f>H4*J4</f>
        <v>13.332138260982779</v>
      </c>
      <c r="H4" s="39">
        <v>600</v>
      </c>
      <c r="I4" s="39">
        <f>K4*J4*3600</f>
        <v>0.27552479724361018</v>
      </c>
      <c r="J4" s="36">
        <v>2.2220230434971299E-2</v>
      </c>
      <c r="K4" s="44">
        <f>1/(L4+AA4+AD4)</f>
        <v>3.4443686857787387E-3</v>
      </c>
      <c r="L4" s="44">
        <f>M4/(N4^2)</f>
        <v>21.874106245254044</v>
      </c>
      <c r="M4" s="27">
        <v>2.72984615384616</v>
      </c>
      <c r="N4" s="13">
        <f>O4*(M4/P4)</f>
        <v>0.3532676972954818</v>
      </c>
      <c r="O4" s="50">
        <f>(Q4*P4)/2</f>
        <v>2.4380270351921709</v>
      </c>
      <c r="P4" s="13">
        <f>((4/Q4)^1)/(2*U4)</f>
        <v>18.839647032390655</v>
      </c>
      <c r="Q4" s="13">
        <f>R4/LN(S4/T4)</f>
        <v>0.25881875928997145</v>
      </c>
      <c r="R4" s="44">
        <v>0.41</v>
      </c>
      <c r="S4" s="44">
        <v>9.75</v>
      </c>
      <c r="T4" s="44">
        <v>2</v>
      </c>
      <c r="U4" s="13">
        <f>((V4*S4*W4*Y4)/X4)^0.5</f>
        <v>0.41016772396913875</v>
      </c>
      <c r="V4" s="44">
        <v>4.7</v>
      </c>
      <c r="W4" s="44">
        <v>9.81</v>
      </c>
      <c r="X4" s="46">
        <v>60.121669724770619</v>
      </c>
      <c r="Y4" s="44">
        <f>0.09*((1-(0.5*Z4))^2)</f>
        <v>2.2499999999999999E-2</v>
      </c>
      <c r="Z4" s="27">
        <v>3</v>
      </c>
      <c r="AA4" s="13">
        <f>2*(AB4^(2/3))*(AC4^(2/3))*((R4*N4)^(-1))</f>
        <v>10.944130412492898</v>
      </c>
      <c r="AB4" s="44">
        <v>0.98</v>
      </c>
      <c r="AC4" s="44">
        <v>0.72</v>
      </c>
      <c r="AD4" s="44">
        <f>1/((1/(AE4+AF4))+(1/AG4)+(1/AH4))</f>
        <v>257.51072961373387</v>
      </c>
      <c r="AE4" s="44">
        <v>200</v>
      </c>
      <c r="AF4" s="44">
        <v>100</v>
      </c>
      <c r="AG4" s="44">
        <v>2000</v>
      </c>
      <c r="AH4" s="44">
        <v>20000</v>
      </c>
    </row>
    <row r="5" spans="1:34" x14ac:dyDescent="0.25">
      <c r="A5" s="38" t="s">
        <v>268</v>
      </c>
      <c r="B5" s="39"/>
      <c r="C5" s="55">
        <f t="shared" ref="C5:C28" si="0">(J5/(1-(D5/100)))-J5</f>
        <v>2.8474380127513355E-5</v>
      </c>
      <c r="D5" s="44">
        <f t="shared" ref="D5:D28" si="1">(I5*(E5/100))/(I5*(E5/100)+G5)*100</f>
        <v>0.13139665940406073</v>
      </c>
      <c r="E5" s="39">
        <v>6.35</v>
      </c>
      <c r="F5" s="39">
        <f t="shared" ref="F5:F28" si="2">(I5/(I5+G5))*100</f>
        <v>2.0299024275243118</v>
      </c>
      <c r="G5" s="39">
        <f t="shared" ref="G5:G28" si="3">H5*J5</f>
        <v>12.985245989759278</v>
      </c>
      <c r="H5" s="39">
        <v>600</v>
      </c>
      <c r="I5" s="39">
        <f t="shared" ref="I5:I28" si="4">K5*J5*3600</f>
        <v>0.2690492610473636</v>
      </c>
      <c r="J5" s="36">
        <v>2.1642076649598798E-2</v>
      </c>
      <c r="K5" s="44">
        <f t="shared" ref="K5:K28" si="5">1/(L5+AA5+AD5)</f>
        <v>3.4532686976633249E-3</v>
      </c>
      <c r="L5" s="44">
        <f t="shared" ref="L5:L28" si="6">M5/(N5^2)</f>
        <v>21.375376056798803</v>
      </c>
      <c r="M5" s="27">
        <v>2.7935389133627102</v>
      </c>
      <c r="N5" s="13">
        <f t="shared" ref="N5:N28" si="7">O5*(M5/P5)</f>
        <v>0.36151013779239582</v>
      </c>
      <c r="O5" s="50">
        <f t="shared" ref="O5:O28" si="8">(Q5*P5)/2</f>
        <v>0.83687546867573437</v>
      </c>
      <c r="P5" s="13">
        <f t="shared" ref="P5:P28" si="9">((4/Q5)^1)/(2*U5)</f>
        <v>6.4668841700004327</v>
      </c>
      <c r="Q5" s="13">
        <f t="shared" ref="Q5:Q28" si="10">R5/LN(S5/T5)</f>
        <v>0.25881875928997145</v>
      </c>
      <c r="R5" s="44">
        <v>0.41</v>
      </c>
      <c r="S5" s="44">
        <v>9.75</v>
      </c>
      <c r="T5" s="44">
        <v>2</v>
      </c>
      <c r="U5" s="13">
        <f t="shared" ref="U5:U28" si="11">((V5*S5*W5*Y5)/X5)^0.5</f>
        <v>1.1949209140786414</v>
      </c>
      <c r="V5" s="44">
        <v>4.7</v>
      </c>
      <c r="W5" s="44">
        <v>9.81</v>
      </c>
      <c r="X5" s="46">
        <v>63.755577464788715</v>
      </c>
      <c r="Y5" s="44">
        <f t="shared" ref="Y5:Y28" si="12">0.09*((1-(0.5*Z5))^2)</f>
        <v>0.20249999999999999</v>
      </c>
      <c r="Z5" s="27">
        <v>5</v>
      </c>
      <c r="AA5" s="13">
        <f t="shared" ref="AA5:AA28" si="13">2*(AB5^(2/3))*(AC5^(2/3))*((R5*N5)^(-1))</f>
        <v>10.694603955873186</v>
      </c>
      <c r="AB5" s="44">
        <v>0.98</v>
      </c>
      <c r="AC5" s="44">
        <v>0.72</v>
      </c>
      <c r="AD5" s="44">
        <f>1/((1/(AE5+AF5))+(1/AG5)+(1/AH5))</f>
        <v>257.51072961373387</v>
      </c>
      <c r="AE5" s="44">
        <v>200</v>
      </c>
      <c r="AF5" s="44">
        <v>100</v>
      </c>
      <c r="AG5" s="44">
        <v>2000</v>
      </c>
      <c r="AH5" s="44">
        <v>20000</v>
      </c>
    </row>
    <row r="6" spans="1:34" x14ac:dyDescent="0.25">
      <c r="A6" s="38" t="s">
        <v>269</v>
      </c>
      <c r="B6" s="39"/>
      <c r="C6" s="55">
        <f t="shared" si="0"/>
        <v>2.2360837793809069E-5</v>
      </c>
      <c r="D6" s="44">
        <f t="shared" si="1"/>
        <v>0.13138919785304654</v>
      </c>
      <c r="E6" s="39">
        <v>6.35</v>
      </c>
      <c r="F6" s="39">
        <f t="shared" si="2"/>
        <v>2.0297893477365681</v>
      </c>
      <c r="G6" s="39">
        <f t="shared" si="3"/>
        <v>10.197851162790704</v>
      </c>
      <c r="H6" s="39">
        <v>600</v>
      </c>
      <c r="I6" s="39">
        <f t="shared" si="4"/>
        <v>0.21128350671314311</v>
      </c>
      <c r="J6" s="36">
        <v>1.6996418604651172E-2</v>
      </c>
      <c r="K6" s="44">
        <f t="shared" si="5"/>
        <v>3.4530723407702052E-3</v>
      </c>
      <c r="L6" s="44">
        <f t="shared" si="6"/>
        <v>21.386351578626751</v>
      </c>
      <c r="M6" s="27">
        <v>2.7921052631579002</v>
      </c>
      <c r="N6" s="13">
        <f t="shared" si="7"/>
        <v>0.36132461000876348</v>
      </c>
      <c r="O6" s="50">
        <f t="shared" si="8"/>
        <v>0.44328385979815726</v>
      </c>
      <c r="P6" s="13">
        <f t="shared" si="9"/>
        <v>3.4254384111432787</v>
      </c>
      <c r="Q6" s="13">
        <f t="shared" si="10"/>
        <v>0.25881875928997145</v>
      </c>
      <c r="R6" s="44">
        <v>0.41</v>
      </c>
      <c r="S6" s="44">
        <v>9.75</v>
      </c>
      <c r="T6" s="44">
        <v>2</v>
      </c>
      <c r="U6" s="13">
        <f t="shared" si="11"/>
        <v>2.2558908426202011</v>
      </c>
      <c r="V6" s="44">
        <v>4.7</v>
      </c>
      <c r="W6" s="44">
        <v>9.81</v>
      </c>
      <c r="X6" s="46">
        <v>71.551762711864384</v>
      </c>
      <c r="Y6" s="44">
        <f t="shared" si="12"/>
        <v>0.80999999999999994</v>
      </c>
      <c r="Z6" s="27">
        <v>8</v>
      </c>
      <c r="AA6" s="13">
        <f t="shared" si="13"/>
        <v>10.700095267878506</v>
      </c>
      <c r="AB6" s="44">
        <v>0.98</v>
      </c>
      <c r="AC6" s="44">
        <v>0.72</v>
      </c>
      <c r="AD6" s="44">
        <f t="shared" ref="AD6:AD28" si="14">1/((1/(AE6+AF6))+(1/AG6)+(1/AH6))</f>
        <v>257.51072961373387</v>
      </c>
      <c r="AE6" s="44">
        <v>200</v>
      </c>
      <c r="AF6" s="44">
        <v>100</v>
      </c>
      <c r="AG6" s="44">
        <v>2000</v>
      </c>
      <c r="AH6" s="44">
        <v>20000</v>
      </c>
    </row>
    <row r="7" spans="1:34" x14ac:dyDescent="0.25">
      <c r="A7" s="38" t="s">
        <v>270</v>
      </c>
      <c r="B7" s="39"/>
      <c r="C7" s="55">
        <f t="shared" si="0"/>
        <v>2.3339540061940306E-5</v>
      </c>
      <c r="D7" s="44">
        <f t="shared" si="1"/>
        <v>0.12652392269508636</v>
      </c>
      <c r="E7" s="39">
        <v>6.35</v>
      </c>
      <c r="F7" s="39">
        <f t="shared" si="2"/>
        <v>1.9560040978745787</v>
      </c>
      <c r="G7" s="39">
        <f t="shared" si="3"/>
        <v>11.054040752351103</v>
      </c>
      <c r="H7" s="39">
        <v>600</v>
      </c>
      <c r="I7" s="39">
        <f t="shared" si="4"/>
        <v>0.22053108719942152</v>
      </c>
      <c r="J7" s="36">
        <v>1.8423401253918503E-2</v>
      </c>
      <c r="K7" s="44">
        <f t="shared" si="5"/>
        <v>3.3250448431797275E-3</v>
      </c>
      <c r="L7" s="44">
        <f t="shared" si="6"/>
        <v>21.443875205292073</v>
      </c>
      <c r="M7" s="27">
        <v>2.7846153846154</v>
      </c>
      <c r="N7" s="13">
        <f t="shared" si="7"/>
        <v>0.36035534947296222</v>
      </c>
      <c r="O7" s="50">
        <f t="shared" si="8"/>
        <v>0.70514552777882966</v>
      </c>
      <c r="P7" s="13">
        <f t="shared" si="9"/>
        <v>5.448952229840569</v>
      </c>
      <c r="Q7" s="13">
        <f t="shared" si="10"/>
        <v>0.25881875928997145</v>
      </c>
      <c r="R7" s="44">
        <v>0.41</v>
      </c>
      <c r="S7" s="44">
        <v>9.75</v>
      </c>
      <c r="T7" s="44">
        <v>2</v>
      </c>
      <c r="U7" s="13">
        <f t="shared" si="11"/>
        <v>1.4181469790355843</v>
      </c>
      <c r="V7" s="44">
        <v>4.7</v>
      </c>
      <c r="W7" s="44">
        <v>9.81</v>
      </c>
      <c r="X7" s="46">
        <v>80.469535321821041</v>
      </c>
      <c r="Y7" s="44">
        <f t="shared" si="12"/>
        <v>0.36</v>
      </c>
      <c r="Z7" s="27">
        <v>6</v>
      </c>
      <c r="AA7" s="13">
        <f t="shared" si="13"/>
        <v>10.728875692777534</v>
      </c>
      <c r="AB7" s="44">
        <v>0.98</v>
      </c>
      <c r="AC7" s="44">
        <v>0.72</v>
      </c>
      <c r="AD7" s="44">
        <f t="shared" si="14"/>
        <v>268.5750727143494</v>
      </c>
      <c r="AE7" s="44">
        <v>200</v>
      </c>
      <c r="AF7" s="44">
        <v>100</v>
      </c>
      <c r="AG7" s="44">
        <v>2941</v>
      </c>
      <c r="AH7" s="44">
        <v>20000</v>
      </c>
    </row>
    <row r="8" spans="1:34" x14ac:dyDescent="0.25">
      <c r="A8" s="38" t="s">
        <v>271</v>
      </c>
      <c r="B8" s="39"/>
      <c r="C8" s="55">
        <f t="shared" si="0"/>
        <v>2.3117371540145454E-5</v>
      </c>
      <c r="D8" s="44">
        <f t="shared" si="1"/>
        <v>0.12656870224217337</v>
      </c>
      <c r="E8" s="39">
        <v>6.35</v>
      </c>
      <c r="F8" s="39">
        <f t="shared" si="2"/>
        <v>1.9566836845118625</v>
      </c>
      <c r="G8" s="39">
        <f t="shared" si="3"/>
        <v>10.944939044481055</v>
      </c>
      <c r="H8" s="39">
        <v>600</v>
      </c>
      <c r="I8" s="39">
        <f t="shared" si="4"/>
        <v>0.21843185707223811</v>
      </c>
      <c r="J8" s="36">
        <v>1.8241565074135092E-2</v>
      </c>
      <c r="K8" s="44">
        <f t="shared" si="5"/>
        <v>3.3262231396708353E-3</v>
      </c>
      <c r="L8" s="44">
        <f t="shared" si="6"/>
        <v>21.372864999405952</v>
      </c>
      <c r="M8" s="27">
        <v>2.79386712095401</v>
      </c>
      <c r="N8" s="13">
        <f t="shared" si="7"/>
        <v>0.3615526109331807</v>
      </c>
      <c r="O8" s="50">
        <f t="shared" si="8"/>
        <v>0.2403696198092066</v>
      </c>
      <c r="P8" s="13">
        <f t="shared" si="9"/>
        <v>1.8574358401888862</v>
      </c>
      <c r="Q8" s="13">
        <f t="shared" si="10"/>
        <v>0.25881875928997145</v>
      </c>
      <c r="R8" s="44">
        <v>0.41</v>
      </c>
      <c r="S8" s="44">
        <v>9.75</v>
      </c>
      <c r="T8" s="44">
        <v>2</v>
      </c>
      <c r="U8" s="13">
        <f t="shared" si="11"/>
        <v>4.160259523619291</v>
      </c>
      <c r="V8" s="44">
        <v>4.7</v>
      </c>
      <c r="W8" s="44">
        <v>9.81</v>
      </c>
      <c r="X8" s="46">
        <v>84.154170648464202</v>
      </c>
      <c r="Y8" s="44">
        <f t="shared" si="12"/>
        <v>3.2399999999999998</v>
      </c>
      <c r="Z8" s="27">
        <v>14</v>
      </c>
      <c r="AA8" s="13">
        <f t="shared" si="13"/>
        <v>10.693347614733003</v>
      </c>
      <c r="AB8" s="44">
        <v>0.98</v>
      </c>
      <c r="AC8" s="44">
        <v>0.72</v>
      </c>
      <c r="AD8" s="44">
        <f t="shared" si="14"/>
        <v>268.5750727143494</v>
      </c>
      <c r="AE8" s="44">
        <v>200</v>
      </c>
      <c r="AF8" s="44">
        <v>100</v>
      </c>
      <c r="AG8" s="44">
        <v>2941</v>
      </c>
      <c r="AH8" s="44">
        <v>20000</v>
      </c>
    </row>
    <row r="9" spans="1:34" x14ac:dyDescent="0.25">
      <c r="A9" s="40" t="s">
        <v>272</v>
      </c>
      <c r="B9" s="45"/>
      <c r="C9" s="55">
        <f t="shared" si="0"/>
        <v>3.1075430039769619E-5</v>
      </c>
      <c r="D9" s="44">
        <f t="shared" si="1"/>
        <v>0.13648496952192848</v>
      </c>
      <c r="E9" s="39">
        <v>6.35</v>
      </c>
      <c r="F9" s="39">
        <f t="shared" si="2"/>
        <v>2.1069589460018769</v>
      </c>
      <c r="G9" s="39">
        <f t="shared" si="3"/>
        <v>13.642388692579491</v>
      </c>
      <c r="H9" s="39">
        <v>600</v>
      </c>
      <c r="I9" s="39">
        <f t="shared" si="4"/>
        <v>0.29362611061198873</v>
      </c>
      <c r="J9" s="36">
        <v>2.2737314487632485E-2</v>
      </c>
      <c r="K9" s="44">
        <f t="shared" si="5"/>
        <v>3.5871786242695765E-3</v>
      </c>
      <c r="L9" s="44">
        <f t="shared" si="6"/>
        <v>6.7955640382544003</v>
      </c>
      <c r="M9" s="30">
        <v>8.7870476190476303</v>
      </c>
      <c r="N9" s="13">
        <f t="shared" si="7"/>
        <v>1.1371263812919026</v>
      </c>
      <c r="O9" s="50">
        <f t="shared" si="8"/>
        <v>6.5296298846504938E-2</v>
      </c>
      <c r="P9" s="13">
        <f t="shared" si="9"/>
        <v>0.50457160853127547</v>
      </c>
      <c r="Q9" s="13">
        <f t="shared" si="10"/>
        <v>0.25881875928997145</v>
      </c>
      <c r="R9" s="44">
        <v>0.41</v>
      </c>
      <c r="S9" s="44">
        <v>9.75</v>
      </c>
      <c r="T9" s="44">
        <v>2</v>
      </c>
      <c r="U9" s="13">
        <f t="shared" si="11"/>
        <v>15.314803712699653</v>
      </c>
      <c r="V9" s="44">
        <v>4.7</v>
      </c>
      <c r="W9" s="44">
        <v>9.81</v>
      </c>
      <c r="X9" s="46">
        <v>83.490388571428554</v>
      </c>
      <c r="Y9" s="44">
        <f t="shared" si="12"/>
        <v>43.559999999999995</v>
      </c>
      <c r="Z9" s="30">
        <v>46</v>
      </c>
      <c r="AA9" s="13">
        <f t="shared" si="13"/>
        <v>3.3999806998852433</v>
      </c>
      <c r="AB9" s="44">
        <v>0.98</v>
      </c>
      <c r="AC9" s="44">
        <v>0.72</v>
      </c>
      <c r="AD9" s="44">
        <f t="shared" si="14"/>
        <v>268.5750727143494</v>
      </c>
      <c r="AE9" s="44">
        <v>200</v>
      </c>
      <c r="AF9" s="44">
        <v>100</v>
      </c>
      <c r="AG9" s="44">
        <v>2941</v>
      </c>
      <c r="AH9" s="44">
        <v>20000</v>
      </c>
    </row>
    <row r="10" spans="1:34" x14ac:dyDescent="0.25">
      <c r="A10" s="40" t="s">
        <v>273</v>
      </c>
      <c r="B10" s="45"/>
      <c r="C10" s="55">
        <f t="shared" si="0"/>
        <v>3.2951643666033481E-5</v>
      </c>
      <c r="D10" s="44">
        <f t="shared" si="1"/>
        <v>0.13488632507481457</v>
      </c>
      <c r="E10" s="39">
        <v>6.35</v>
      </c>
      <c r="F10" s="39">
        <f t="shared" si="2"/>
        <v>2.0827615581472538</v>
      </c>
      <c r="G10" s="39">
        <f t="shared" si="3"/>
        <v>14.637746140651789</v>
      </c>
      <c r="H10" s="39">
        <v>600</v>
      </c>
      <c r="I10" s="39">
        <f t="shared" si="4"/>
        <v>0.31135411337986474</v>
      </c>
      <c r="J10" s="36">
        <v>2.4396243567752982E-2</v>
      </c>
      <c r="K10" s="44">
        <f t="shared" si="5"/>
        <v>3.5451053551108242E-3</v>
      </c>
      <c r="L10" s="44">
        <f t="shared" si="6"/>
        <v>9.0007193570994861</v>
      </c>
      <c r="M10" s="30">
        <v>6.6342413793103452</v>
      </c>
      <c r="N10" s="13">
        <f t="shared" si="7"/>
        <v>0.8585330613116462</v>
      </c>
      <c r="O10" s="50">
        <f t="shared" si="8"/>
        <v>8.0470347937548189E-2</v>
      </c>
      <c r="P10" s="13">
        <f t="shared" si="9"/>
        <v>0.62182778526800708</v>
      </c>
      <c r="Q10" s="13">
        <f t="shared" si="10"/>
        <v>0.25881875928997145</v>
      </c>
      <c r="R10" s="44">
        <v>0.41</v>
      </c>
      <c r="S10" s="44">
        <v>9.75</v>
      </c>
      <c r="T10" s="44">
        <v>2</v>
      </c>
      <c r="U10" s="13">
        <f t="shared" si="11"/>
        <v>12.426937693572356</v>
      </c>
      <c r="V10" s="44">
        <v>4.7</v>
      </c>
      <c r="W10" s="44">
        <v>9.81</v>
      </c>
      <c r="X10" s="46">
        <v>84.88496206896545</v>
      </c>
      <c r="Y10" s="44">
        <f t="shared" si="12"/>
        <v>29.16</v>
      </c>
      <c r="Z10" s="30">
        <v>38</v>
      </c>
      <c r="AA10" s="13">
        <f t="shared" si="13"/>
        <v>4.5032718295275878</v>
      </c>
      <c r="AB10" s="44">
        <v>0.98</v>
      </c>
      <c r="AC10" s="44">
        <v>0.72</v>
      </c>
      <c r="AD10" s="44">
        <f t="shared" si="14"/>
        <v>268.5750727143494</v>
      </c>
      <c r="AE10" s="44">
        <v>200</v>
      </c>
      <c r="AF10" s="44">
        <v>100</v>
      </c>
      <c r="AG10" s="44">
        <v>2941</v>
      </c>
      <c r="AH10" s="44">
        <v>20000</v>
      </c>
    </row>
    <row r="11" spans="1:34" x14ac:dyDescent="0.25">
      <c r="A11" s="38" t="s">
        <v>291</v>
      </c>
      <c r="B11" s="39"/>
      <c r="C11" s="55">
        <f t="shared" si="0"/>
        <v>2.5513125002662312E-5</v>
      </c>
      <c r="D11" s="44">
        <f t="shared" si="1"/>
        <v>0.13634202005555821</v>
      </c>
      <c r="E11" s="39">
        <v>6.35</v>
      </c>
      <c r="F11" s="39">
        <f t="shared" si="2"/>
        <v>2.1047956909238401</v>
      </c>
      <c r="G11" s="39">
        <f t="shared" si="3"/>
        <v>11.212246913580252</v>
      </c>
      <c r="H11" s="39">
        <v>600</v>
      </c>
      <c r="I11" s="39">
        <f t="shared" si="4"/>
        <v>0.24106889766294565</v>
      </c>
      <c r="J11" s="36">
        <v>1.8687078189300418E-2</v>
      </c>
      <c r="K11" s="44">
        <f t="shared" si="5"/>
        <v>3.5834164124433658E-3</v>
      </c>
      <c r="L11" s="44">
        <f t="shared" si="6"/>
        <v>6.9906419228677885</v>
      </c>
      <c r="M11" s="27">
        <v>8.5418400000000041</v>
      </c>
      <c r="N11" s="13">
        <f t="shared" si="7"/>
        <v>1.1053942154267253</v>
      </c>
      <c r="O11" s="50">
        <f t="shared" si="8"/>
        <v>6.2507352516513681E-2</v>
      </c>
      <c r="P11" s="13">
        <f t="shared" si="9"/>
        <v>0.48302026242605267</v>
      </c>
      <c r="Q11" s="13">
        <f t="shared" si="10"/>
        <v>0.25881875928997145</v>
      </c>
      <c r="R11" s="44">
        <v>0.41</v>
      </c>
      <c r="S11" s="44">
        <v>9.75</v>
      </c>
      <c r="T11" s="44">
        <v>2</v>
      </c>
      <c r="U11" s="13">
        <f t="shared" si="11"/>
        <v>15.998117977174159</v>
      </c>
      <c r="V11" s="44">
        <v>4.7</v>
      </c>
      <c r="W11" s="44">
        <v>9.81</v>
      </c>
      <c r="X11" s="46">
        <v>83.624179999999996</v>
      </c>
      <c r="Y11" s="44">
        <f t="shared" si="12"/>
        <v>47.61</v>
      </c>
      <c r="Z11" s="27">
        <v>48</v>
      </c>
      <c r="AA11" s="13">
        <f t="shared" si="13"/>
        <v>3.4975827589529316</v>
      </c>
      <c r="AB11" s="44">
        <v>0.98</v>
      </c>
      <c r="AC11" s="44">
        <v>0.72</v>
      </c>
      <c r="AD11" s="44">
        <f t="shared" si="14"/>
        <v>268.5750727143494</v>
      </c>
      <c r="AE11" s="44">
        <v>200</v>
      </c>
      <c r="AF11" s="44">
        <v>100</v>
      </c>
      <c r="AG11" s="44">
        <v>2941</v>
      </c>
      <c r="AH11" s="44">
        <v>20000</v>
      </c>
    </row>
    <row r="12" spans="1:34" x14ac:dyDescent="0.25">
      <c r="A12" s="40" t="s">
        <v>274</v>
      </c>
      <c r="B12" s="45"/>
      <c r="C12" s="55">
        <f t="shared" si="0"/>
        <v>2.6531584898223382E-5</v>
      </c>
      <c r="D12" s="44">
        <f t="shared" si="1"/>
        <v>0.13608578991753334</v>
      </c>
      <c r="E12" s="39">
        <v>6.35</v>
      </c>
      <c r="F12" s="39">
        <f t="shared" si="2"/>
        <v>2.1009179350215681</v>
      </c>
      <c r="G12" s="39">
        <f t="shared" si="3"/>
        <v>11.681813008130067</v>
      </c>
      <c r="H12" s="39">
        <v>600</v>
      </c>
      <c r="I12" s="39">
        <f t="shared" si="4"/>
        <v>0.25069214077062674</v>
      </c>
      <c r="J12" s="36">
        <v>1.9469688346883444E-2</v>
      </c>
      <c r="K12" s="44">
        <f t="shared" si="5"/>
        <v>3.5766728531515216E-3</v>
      </c>
      <c r="L12" s="44">
        <f t="shared" si="6"/>
        <v>7.3413354565677649</v>
      </c>
      <c r="M12" s="30">
        <v>8.133798701298705</v>
      </c>
      <c r="N12" s="13">
        <f t="shared" si="7"/>
        <v>1.0525898440922559</v>
      </c>
      <c r="O12" s="50">
        <f t="shared" si="8"/>
        <v>6.2170733903623744E-2</v>
      </c>
      <c r="P12" s="13">
        <f t="shared" si="9"/>
        <v>0.48041907065916994</v>
      </c>
      <c r="Q12" s="13">
        <f t="shared" si="10"/>
        <v>0.25881875928997145</v>
      </c>
      <c r="R12" s="44">
        <v>0.41</v>
      </c>
      <c r="S12" s="44">
        <v>9.75</v>
      </c>
      <c r="T12" s="44">
        <v>2</v>
      </c>
      <c r="U12" s="13">
        <f t="shared" si="11"/>
        <v>16.084738545151918</v>
      </c>
      <c r="V12" s="44">
        <v>4.7</v>
      </c>
      <c r="W12" s="44">
        <v>9.81</v>
      </c>
      <c r="X12" s="46">
        <v>82.72592857142854</v>
      </c>
      <c r="Y12" s="44">
        <f t="shared" si="12"/>
        <v>47.61</v>
      </c>
      <c r="Z12" s="30">
        <v>48</v>
      </c>
      <c r="AA12" s="13">
        <f t="shared" si="13"/>
        <v>3.6730429914578933</v>
      </c>
      <c r="AB12" s="44">
        <v>0.98</v>
      </c>
      <c r="AC12" s="44">
        <v>0.72</v>
      </c>
      <c r="AD12" s="44">
        <f t="shared" si="14"/>
        <v>268.5750727143494</v>
      </c>
      <c r="AE12" s="44">
        <v>200</v>
      </c>
      <c r="AF12" s="44">
        <v>100</v>
      </c>
      <c r="AG12" s="44">
        <v>2941</v>
      </c>
      <c r="AH12" s="44">
        <v>20000</v>
      </c>
    </row>
    <row r="13" spans="1:34" x14ac:dyDescent="0.25">
      <c r="A13" s="38" t="s">
        <v>275</v>
      </c>
      <c r="B13" s="39"/>
      <c r="C13" s="55">
        <f t="shared" si="0"/>
        <v>3.3015885549877305E-5</v>
      </c>
      <c r="D13" s="44">
        <f t="shared" si="1"/>
        <v>0.13463317559444676</v>
      </c>
      <c r="E13" s="39">
        <v>6.35</v>
      </c>
      <c r="F13" s="39">
        <f t="shared" si="2"/>
        <v>2.0789288131542882</v>
      </c>
      <c r="G13" s="39">
        <f t="shared" si="3"/>
        <v>14.693897727272709</v>
      </c>
      <c r="H13" s="39">
        <v>600</v>
      </c>
      <c r="I13" s="39">
        <f t="shared" si="4"/>
        <v>0.3119611233059425</v>
      </c>
      <c r="J13" s="36">
        <v>2.4489829545454516E-2</v>
      </c>
      <c r="K13" s="44">
        <f t="shared" si="5"/>
        <v>3.5384430677292307E-3</v>
      </c>
      <c r="L13" s="44">
        <f t="shared" si="6"/>
        <v>9.3547143167799582</v>
      </c>
      <c r="M13" s="27">
        <v>6.3831927710843406</v>
      </c>
      <c r="N13" s="13">
        <f t="shared" si="7"/>
        <v>0.82604501666038188</v>
      </c>
      <c r="O13" s="50">
        <f t="shared" si="8"/>
        <v>8.2001026192067228E-2</v>
      </c>
      <c r="P13" s="13">
        <f t="shared" si="9"/>
        <v>0.6336559715920449</v>
      </c>
      <c r="Q13" s="13">
        <f t="shared" si="10"/>
        <v>0.25881875928997145</v>
      </c>
      <c r="R13" s="44">
        <v>0.41</v>
      </c>
      <c r="S13" s="44">
        <v>9.75</v>
      </c>
      <c r="T13" s="44">
        <v>2</v>
      </c>
      <c r="U13" s="13">
        <f t="shared" si="11"/>
        <v>12.194969336819591</v>
      </c>
      <c r="V13" s="44">
        <v>4.7</v>
      </c>
      <c r="W13" s="44">
        <v>9.81</v>
      </c>
      <c r="X13" s="46">
        <v>83.316048192771007</v>
      </c>
      <c r="Y13" s="44">
        <f t="shared" si="12"/>
        <v>27.5625</v>
      </c>
      <c r="Z13" s="27">
        <v>37</v>
      </c>
      <c r="AA13" s="13">
        <f t="shared" si="13"/>
        <v>4.6803838431875207</v>
      </c>
      <c r="AB13" s="44">
        <v>0.98</v>
      </c>
      <c r="AC13" s="44">
        <v>0.72</v>
      </c>
      <c r="AD13" s="44">
        <f t="shared" si="14"/>
        <v>268.5750727143494</v>
      </c>
      <c r="AE13" s="44">
        <v>200</v>
      </c>
      <c r="AF13" s="44">
        <v>100</v>
      </c>
      <c r="AG13" s="44">
        <v>2941</v>
      </c>
      <c r="AH13" s="44">
        <v>20000</v>
      </c>
    </row>
    <row r="14" spans="1:34" x14ac:dyDescent="0.25">
      <c r="A14" s="40" t="s">
        <v>276</v>
      </c>
      <c r="B14" s="45"/>
      <c r="C14" s="55">
        <f t="shared" si="0"/>
        <v>1.3769220308863447E-5</v>
      </c>
      <c r="D14" s="44">
        <f t="shared" si="1"/>
        <v>0.13874990442830848</v>
      </c>
      <c r="E14" s="39">
        <v>6.35</v>
      </c>
      <c r="F14" s="39">
        <f t="shared" si="2"/>
        <v>2.1412222910613927</v>
      </c>
      <c r="G14" s="39">
        <f t="shared" si="3"/>
        <v>5.9460000000000006</v>
      </c>
      <c r="H14" s="39">
        <v>600</v>
      </c>
      <c r="I14" s="39">
        <f t="shared" si="4"/>
        <v>0.13010286906013649</v>
      </c>
      <c r="J14" s="36">
        <v>9.9100000000000004E-3</v>
      </c>
      <c r="K14" s="44">
        <f t="shared" si="5"/>
        <v>3.6467896922338966E-3</v>
      </c>
      <c r="L14" s="44">
        <f t="shared" si="6"/>
        <v>11.132968060397834</v>
      </c>
      <c r="M14" s="30">
        <v>5.3636141304347875</v>
      </c>
      <c r="N14" s="13">
        <f t="shared" si="7"/>
        <v>0.69410197727464551</v>
      </c>
      <c r="O14" s="50">
        <f t="shared" si="8"/>
        <v>7.0334297425482667E-2</v>
      </c>
      <c r="P14" s="13">
        <f t="shared" si="9"/>
        <v>0.54350231504419344</v>
      </c>
      <c r="Q14" s="13">
        <f t="shared" si="10"/>
        <v>0.25881875928997145</v>
      </c>
      <c r="R14" s="44">
        <v>0.41</v>
      </c>
      <c r="S14" s="44">
        <v>9.75</v>
      </c>
      <c r="T14" s="44">
        <v>2</v>
      </c>
      <c r="U14" s="13">
        <f t="shared" si="11"/>
        <v>14.217814588387318</v>
      </c>
      <c r="V14" s="44">
        <v>4.7</v>
      </c>
      <c r="W14" s="44">
        <v>9.81</v>
      </c>
      <c r="X14" s="46">
        <v>80.0586548913043</v>
      </c>
      <c r="Y14" s="44">
        <f t="shared" si="12"/>
        <v>36</v>
      </c>
      <c r="Z14" s="30">
        <v>42</v>
      </c>
      <c r="AA14" s="13">
        <f t="shared" si="13"/>
        <v>5.5700860627184436</v>
      </c>
      <c r="AB14" s="44">
        <v>0.98</v>
      </c>
      <c r="AC14" s="44">
        <v>0.72</v>
      </c>
      <c r="AD14" s="44">
        <f t="shared" si="14"/>
        <v>257.51072961373387</v>
      </c>
      <c r="AE14" s="44">
        <v>200</v>
      </c>
      <c r="AF14" s="44">
        <v>100</v>
      </c>
      <c r="AG14" s="44">
        <v>2000</v>
      </c>
      <c r="AH14" s="44">
        <v>20000</v>
      </c>
    </row>
    <row r="15" spans="1:34" x14ac:dyDescent="0.25">
      <c r="A15" s="40" t="s">
        <v>277</v>
      </c>
      <c r="B15" s="45"/>
      <c r="C15" s="55">
        <f t="shared" si="0"/>
        <v>1.4707652945929184E-5</v>
      </c>
      <c r="D15" s="44">
        <f t="shared" si="1"/>
        <v>0.1303237169104754</v>
      </c>
      <c r="E15" s="39">
        <v>6.35</v>
      </c>
      <c r="F15" s="39">
        <f t="shared" si="2"/>
        <v>2.0136394796639037</v>
      </c>
      <c r="G15" s="39">
        <f t="shared" si="3"/>
        <v>6.7624615384615367</v>
      </c>
      <c r="H15" s="39">
        <v>600</v>
      </c>
      <c r="I15" s="39">
        <f t="shared" si="4"/>
        <v>0.13896994909540236</v>
      </c>
      <c r="J15" s="36">
        <v>1.1270769230769228E-2</v>
      </c>
      <c r="K15" s="44">
        <f t="shared" si="5"/>
        <v>3.4250336287807333E-3</v>
      </c>
      <c r="L15" s="44">
        <f t="shared" si="6"/>
        <v>22.96651723170347</v>
      </c>
      <c r="M15" s="30">
        <v>2.6</v>
      </c>
      <c r="N15" s="13">
        <f t="shared" si="7"/>
        <v>0.33646438707696286</v>
      </c>
      <c r="O15" s="50">
        <f t="shared" si="8"/>
        <v>2.719180909742458</v>
      </c>
      <c r="P15" s="13">
        <f t="shared" si="9"/>
        <v>21.012239740288557</v>
      </c>
      <c r="Q15" s="13">
        <f t="shared" si="10"/>
        <v>0.25881875928997145</v>
      </c>
      <c r="R15" s="44">
        <v>0.41</v>
      </c>
      <c r="S15" s="44">
        <v>9.75</v>
      </c>
      <c r="T15" s="44">
        <v>2</v>
      </c>
      <c r="U15" s="13">
        <f t="shared" si="11"/>
        <v>0.36775780398322711</v>
      </c>
      <c r="V15" s="44">
        <v>4.7</v>
      </c>
      <c r="W15" s="44">
        <v>9.81</v>
      </c>
      <c r="X15" s="46">
        <v>74.787704654895606</v>
      </c>
      <c r="Y15" s="44">
        <f t="shared" si="12"/>
        <v>2.2499999999999999E-2</v>
      </c>
      <c r="Z15" s="30">
        <v>3</v>
      </c>
      <c r="AA15" s="13">
        <f t="shared" si="13"/>
        <v>11.490689351436357</v>
      </c>
      <c r="AB15" s="44">
        <v>0.98</v>
      </c>
      <c r="AC15" s="44">
        <v>0.72</v>
      </c>
      <c r="AD15" s="44">
        <f t="shared" si="14"/>
        <v>257.51072961373387</v>
      </c>
      <c r="AE15" s="44">
        <v>200</v>
      </c>
      <c r="AF15" s="44">
        <v>100</v>
      </c>
      <c r="AG15" s="44">
        <v>2000</v>
      </c>
      <c r="AH15" s="44">
        <v>20000</v>
      </c>
    </row>
    <row r="16" spans="1:34" x14ac:dyDescent="0.25">
      <c r="A16" s="40" t="s">
        <v>278</v>
      </c>
      <c r="B16" s="45"/>
      <c r="C16" s="55">
        <f t="shared" si="0"/>
        <v>1.9748341910527656E-5</v>
      </c>
      <c r="D16" s="44">
        <f t="shared" si="1"/>
        <v>0.12905613521800721</v>
      </c>
      <c r="E16" s="39">
        <v>6.35</v>
      </c>
      <c r="F16" s="39">
        <f t="shared" si="2"/>
        <v>1.9944198122833316</v>
      </c>
      <c r="G16" s="39">
        <f t="shared" si="3"/>
        <v>9.1694310063004796</v>
      </c>
      <c r="H16" s="39">
        <v>600</v>
      </c>
      <c r="I16" s="39">
        <f t="shared" si="4"/>
        <v>0.18659850624120702</v>
      </c>
      <c r="J16" s="36">
        <v>1.5282385010500801E-2</v>
      </c>
      <c r="K16" s="44">
        <f t="shared" si="5"/>
        <v>3.391677304603958E-3</v>
      </c>
      <c r="L16" s="44">
        <f t="shared" si="6"/>
        <v>24.880393667678764</v>
      </c>
      <c r="M16" s="30">
        <v>2.4</v>
      </c>
      <c r="N16" s="13">
        <f t="shared" si="7"/>
        <v>0.3105825111479657</v>
      </c>
      <c r="O16" s="50">
        <f t="shared" si="8"/>
        <v>2.5911191002414498</v>
      </c>
      <c r="P16" s="13">
        <f t="shared" si="9"/>
        <v>20.022652974226268</v>
      </c>
      <c r="Q16" s="13">
        <f t="shared" si="10"/>
        <v>0.25881875928997145</v>
      </c>
      <c r="R16" s="44">
        <v>0.41</v>
      </c>
      <c r="S16" s="44">
        <v>9.75</v>
      </c>
      <c r="T16" s="44">
        <v>2</v>
      </c>
      <c r="U16" s="13">
        <f t="shared" si="11"/>
        <v>0.38593362995426045</v>
      </c>
      <c r="V16" s="44">
        <v>4.7</v>
      </c>
      <c r="W16" s="44">
        <v>9.81</v>
      </c>
      <c r="X16" s="46">
        <v>67.90922129783695</v>
      </c>
      <c r="Y16" s="44">
        <f t="shared" si="12"/>
        <v>2.2499999999999999E-2</v>
      </c>
      <c r="Z16" s="30">
        <v>3</v>
      </c>
      <c r="AA16" s="13">
        <f t="shared" si="13"/>
        <v>12.448246797389388</v>
      </c>
      <c r="AB16" s="44">
        <v>0.98</v>
      </c>
      <c r="AC16" s="44">
        <v>0.72</v>
      </c>
      <c r="AD16" s="44">
        <f t="shared" si="14"/>
        <v>257.51072961373387</v>
      </c>
      <c r="AE16" s="44">
        <v>200</v>
      </c>
      <c r="AF16" s="44">
        <v>100</v>
      </c>
      <c r="AG16" s="44">
        <v>2000</v>
      </c>
      <c r="AH16" s="44">
        <v>20000</v>
      </c>
    </row>
    <row r="17" spans="1:34" x14ac:dyDescent="0.25">
      <c r="A17" s="40" t="s">
        <v>279</v>
      </c>
      <c r="B17" s="45"/>
      <c r="C17" s="55">
        <f t="shared" si="0"/>
        <v>1.9425263861968731E-5</v>
      </c>
      <c r="D17" s="44">
        <f t="shared" si="1"/>
        <v>0.13193233539844848</v>
      </c>
      <c r="E17" s="39">
        <v>6.35</v>
      </c>
      <c r="F17" s="39">
        <f t="shared" si="2"/>
        <v>2.0380199580649387</v>
      </c>
      <c r="G17" s="39">
        <f t="shared" si="3"/>
        <v>8.8225387350769804</v>
      </c>
      <c r="H17" s="39">
        <v>600</v>
      </c>
      <c r="I17" s="39">
        <f t="shared" si="4"/>
        <v>0.18354580027058334</v>
      </c>
      <c r="J17" s="36">
        <v>1.47042312251283E-2</v>
      </c>
      <c r="K17" s="44">
        <f t="shared" si="5"/>
        <v>3.467365531662579E-3</v>
      </c>
      <c r="L17" s="44">
        <f t="shared" si="6"/>
        <v>20.590670621527241</v>
      </c>
      <c r="M17" s="30">
        <v>2.9</v>
      </c>
      <c r="N17" s="13">
        <f t="shared" si="7"/>
        <v>0.37528720097045865</v>
      </c>
      <c r="O17" s="50">
        <f t="shared" si="8"/>
        <v>1.2557628357699118</v>
      </c>
      <c r="P17" s="13">
        <f t="shared" si="9"/>
        <v>9.7038007539708442</v>
      </c>
      <c r="Q17" s="13">
        <f t="shared" si="10"/>
        <v>0.25881875928997145</v>
      </c>
      <c r="R17" s="44">
        <v>0.41</v>
      </c>
      <c r="S17" s="44">
        <v>9.75</v>
      </c>
      <c r="T17" s="44">
        <v>2</v>
      </c>
      <c r="U17" s="13">
        <f t="shared" si="11"/>
        <v>0.79632871073692602</v>
      </c>
      <c r="V17" s="44">
        <v>4.7</v>
      </c>
      <c r="W17" s="44">
        <v>9.81</v>
      </c>
      <c r="X17" s="46">
        <v>63.801258064516119</v>
      </c>
      <c r="Y17" s="44">
        <f t="shared" si="12"/>
        <v>0.09</v>
      </c>
      <c r="Z17" s="30">
        <v>4</v>
      </c>
      <c r="AA17" s="13">
        <f t="shared" si="13"/>
        <v>10.301997349563628</v>
      </c>
      <c r="AB17" s="44">
        <v>0.98</v>
      </c>
      <c r="AC17" s="44">
        <v>0.72</v>
      </c>
      <c r="AD17" s="44">
        <f t="shared" si="14"/>
        <v>257.51072961373387</v>
      </c>
      <c r="AE17" s="44">
        <v>200</v>
      </c>
      <c r="AF17" s="44">
        <v>100</v>
      </c>
      <c r="AG17" s="44">
        <v>2000</v>
      </c>
      <c r="AH17" s="44">
        <v>20000</v>
      </c>
    </row>
    <row r="18" spans="1:34" x14ac:dyDescent="0.25">
      <c r="A18" s="40" t="s">
        <v>280</v>
      </c>
      <c r="B18" s="45"/>
      <c r="C18" s="55">
        <f t="shared" si="0"/>
        <v>1.8347042013070261E-5</v>
      </c>
      <c r="D18" s="44">
        <f t="shared" si="1"/>
        <v>0.12971218473200338</v>
      </c>
      <c r="E18" s="39">
        <v>6.35</v>
      </c>
      <c r="F18" s="39">
        <f t="shared" si="2"/>
        <v>2.0043680226198251</v>
      </c>
      <c r="G18" s="39">
        <f t="shared" si="3"/>
        <v>8.4756464638534208</v>
      </c>
      <c r="H18" s="39">
        <v>600</v>
      </c>
      <c r="I18" s="39">
        <f t="shared" si="4"/>
        <v>0.17335787728885627</v>
      </c>
      <c r="J18" s="36">
        <v>1.4126077439755701E-2</v>
      </c>
      <c r="K18" s="44">
        <f t="shared" si="5"/>
        <v>3.4089410962767587E-3</v>
      </c>
      <c r="L18" s="44">
        <f t="shared" si="6"/>
        <v>23.885177920971611</v>
      </c>
      <c r="M18" s="30">
        <v>2.5</v>
      </c>
      <c r="N18" s="13">
        <f t="shared" si="7"/>
        <v>0.32352344911246428</v>
      </c>
      <c r="O18" s="50">
        <f t="shared" si="8"/>
        <v>0.44685613368554383</v>
      </c>
      <c r="P18" s="13">
        <f t="shared" si="9"/>
        <v>3.4530428544779626</v>
      </c>
      <c r="Q18" s="13">
        <f t="shared" si="10"/>
        <v>0.25881875928997145</v>
      </c>
      <c r="R18" s="44">
        <v>0.41</v>
      </c>
      <c r="S18" s="44">
        <v>9.75</v>
      </c>
      <c r="T18" s="44">
        <v>2</v>
      </c>
      <c r="U18" s="13">
        <f t="shared" si="11"/>
        <v>2.2378567163267538</v>
      </c>
      <c r="V18" s="44">
        <v>4.7</v>
      </c>
      <c r="W18" s="44">
        <v>9.81</v>
      </c>
      <c r="X18" s="46">
        <v>72.709632075471674</v>
      </c>
      <c r="Y18" s="44">
        <f t="shared" si="12"/>
        <v>0.80999999999999994</v>
      </c>
      <c r="Z18" s="30">
        <v>8</v>
      </c>
      <c r="AA18" s="13">
        <f t="shared" si="13"/>
        <v>11.95031692549381</v>
      </c>
      <c r="AB18" s="44">
        <v>0.98</v>
      </c>
      <c r="AC18" s="44">
        <v>0.72</v>
      </c>
      <c r="AD18" s="44">
        <f t="shared" si="14"/>
        <v>257.51072961373387</v>
      </c>
      <c r="AE18" s="44">
        <v>200</v>
      </c>
      <c r="AF18" s="44">
        <v>100</v>
      </c>
      <c r="AG18" s="44">
        <v>2000</v>
      </c>
      <c r="AH18" s="44">
        <v>20000</v>
      </c>
    </row>
    <row r="19" spans="1:34" x14ac:dyDescent="0.25">
      <c r="A19" s="40" t="s">
        <v>281</v>
      </c>
      <c r="B19" s="45"/>
      <c r="C19" s="55">
        <f t="shared" si="0"/>
        <v>1.7173173889922094E-5</v>
      </c>
      <c r="D19" s="44">
        <f t="shared" si="1"/>
        <v>0.12659824037620465</v>
      </c>
      <c r="E19" s="39">
        <v>6.35</v>
      </c>
      <c r="F19" s="39">
        <f t="shared" si="2"/>
        <v>1.9571319584784488</v>
      </c>
      <c r="G19" s="39">
        <f t="shared" si="3"/>
        <v>8.1287541926299198</v>
      </c>
      <c r="H19" s="39">
        <v>600</v>
      </c>
      <c r="I19" s="39">
        <f t="shared" si="4"/>
        <v>0.1622662099835161</v>
      </c>
      <c r="J19" s="37">
        <v>1.3547923654383199E-2</v>
      </c>
      <c r="K19" s="44">
        <f t="shared" si="5"/>
        <v>3.3270003852627597E-3</v>
      </c>
      <c r="L19" s="44">
        <f t="shared" si="6"/>
        <v>21.326051715153227</v>
      </c>
      <c r="M19" s="30">
        <v>2.8</v>
      </c>
      <c r="N19" s="13">
        <f t="shared" si="7"/>
        <v>0.36234626300595996</v>
      </c>
      <c r="O19" s="50">
        <f t="shared" si="8"/>
        <v>0.33671818249708702</v>
      </c>
      <c r="P19" s="13">
        <f t="shared" si="9"/>
        <v>2.6019611825728584</v>
      </c>
      <c r="Q19" s="13">
        <f t="shared" si="10"/>
        <v>0.25881875928997145</v>
      </c>
      <c r="R19" s="44">
        <v>0.41</v>
      </c>
      <c r="S19" s="44">
        <v>9.75</v>
      </c>
      <c r="T19" s="44">
        <v>2</v>
      </c>
      <c r="U19" s="13">
        <f t="shared" si="11"/>
        <v>2.9698425923543676</v>
      </c>
      <c r="V19" s="44">
        <v>4.7</v>
      </c>
      <c r="W19" s="44">
        <v>9.81</v>
      </c>
      <c r="X19" s="46">
        <v>73.395107382550322</v>
      </c>
      <c r="Y19" s="44">
        <f t="shared" si="12"/>
        <v>1.44</v>
      </c>
      <c r="Z19" s="30">
        <v>10</v>
      </c>
      <c r="AA19" s="13">
        <f t="shared" si="13"/>
        <v>10.66992582633376</v>
      </c>
      <c r="AB19" s="44">
        <v>0.98</v>
      </c>
      <c r="AC19" s="44">
        <v>0.72</v>
      </c>
      <c r="AD19" s="44">
        <f t="shared" si="14"/>
        <v>268.5750727143494</v>
      </c>
      <c r="AE19" s="44">
        <v>200</v>
      </c>
      <c r="AF19" s="44">
        <v>100</v>
      </c>
      <c r="AG19" s="44">
        <v>2941</v>
      </c>
      <c r="AH19" s="44">
        <v>20000</v>
      </c>
    </row>
    <row r="20" spans="1:34" x14ac:dyDescent="0.25">
      <c r="A20" s="40" t="s">
        <v>282</v>
      </c>
      <c r="B20" s="45"/>
      <c r="C20" s="55">
        <f t="shared" si="0"/>
        <v>1.6346010536958874E-5</v>
      </c>
      <c r="D20" s="44">
        <f t="shared" si="1"/>
        <v>0.12587297609675174</v>
      </c>
      <c r="E20" s="39">
        <v>6.35</v>
      </c>
      <c r="F20" s="39">
        <f t="shared" si="2"/>
        <v>1.9461241593404515</v>
      </c>
      <c r="G20" s="39">
        <f t="shared" si="3"/>
        <v>7.7818619214063602</v>
      </c>
      <c r="H20" s="39">
        <v>600</v>
      </c>
      <c r="I20" s="39">
        <f t="shared" si="4"/>
        <v>0.15445049326260835</v>
      </c>
      <c r="J20" s="37">
        <v>1.29697698690106E-2</v>
      </c>
      <c r="K20" s="44">
        <f t="shared" si="5"/>
        <v>3.3079164263106415E-3</v>
      </c>
      <c r="L20" s="44">
        <f t="shared" si="6"/>
        <v>29.856472401214511</v>
      </c>
      <c r="M20" s="30">
        <v>2</v>
      </c>
      <c r="N20" s="13">
        <f t="shared" si="7"/>
        <v>0.25881875928997145</v>
      </c>
      <c r="O20" s="50">
        <f t="shared" si="8"/>
        <v>0.96174024842390249</v>
      </c>
      <c r="P20" s="13">
        <f t="shared" si="9"/>
        <v>7.4317661599358997</v>
      </c>
      <c r="Q20" s="13">
        <f t="shared" si="10"/>
        <v>0.25881875928997145</v>
      </c>
      <c r="R20" s="44">
        <v>0.41</v>
      </c>
      <c r="S20" s="44">
        <v>9.75</v>
      </c>
      <c r="T20" s="44">
        <v>2</v>
      </c>
      <c r="U20" s="13">
        <f t="shared" si="11"/>
        <v>1.0397817930972499</v>
      </c>
      <c r="V20" s="44">
        <v>4.7</v>
      </c>
      <c r="W20" s="44">
        <v>9.81</v>
      </c>
      <c r="X20" s="46">
        <v>84.2</v>
      </c>
      <c r="Y20" s="44">
        <f t="shared" si="12"/>
        <v>0.20249999999999999</v>
      </c>
      <c r="Z20" s="30">
        <v>5</v>
      </c>
      <c r="AA20" s="13">
        <f t="shared" si="13"/>
        <v>14.937896156867261</v>
      </c>
      <c r="AB20" s="44">
        <v>0.98</v>
      </c>
      <c r="AC20" s="44">
        <v>0.72</v>
      </c>
      <c r="AD20" s="44">
        <f t="shared" si="14"/>
        <v>257.51072961373387</v>
      </c>
      <c r="AE20" s="44">
        <v>200</v>
      </c>
      <c r="AF20" s="44">
        <v>100</v>
      </c>
      <c r="AG20" s="44">
        <v>2000</v>
      </c>
      <c r="AH20" s="44">
        <v>20000</v>
      </c>
    </row>
    <row r="21" spans="1:34" x14ac:dyDescent="0.25">
      <c r="A21" s="40" t="s">
        <v>283</v>
      </c>
      <c r="B21" s="45"/>
      <c r="C21" s="55">
        <f t="shared" si="0"/>
        <v>1.5974693293089801E-5</v>
      </c>
      <c r="D21" s="44">
        <f t="shared" si="1"/>
        <v>0.12874935658573244</v>
      </c>
      <c r="E21" s="39">
        <v>6.35</v>
      </c>
      <c r="F21" s="39">
        <f t="shared" si="2"/>
        <v>1.9897672310616681</v>
      </c>
      <c r="G21" s="39">
        <f t="shared" si="3"/>
        <v>7.4349696501828593</v>
      </c>
      <c r="H21" s="39">
        <v>600</v>
      </c>
      <c r="I21" s="39">
        <f t="shared" si="4"/>
        <v>0.15094198387171259</v>
      </c>
      <c r="J21" s="37">
        <v>1.2391616083638099E-2</v>
      </c>
      <c r="K21" s="44">
        <f t="shared" si="5"/>
        <v>3.3836045734676771E-3</v>
      </c>
      <c r="L21" s="44">
        <f t="shared" si="6"/>
        <v>25.349251779867377</v>
      </c>
      <c r="M21" s="30">
        <v>2.35560975609756</v>
      </c>
      <c r="N21" s="13">
        <f t="shared" si="7"/>
        <v>0.30483799722226135</v>
      </c>
      <c r="O21" s="50">
        <f t="shared" si="8"/>
        <v>0.45985097606327696</v>
      </c>
      <c r="P21" s="13">
        <f t="shared" si="9"/>
        <v>3.5534593962571011</v>
      </c>
      <c r="Q21" s="13">
        <f t="shared" si="10"/>
        <v>0.25881875928997145</v>
      </c>
      <c r="R21" s="44">
        <v>0.41</v>
      </c>
      <c r="S21" s="44">
        <v>9.75</v>
      </c>
      <c r="T21" s="44">
        <v>2</v>
      </c>
      <c r="U21" s="13">
        <f t="shared" si="11"/>
        <v>2.1746175436243869</v>
      </c>
      <c r="V21" s="44">
        <v>4.7</v>
      </c>
      <c r="W21" s="44">
        <v>9.81</v>
      </c>
      <c r="X21" s="46">
        <v>77</v>
      </c>
      <c r="Y21" s="44">
        <f t="shared" si="12"/>
        <v>0.80999999999999994</v>
      </c>
      <c r="Z21" s="30">
        <v>8</v>
      </c>
      <c r="AA21" s="13">
        <f t="shared" si="13"/>
        <v>12.682827550870947</v>
      </c>
      <c r="AB21" s="44">
        <v>0.98</v>
      </c>
      <c r="AC21" s="44">
        <v>0.72</v>
      </c>
      <c r="AD21" s="44">
        <f t="shared" si="14"/>
        <v>257.51072961373387</v>
      </c>
      <c r="AE21" s="44">
        <v>200</v>
      </c>
      <c r="AF21" s="44">
        <v>100</v>
      </c>
      <c r="AG21" s="44">
        <v>2000</v>
      </c>
      <c r="AH21" s="44">
        <v>20000</v>
      </c>
    </row>
    <row r="22" spans="1:34" x14ac:dyDescent="0.25">
      <c r="A22" s="40" t="s">
        <v>284</v>
      </c>
      <c r="B22" s="45"/>
      <c r="C22" s="55">
        <f t="shared" si="0"/>
        <v>1.5483512134218877E-5</v>
      </c>
      <c r="D22" s="44">
        <f t="shared" si="1"/>
        <v>0.13089511425952174</v>
      </c>
      <c r="E22" s="39">
        <v>6.35</v>
      </c>
      <c r="F22" s="39">
        <f t="shared" si="2"/>
        <v>2.0223009686893754</v>
      </c>
      <c r="G22" s="39">
        <f t="shared" si="3"/>
        <v>7.0880773789593006</v>
      </c>
      <c r="H22" s="39">
        <v>600</v>
      </c>
      <c r="I22" s="39">
        <f t="shared" si="4"/>
        <v>0.14630090205561849</v>
      </c>
      <c r="J22" s="37">
        <v>1.1813462298265501E-2</v>
      </c>
      <c r="K22" s="44">
        <f t="shared" si="5"/>
        <v>3.440070187201666E-3</v>
      </c>
      <c r="L22" s="44">
        <f t="shared" si="6"/>
        <v>22.115905482381113</v>
      </c>
      <c r="M22" s="30">
        <v>2.7</v>
      </c>
      <c r="N22" s="13">
        <f t="shared" si="7"/>
        <v>0.34940532504146149</v>
      </c>
      <c r="O22" s="50">
        <f t="shared" si="8"/>
        <v>0.45985097606327696</v>
      </c>
      <c r="P22" s="13">
        <f t="shared" si="9"/>
        <v>3.5534593962571011</v>
      </c>
      <c r="Q22" s="13">
        <f t="shared" si="10"/>
        <v>0.25881875928997145</v>
      </c>
      <c r="R22" s="44">
        <v>0.41</v>
      </c>
      <c r="S22" s="44">
        <v>9.75</v>
      </c>
      <c r="T22" s="44">
        <v>2</v>
      </c>
      <c r="U22" s="13">
        <f t="shared" si="11"/>
        <v>2.1746175436243869</v>
      </c>
      <c r="V22" s="44">
        <v>4.7</v>
      </c>
      <c r="W22" s="44">
        <v>9.81</v>
      </c>
      <c r="X22" s="46">
        <v>77</v>
      </c>
      <c r="Y22" s="44">
        <f t="shared" si="12"/>
        <v>0.80999999999999994</v>
      </c>
      <c r="Z22" s="30">
        <v>8</v>
      </c>
      <c r="AA22" s="13">
        <f t="shared" si="13"/>
        <v>11.065108264346117</v>
      </c>
      <c r="AB22" s="44">
        <v>0.98</v>
      </c>
      <c r="AC22" s="44">
        <v>0.72</v>
      </c>
      <c r="AD22" s="44">
        <f t="shared" si="14"/>
        <v>257.51072961373387</v>
      </c>
      <c r="AE22" s="44">
        <v>200</v>
      </c>
      <c r="AF22" s="44">
        <v>100</v>
      </c>
      <c r="AG22" s="44">
        <v>2000</v>
      </c>
      <c r="AH22" s="44">
        <v>20000</v>
      </c>
    </row>
    <row r="23" spans="1:34" x14ac:dyDescent="0.25">
      <c r="A23" s="40" t="s">
        <v>285</v>
      </c>
      <c r="B23" s="45"/>
      <c r="C23" s="55">
        <f t="shared" si="0"/>
        <v>1.4786022007832328E-5</v>
      </c>
      <c r="D23" s="44">
        <f t="shared" si="1"/>
        <v>0.13143020231485461</v>
      </c>
      <c r="E23" s="39">
        <v>6.35</v>
      </c>
      <c r="F23" s="39">
        <f t="shared" si="2"/>
        <v>2.0304107672413605</v>
      </c>
      <c r="G23" s="39">
        <f t="shared" si="3"/>
        <v>6.7411851077357996</v>
      </c>
      <c r="H23" s="39">
        <v>600</v>
      </c>
      <c r="I23" s="39">
        <f t="shared" si="4"/>
        <v>0.13971044416849668</v>
      </c>
      <c r="J23" s="37">
        <v>1.1235308512893E-2</v>
      </c>
      <c r="K23" s="44">
        <f t="shared" si="5"/>
        <v>3.4541514074969038E-3</v>
      </c>
      <c r="L23" s="44">
        <f t="shared" si="6"/>
        <v>21.326051715153223</v>
      </c>
      <c r="M23" s="30">
        <v>2.8</v>
      </c>
      <c r="N23" s="13">
        <f t="shared" si="7"/>
        <v>0.36234626300596001</v>
      </c>
      <c r="O23" s="50">
        <f t="shared" si="8"/>
        <v>0.57084289759571538</v>
      </c>
      <c r="P23" s="13">
        <f t="shared" si="9"/>
        <v>4.4111400515305235</v>
      </c>
      <c r="Q23" s="13">
        <f t="shared" si="10"/>
        <v>0.25881875928997145</v>
      </c>
      <c r="R23" s="44">
        <v>0.41</v>
      </c>
      <c r="S23" s="44">
        <v>9.75</v>
      </c>
      <c r="T23" s="44">
        <v>2</v>
      </c>
      <c r="U23" s="13">
        <f t="shared" si="11"/>
        <v>1.7517954663390136</v>
      </c>
      <c r="V23" s="44">
        <v>4.7</v>
      </c>
      <c r="W23" s="44">
        <v>9.81</v>
      </c>
      <c r="X23" s="46">
        <v>82.4</v>
      </c>
      <c r="Y23" s="44">
        <f t="shared" si="12"/>
        <v>0.5625</v>
      </c>
      <c r="Z23" s="30">
        <v>7</v>
      </c>
      <c r="AA23" s="13">
        <f t="shared" si="13"/>
        <v>10.669925826333758</v>
      </c>
      <c r="AB23" s="44">
        <v>0.98</v>
      </c>
      <c r="AC23" s="44">
        <v>0.72</v>
      </c>
      <c r="AD23" s="44">
        <f t="shared" si="14"/>
        <v>257.51072961373387</v>
      </c>
      <c r="AE23" s="44">
        <v>200</v>
      </c>
      <c r="AF23" s="44">
        <v>100</v>
      </c>
      <c r="AG23" s="44">
        <v>2000</v>
      </c>
      <c r="AH23" s="44">
        <v>20000</v>
      </c>
    </row>
    <row r="24" spans="1:34" x14ac:dyDescent="0.25">
      <c r="A24" s="40" t="s">
        <v>286</v>
      </c>
      <c r="B24" s="45"/>
      <c r="C24" s="55">
        <f t="shared" si="0"/>
        <v>1.369104996500059E-5</v>
      </c>
      <c r="D24" s="44">
        <f t="shared" si="1"/>
        <v>0.1283033252517535</v>
      </c>
      <c r="E24" s="39">
        <v>6.35</v>
      </c>
      <c r="F24" s="39">
        <f t="shared" si="2"/>
        <v>1.9830020169634797</v>
      </c>
      <c r="G24" s="39">
        <f t="shared" si="3"/>
        <v>6.39429283651224</v>
      </c>
      <c r="H24" s="39">
        <v>600</v>
      </c>
      <c r="I24" s="39">
        <f t="shared" si="4"/>
        <v>0.12936425163779622</v>
      </c>
      <c r="J24" s="37">
        <v>1.06571547275204E-2</v>
      </c>
      <c r="K24" s="44">
        <f t="shared" si="5"/>
        <v>3.3718675633973051E-3</v>
      </c>
      <c r="L24" s="44">
        <f t="shared" si="6"/>
        <v>18.660295250759066</v>
      </c>
      <c r="M24" s="30">
        <v>3.2</v>
      </c>
      <c r="N24" s="13">
        <f t="shared" si="7"/>
        <v>0.41411001486395432</v>
      </c>
      <c r="O24" s="50">
        <f t="shared" si="8"/>
        <v>0.33070022913647884</v>
      </c>
      <c r="P24" s="13">
        <f t="shared" si="9"/>
        <v>2.5554579586402695</v>
      </c>
      <c r="Q24" s="13">
        <f t="shared" si="10"/>
        <v>0.25881875928997145</v>
      </c>
      <c r="R24" s="44">
        <v>0.41</v>
      </c>
      <c r="S24" s="44">
        <v>9.75</v>
      </c>
      <c r="T24" s="44">
        <v>2</v>
      </c>
      <c r="U24" s="13">
        <f t="shared" si="11"/>
        <v>3.0238866256947872</v>
      </c>
      <c r="V24" s="44">
        <v>4.7</v>
      </c>
      <c r="W24" s="44">
        <v>9.81</v>
      </c>
      <c r="X24" s="46">
        <v>89.6</v>
      </c>
      <c r="Y24" s="44">
        <f t="shared" si="12"/>
        <v>1.8225</v>
      </c>
      <c r="Z24" s="30">
        <v>11</v>
      </c>
      <c r="AA24" s="13">
        <f t="shared" si="13"/>
        <v>9.3361850980420389</v>
      </c>
      <c r="AB24" s="44">
        <v>0.98</v>
      </c>
      <c r="AC24" s="44">
        <v>0.72</v>
      </c>
      <c r="AD24" s="44">
        <f t="shared" si="14"/>
        <v>268.5750727143494</v>
      </c>
      <c r="AE24" s="44">
        <v>200</v>
      </c>
      <c r="AF24" s="44">
        <v>100</v>
      </c>
      <c r="AG24" s="44">
        <v>2941</v>
      </c>
      <c r="AH24" s="44">
        <v>20000</v>
      </c>
    </row>
    <row r="25" spans="1:34" x14ac:dyDescent="0.25">
      <c r="A25" s="40" t="s">
        <v>287</v>
      </c>
      <c r="B25" s="45"/>
      <c r="C25" s="55">
        <f t="shared" si="0"/>
        <v>1.3368985777199166E-5</v>
      </c>
      <c r="D25" s="44">
        <f t="shared" si="1"/>
        <v>0.13246626781097592</v>
      </c>
      <c r="E25" s="39">
        <v>6.35</v>
      </c>
      <c r="F25" s="39">
        <f t="shared" si="2"/>
        <v>2.0461098148183732</v>
      </c>
      <c r="G25" s="39">
        <f t="shared" si="3"/>
        <v>6.047400565288739</v>
      </c>
      <c r="H25" s="39">
        <v>600</v>
      </c>
      <c r="I25" s="39">
        <f t="shared" si="4"/>
        <v>0.12632112545385504</v>
      </c>
      <c r="J25" s="37">
        <v>1.0079000942147899E-2</v>
      </c>
      <c r="K25" s="44">
        <f t="shared" si="5"/>
        <v>3.4814166321014361E-3</v>
      </c>
      <c r="L25" s="44">
        <f t="shared" si="6"/>
        <v>12.440196833839382</v>
      </c>
      <c r="M25" s="30">
        <v>4.8</v>
      </c>
      <c r="N25" s="13">
        <f t="shared" si="7"/>
        <v>0.6211650222959314</v>
      </c>
      <c r="O25" s="50">
        <f t="shared" si="8"/>
        <v>0.11242611215870255</v>
      </c>
      <c r="P25" s="13">
        <f t="shared" si="9"/>
        <v>0.86876324163770746</v>
      </c>
      <c r="Q25" s="13">
        <f t="shared" si="10"/>
        <v>0.25881875928997145</v>
      </c>
      <c r="R25" s="44">
        <v>0.41</v>
      </c>
      <c r="S25" s="44">
        <v>9.75</v>
      </c>
      <c r="T25" s="44">
        <v>2</v>
      </c>
      <c r="U25" s="13">
        <f t="shared" si="11"/>
        <v>8.8947307773872275</v>
      </c>
      <c r="V25" s="44">
        <v>4.7</v>
      </c>
      <c r="W25" s="44">
        <v>9.81</v>
      </c>
      <c r="X25" s="46">
        <v>93.2</v>
      </c>
      <c r="Y25" s="44">
        <f t="shared" si="12"/>
        <v>16.4025</v>
      </c>
      <c r="Z25" s="30">
        <v>29</v>
      </c>
      <c r="AA25" s="13">
        <f t="shared" si="13"/>
        <v>6.2241233986946938</v>
      </c>
      <c r="AB25" s="44">
        <v>0.98</v>
      </c>
      <c r="AC25" s="44">
        <v>0.72</v>
      </c>
      <c r="AD25" s="44">
        <f t="shared" si="14"/>
        <v>268.5750727143494</v>
      </c>
      <c r="AE25" s="44">
        <v>200</v>
      </c>
      <c r="AF25" s="44">
        <v>100</v>
      </c>
      <c r="AG25" s="44">
        <v>2941</v>
      </c>
      <c r="AH25" s="44">
        <v>20000</v>
      </c>
    </row>
    <row r="26" spans="1:34" x14ac:dyDescent="0.25">
      <c r="A26" s="40" t="s">
        <v>288</v>
      </c>
      <c r="B26" s="45"/>
      <c r="C26" s="55">
        <f t="shared" si="0"/>
        <v>1.2789769249683947E-5</v>
      </c>
      <c r="D26" s="44">
        <f t="shared" si="1"/>
        <v>0.13443617145717301</v>
      </c>
      <c r="E26" s="39">
        <v>6.35</v>
      </c>
      <c r="F26" s="39">
        <f t="shared" si="2"/>
        <v>2.0759459282080197</v>
      </c>
      <c r="G26" s="39">
        <f t="shared" si="3"/>
        <v>5.7005082940651981</v>
      </c>
      <c r="H26" s="39">
        <v>600</v>
      </c>
      <c r="I26" s="39">
        <f t="shared" si="4"/>
        <v>0.12084821338284013</v>
      </c>
      <c r="J26" s="37">
        <v>9.5008471567753303E-3</v>
      </c>
      <c r="K26" s="44">
        <f t="shared" si="5"/>
        <v>3.5332584145363333E-3</v>
      </c>
      <c r="L26" s="44">
        <f t="shared" si="6"/>
        <v>9.6311201294240352</v>
      </c>
      <c r="M26" s="30">
        <v>6.2</v>
      </c>
      <c r="N26" s="13">
        <f t="shared" si="7"/>
        <v>0.80233815379891149</v>
      </c>
      <c r="O26" s="50">
        <f t="shared" si="8"/>
        <v>0.11457685967713328</v>
      </c>
      <c r="P26" s="13">
        <f t="shared" si="9"/>
        <v>0.88538296058181309</v>
      </c>
      <c r="Q26" s="13">
        <f t="shared" si="10"/>
        <v>0.25881875928997145</v>
      </c>
      <c r="R26" s="44">
        <v>0.41</v>
      </c>
      <c r="S26" s="44">
        <v>9.75</v>
      </c>
      <c r="T26" s="44">
        <v>2</v>
      </c>
      <c r="U26" s="13">
        <f t="shared" si="11"/>
        <v>8.7277658230283599</v>
      </c>
      <c r="V26" s="44">
        <v>4.7</v>
      </c>
      <c r="W26" s="44">
        <v>9.81</v>
      </c>
      <c r="X26" s="46">
        <v>96.8</v>
      </c>
      <c r="Y26" s="44">
        <f t="shared" si="12"/>
        <v>16.4025</v>
      </c>
      <c r="Z26" s="30">
        <v>29</v>
      </c>
      <c r="AA26" s="13">
        <f t="shared" si="13"/>
        <v>4.8186761796346005</v>
      </c>
      <c r="AB26" s="44">
        <v>0.98</v>
      </c>
      <c r="AC26" s="44">
        <v>0.72</v>
      </c>
      <c r="AD26" s="44">
        <f t="shared" si="14"/>
        <v>268.5750727143494</v>
      </c>
      <c r="AE26" s="44">
        <v>200</v>
      </c>
      <c r="AF26" s="44">
        <v>100</v>
      </c>
      <c r="AG26" s="44">
        <v>2941</v>
      </c>
      <c r="AH26" s="44">
        <v>20000</v>
      </c>
    </row>
    <row r="27" spans="1:34" x14ac:dyDescent="0.25">
      <c r="A27" s="40" t="s">
        <v>289</v>
      </c>
      <c r="B27" s="45"/>
      <c r="C27" s="55">
        <f t="shared" si="0"/>
        <v>1.1980373955432569E-5</v>
      </c>
      <c r="D27" s="44">
        <f t="shared" si="1"/>
        <v>0.1340885442141253</v>
      </c>
      <c r="E27" s="39">
        <v>6.35</v>
      </c>
      <c r="F27" s="39">
        <f t="shared" si="2"/>
        <v>2.0706820096005307</v>
      </c>
      <c r="G27" s="39">
        <f t="shared" si="3"/>
        <v>5.3536160228416971</v>
      </c>
      <c r="H27" s="39">
        <v>600</v>
      </c>
      <c r="I27" s="39">
        <f t="shared" si="4"/>
        <v>0.11320038383085881</v>
      </c>
      <c r="J27" s="37">
        <v>8.9226933714028293E-3</v>
      </c>
      <c r="K27" s="44">
        <f t="shared" si="5"/>
        <v>3.5241097900895056E-3</v>
      </c>
      <c r="L27" s="44">
        <f t="shared" si="6"/>
        <v>10.120838102106614</v>
      </c>
      <c r="M27" s="30">
        <v>5.9</v>
      </c>
      <c r="N27" s="13">
        <f t="shared" si="7"/>
        <v>0.76351533990541576</v>
      </c>
      <c r="O27" s="50">
        <f t="shared" si="8"/>
        <v>7.5887625707124221E-2</v>
      </c>
      <c r="P27" s="13">
        <f t="shared" si="9"/>
        <v>0.58641518810545257</v>
      </c>
      <c r="Q27" s="13">
        <f t="shared" si="10"/>
        <v>0.25881875928997145</v>
      </c>
      <c r="R27" s="44">
        <v>0.41</v>
      </c>
      <c r="S27" s="44">
        <v>9.75</v>
      </c>
      <c r="T27" s="44">
        <v>2</v>
      </c>
      <c r="U27" s="13">
        <f t="shared" si="11"/>
        <v>13.177378929462558</v>
      </c>
      <c r="V27" s="44">
        <v>4.7</v>
      </c>
      <c r="W27" s="44">
        <v>9.81</v>
      </c>
      <c r="X27" s="46">
        <v>93.2</v>
      </c>
      <c r="Y27" s="44">
        <f t="shared" si="12"/>
        <v>36</v>
      </c>
      <c r="Z27" s="30">
        <v>42</v>
      </c>
      <c r="AA27" s="13">
        <f t="shared" si="13"/>
        <v>5.063693612497377</v>
      </c>
      <c r="AB27" s="44">
        <v>0.98</v>
      </c>
      <c r="AC27" s="44">
        <v>0.72</v>
      </c>
      <c r="AD27" s="44">
        <f t="shared" si="14"/>
        <v>268.5750727143494</v>
      </c>
      <c r="AE27" s="44">
        <v>200</v>
      </c>
      <c r="AF27" s="44">
        <v>100</v>
      </c>
      <c r="AG27" s="44">
        <v>2941</v>
      </c>
      <c r="AH27" s="44">
        <v>20000</v>
      </c>
    </row>
    <row r="28" spans="1:34" x14ac:dyDescent="0.25">
      <c r="A28" s="38" t="s">
        <v>290</v>
      </c>
      <c r="B28" s="39"/>
      <c r="C28" s="55">
        <f t="shared" si="0"/>
        <v>1.0904844012791029E-5</v>
      </c>
      <c r="D28" s="44">
        <f t="shared" si="1"/>
        <v>0.13051183697159791</v>
      </c>
      <c r="E28" s="39">
        <v>6.35</v>
      </c>
      <c r="F28" s="39">
        <f t="shared" si="2"/>
        <v>2.0164912433472755</v>
      </c>
      <c r="G28" s="39">
        <f t="shared" si="3"/>
        <v>5.0067237516181979</v>
      </c>
      <c r="H28" s="39">
        <v>600</v>
      </c>
      <c r="I28" s="39">
        <f t="shared" si="4"/>
        <v>0.10303789618384566</v>
      </c>
      <c r="J28" s="37">
        <v>8.3445395860303299E-3</v>
      </c>
      <c r="K28" s="44">
        <f t="shared" si="5"/>
        <v>3.4299840672769727E-3</v>
      </c>
      <c r="L28" s="44">
        <f t="shared" si="6"/>
        <v>15.31101148780232</v>
      </c>
      <c r="M28" s="30">
        <v>3.9</v>
      </c>
      <c r="N28" s="13">
        <f t="shared" si="7"/>
        <v>0.5046965806154442</v>
      </c>
      <c r="O28" s="50">
        <f t="shared" si="8"/>
        <v>5.3148251111219812E-2</v>
      </c>
      <c r="P28" s="13">
        <f t="shared" si="9"/>
        <v>0.41069860049575757</v>
      </c>
      <c r="Q28" s="13">
        <f t="shared" si="10"/>
        <v>0.25881875928997145</v>
      </c>
      <c r="R28" s="44">
        <v>0.41</v>
      </c>
      <c r="S28" s="44">
        <v>9.75</v>
      </c>
      <c r="T28" s="44">
        <v>2</v>
      </c>
      <c r="U28" s="13">
        <f t="shared" si="11"/>
        <v>18.815294559878676</v>
      </c>
      <c r="V28" s="44">
        <v>4.7</v>
      </c>
      <c r="W28" s="44">
        <v>9.81</v>
      </c>
      <c r="X28" s="46">
        <v>89.6</v>
      </c>
      <c r="Y28" s="44">
        <f t="shared" si="12"/>
        <v>70.56</v>
      </c>
      <c r="Z28" s="30">
        <v>58</v>
      </c>
      <c r="AA28" s="13">
        <f t="shared" si="13"/>
        <v>7.6604595676242377</v>
      </c>
      <c r="AB28" s="44">
        <v>0.98</v>
      </c>
      <c r="AC28" s="44">
        <v>0.72</v>
      </c>
      <c r="AD28" s="44">
        <f t="shared" si="14"/>
        <v>268.5750727143494</v>
      </c>
      <c r="AE28" s="44">
        <v>200</v>
      </c>
      <c r="AF28" s="44">
        <v>100</v>
      </c>
      <c r="AG28" s="44">
        <v>2941</v>
      </c>
      <c r="AH28" s="44">
        <v>20000</v>
      </c>
    </row>
    <row r="43" spans="1:34" x14ac:dyDescent="0.25">
      <c r="A43" t="s">
        <v>201</v>
      </c>
      <c r="B43" t="s">
        <v>208</v>
      </c>
      <c r="C43" t="s">
        <v>10</v>
      </c>
      <c r="D43" t="s">
        <v>12</v>
      </c>
      <c r="E43" t="s">
        <v>17</v>
      </c>
      <c r="F43" t="s">
        <v>11</v>
      </c>
      <c r="G43" t="s">
        <v>16</v>
      </c>
      <c r="H43" t="s">
        <v>20</v>
      </c>
      <c r="I43" t="s">
        <v>31</v>
      </c>
      <c r="J43" t="s">
        <v>221</v>
      </c>
      <c r="K43" t="s">
        <v>32</v>
      </c>
      <c r="L43" t="s">
        <v>35</v>
      </c>
      <c r="M43" t="s">
        <v>38</v>
      </c>
      <c r="N43" t="s">
        <v>39</v>
      </c>
      <c r="O43" t="s">
        <v>42</v>
      </c>
      <c r="P43" t="s">
        <v>41</v>
      </c>
      <c r="Q43" t="s">
        <v>43</v>
      </c>
      <c r="R43" t="s">
        <v>204</v>
      </c>
      <c r="S43" t="s">
        <v>45</v>
      </c>
      <c r="T43" t="s">
        <v>46</v>
      </c>
      <c r="U43" t="s">
        <v>44</v>
      </c>
      <c r="V43" t="s">
        <v>205</v>
      </c>
      <c r="W43" t="s">
        <v>206</v>
      </c>
      <c r="X43" t="s">
        <v>89</v>
      </c>
      <c r="Y43" t="s">
        <v>47</v>
      </c>
      <c r="Z43" t="s">
        <v>48</v>
      </c>
      <c r="AA43" t="s">
        <v>49</v>
      </c>
      <c r="AB43" t="s">
        <v>202</v>
      </c>
      <c r="AC43" t="s">
        <v>203</v>
      </c>
      <c r="AD43" t="s">
        <v>54</v>
      </c>
      <c r="AE43" t="s">
        <v>56</v>
      </c>
      <c r="AF43" t="s">
        <v>57</v>
      </c>
      <c r="AG43" t="s">
        <v>59</v>
      </c>
      <c r="AH43" t="s">
        <v>58</v>
      </c>
    </row>
    <row r="44" spans="1:34" x14ac:dyDescent="0.25">
      <c r="A44" t="s">
        <v>267</v>
      </c>
      <c r="B44" t="s">
        <v>220</v>
      </c>
      <c r="C44">
        <v>2.915970770828169E-5</v>
      </c>
      <c r="D44">
        <v>0.13105845832756952</v>
      </c>
      <c r="E44">
        <v>6.35</v>
      </c>
      <c r="F44">
        <v>2.0247767457546217</v>
      </c>
      <c r="G44">
        <v>13.332138260982779</v>
      </c>
      <c r="H44">
        <v>600</v>
      </c>
      <c r="I44">
        <v>0.27552479724361018</v>
      </c>
      <c r="J44">
        <v>2.2220230434971299E-2</v>
      </c>
      <c r="K44">
        <v>3.4443686857787387E-3</v>
      </c>
      <c r="L44">
        <v>21.874106245254044</v>
      </c>
      <c r="M44">
        <v>2.72984615384616</v>
      </c>
      <c r="N44">
        <v>0.3532676972954818</v>
      </c>
      <c r="O44">
        <v>2.4380270351921709</v>
      </c>
      <c r="P44">
        <v>18.839647032390655</v>
      </c>
      <c r="Q44">
        <v>0.25881875928997145</v>
      </c>
      <c r="R44">
        <v>0.41</v>
      </c>
      <c r="S44">
        <v>9.75</v>
      </c>
      <c r="T44">
        <v>2</v>
      </c>
      <c r="U44">
        <v>0.41016772396913875</v>
      </c>
      <c r="V44">
        <v>4.7</v>
      </c>
      <c r="W44">
        <v>9.81</v>
      </c>
      <c r="X44">
        <v>60.121669724770619</v>
      </c>
      <c r="Y44">
        <v>2.2499999999999999E-2</v>
      </c>
      <c r="Z44">
        <v>3</v>
      </c>
      <c r="AA44">
        <v>10.944130412492898</v>
      </c>
      <c r="AB44">
        <v>0.98</v>
      </c>
      <c r="AC44">
        <v>0.72</v>
      </c>
      <c r="AD44">
        <v>257.51072961373387</v>
      </c>
      <c r="AE44">
        <v>200</v>
      </c>
      <c r="AF44">
        <v>100</v>
      </c>
      <c r="AG44">
        <v>2000</v>
      </c>
      <c r="AH44">
        <v>20000</v>
      </c>
    </row>
    <row r="45" spans="1:34" x14ac:dyDescent="0.25">
      <c r="A45" t="s">
        <v>268</v>
      </c>
      <c r="C45">
        <v>2.8474380127513355E-5</v>
      </c>
      <c r="D45">
        <v>0.13139665940406073</v>
      </c>
      <c r="E45">
        <v>6.35</v>
      </c>
      <c r="F45">
        <v>2.0299024275243118</v>
      </c>
      <c r="G45">
        <v>12.985245989759278</v>
      </c>
      <c r="H45">
        <v>600</v>
      </c>
      <c r="I45">
        <v>0.2690492610473636</v>
      </c>
      <c r="J45">
        <v>2.1642076649598798E-2</v>
      </c>
      <c r="K45">
        <v>3.4532686976633249E-3</v>
      </c>
      <c r="L45">
        <v>21.375376056798803</v>
      </c>
      <c r="M45">
        <v>2.7935389133627102</v>
      </c>
      <c r="N45">
        <v>0.36151013779239582</v>
      </c>
      <c r="O45">
        <v>0.83687546867573437</v>
      </c>
      <c r="P45">
        <v>6.4668841700004327</v>
      </c>
      <c r="Q45">
        <v>0.25881875928997145</v>
      </c>
      <c r="R45">
        <v>0.41</v>
      </c>
      <c r="S45">
        <v>9.75</v>
      </c>
      <c r="T45">
        <v>2</v>
      </c>
      <c r="U45">
        <v>1.1949209140786414</v>
      </c>
      <c r="V45">
        <v>4.7</v>
      </c>
      <c r="W45">
        <v>9.81</v>
      </c>
      <c r="X45">
        <v>63.755577464788715</v>
      </c>
      <c r="Y45">
        <v>0.20249999999999999</v>
      </c>
      <c r="Z45">
        <v>5</v>
      </c>
      <c r="AA45">
        <v>10.694603955873186</v>
      </c>
      <c r="AB45">
        <v>0.98</v>
      </c>
      <c r="AC45">
        <v>0.72</v>
      </c>
      <c r="AD45">
        <v>257.51072961373387</v>
      </c>
      <c r="AE45">
        <v>200</v>
      </c>
      <c r="AF45">
        <v>100</v>
      </c>
      <c r="AG45">
        <v>2000</v>
      </c>
      <c r="AH45">
        <v>20000</v>
      </c>
    </row>
    <row r="46" spans="1:34" x14ac:dyDescent="0.25">
      <c r="A46" t="s">
        <v>269</v>
      </c>
      <c r="C46">
        <v>2.2360837793809069E-5</v>
      </c>
      <c r="D46">
        <v>0.13138919785304654</v>
      </c>
      <c r="E46">
        <v>6.35</v>
      </c>
      <c r="F46">
        <v>2.0297893477365681</v>
      </c>
      <c r="G46">
        <v>10.197851162790704</v>
      </c>
      <c r="H46">
        <v>600</v>
      </c>
      <c r="I46">
        <v>0.21128350671314311</v>
      </c>
      <c r="J46">
        <v>1.6996418604651172E-2</v>
      </c>
      <c r="K46">
        <v>3.4530723407702052E-3</v>
      </c>
      <c r="L46">
        <v>21.386351578626751</v>
      </c>
      <c r="M46">
        <v>2.7921052631579002</v>
      </c>
      <c r="N46">
        <v>0.36132461000876348</v>
      </c>
      <c r="O46">
        <v>0.44328385979815726</v>
      </c>
      <c r="P46">
        <v>3.4254384111432787</v>
      </c>
      <c r="Q46">
        <v>0.25881875928997145</v>
      </c>
      <c r="R46">
        <v>0.41</v>
      </c>
      <c r="S46">
        <v>9.75</v>
      </c>
      <c r="T46">
        <v>2</v>
      </c>
      <c r="U46">
        <v>2.2558908426202011</v>
      </c>
      <c r="V46">
        <v>4.7</v>
      </c>
      <c r="W46">
        <v>9.81</v>
      </c>
      <c r="X46">
        <v>71.551762711864384</v>
      </c>
      <c r="Y46">
        <v>0.80999999999999994</v>
      </c>
      <c r="Z46">
        <v>8</v>
      </c>
      <c r="AA46">
        <v>10.700095267878506</v>
      </c>
      <c r="AB46">
        <v>0.98</v>
      </c>
      <c r="AC46">
        <v>0.72</v>
      </c>
      <c r="AD46">
        <v>257.51072961373387</v>
      </c>
      <c r="AE46">
        <v>200</v>
      </c>
      <c r="AF46">
        <v>100</v>
      </c>
      <c r="AG46">
        <v>2000</v>
      </c>
      <c r="AH46">
        <v>20000</v>
      </c>
    </row>
    <row r="47" spans="1:34" x14ac:dyDescent="0.25">
      <c r="A47" t="s">
        <v>270</v>
      </c>
      <c r="C47">
        <v>2.3339540061940306E-5</v>
      </c>
      <c r="D47">
        <v>0.12652392269508636</v>
      </c>
      <c r="E47">
        <v>6.35</v>
      </c>
      <c r="F47">
        <v>1.9560040978745787</v>
      </c>
      <c r="G47">
        <v>11.054040752351103</v>
      </c>
      <c r="H47">
        <v>600</v>
      </c>
      <c r="I47">
        <v>0.22053108719942152</v>
      </c>
      <c r="J47">
        <v>1.8423401253918503E-2</v>
      </c>
      <c r="K47">
        <v>3.3250448431797275E-3</v>
      </c>
      <c r="L47">
        <v>21.443875205292073</v>
      </c>
      <c r="M47">
        <v>2.7846153846154</v>
      </c>
      <c r="N47">
        <v>0.36035534947296222</v>
      </c>
      <c r="O47">
        <v>0.70514552777882966</v>
      </c>
      <c r="P47">
        <v>5.448952229840569</v>
      </c>
      <c r="Q47">
        <v>0.25881875928997145</v>
      </c>
      <c r="R47">
        <v>0.41</v>
      </c>
      <c r="S47">
        <v>9.75</v>
      </c>
      <c r="T47">
        <v>2</v>
      </c>
      <c r="U47">
        <v>1.4181469790355843</v>
      </c>
      <c r="V47">
        <v>4.7</v>
      </c>
      <c r="W47">
        <v>9.81</v>
      </c>
      <c r="X47">
        <v>80.469535321821041</v>
      </c>
      <c r="Y47">
        <v>0.36</v>
      </c>
      <c r="Z47">
        <v>6</v>
      </c>
      <c r="AA47">
        <v>10.728875692777534</v>
      </c>
      <c r="AB47">
        <v>0.98</v>
      </c>
      <c r="AC47">
        <v>0.72</v>
      </c>
      <c r="AD47">
        <v>268.5750727143494</v>
      </c>
      <c r="AE47">
        <v>200</v>
      </c>
      <c r="AF47">
        <v>100</v>
      </c>
      <c r="AG47">
        <v>2941</v>
      </c>
      <c r="AH47">
        <v>20000</v>
      </c>
    </row>
    <row r="48" spans="1:34" x14ac:dyDescent="0.25">
      <c r="A48" t="s">
        <v>271</v>
      </c>
      <c r="C48">
        <v>2.3117371540145454E-5</v>
      </c>
      <c r="D48">
        <v>0.12656870224217337</v>
      </c>
      <c r="E48">
        <v>6.35</v>
      </c>
      <c r="F48">
        <v>1.9566836845118625</v>
      </c>
      <c r="G48">
        <v>10.944939044481055</v>
      </c>
      <c r="H48">
        <v>600</v>
      </c>
      <c r="I48">
        <v>0.21843185707223811</v>
      </c>
      <c r="J48">
        <v>1.8241565074135092E-2</v>
      </c>
      <c r="K48">
        <v>3.3262231396708353E-3</v>
      </c>
      <c r="L48">
        <v>21.372864999405952</v>
      </c>
      <c r="M48">
        <v>2.79386712095401</v>
      </c>
      <c r="N48">
        <v>0.3615526109331807</v>
      </c>
      <c r="O48">
        <v>0.2403696198092066</v>
      </c>
      <c r="P48">
        <v>1.8574358401888862</v>
      </c>
      <c r="Q48">
        <v>0.25881875928997145</v>
      </c>
      <c r="R48">
        <v>0.41</v>
      </c>
      <c r="S48">
        <v>9.75</v>
      </c>
      <c r="T48">
        <v>2</v>
      </c>
      <c r="U48">
        <v>4.160259523619291</v>
      </c>
      <c r="V48">
        <v>4.7</v>
      </c>
      <c r="W48">
        <v>9.81</v>
      </c>
      <c r="X48">
        <v>84.154170648464202</v>
      </c>
      <c r="Y48">
        <v>3.2399999999999998</v>
      </c>
      <c r="Z48">
        <v>14</v>
      </c>
      <c r="AA48">
        <v>10.693347614733003</v>
      </c>
      <c r="AB48">
        <v>0.98</v>
      </c>
      <c r="AC48">
        <v>0.72</v>
      </c>
      <c r="AD48">
        <v>268.5750727143494</v>
      </c>
      <c r="AE48">
        <v>200</v>
      </c>
      <c r="AF48">
        <v>100</v>
      </c>
      <c r="AG48">
        <v>2941</v>
      </c>
      <c r="AH48">
        <v>20000</v>
      </c>
    </row>
    <row r="49" spans="1:34" x14ac:dyDescent="0.25">
      <c r="A49" t="s">
        <v>272</v>
      </c>
      <c r="C49">
        <v>3.1075430039769619E-5</v>
      </c>
      <c r="D49">
        <v>0.13648496952192848</v>
      </c>
      <c r="E49">
        <v>6.35</v>
      </c>
      <c r="F49">
        <v>2.1069589460018769</v>
      </c>
      <c r="G49">
        <v>13.642388692579491</v>
      </c>
      <c r="H49">
        <v>600</v>
      </c>
      <c r="I49">
        <v>0.29362611061198873</v>
      </c>
      <c r="J49">
        <v>2.2737314487632485E-2</v>
      </c>
      <c r="K49">
        <v>3.5871786242695765E-3</v>
      </c>
      <c r="L49">
        <v>6.7955640382544003</v>
      </c>
      <c r="M49">
        <v>8.7870476190476303</v>
      </c>
      <c r="N49">
        <v>1.1371263812919026</v>
      </c>
      <c r="O49">
        <v>6.5296298846504938E-2</v>
      </c>
      <c r="P49">
        <v>0.50457160853127547</v>
      </c>
      <c r="Q49">
        <v>0.25881875928997145</v>
      </c>
      <c r="R49">
        <v>0.41</v>
      </c>
      <c r="S49">
        <v>9.75</v>
      </c>
      <c r="T49">
        <v>2</v>
      </c>
      <c r="U49">
        <v>15.314803712699653</v>
      </c>
      <c r="V49">
        <v>4.7</v>
      </c>
      <c r="W49">
        <v>9.81</v>
      </c>
      <c r="X49">
        <v>83.490388571428554</v>
      </c>
      <c r="Y49">
        <v>43.559999999999995</v>
      </c>
      <c r="Z49">
        <v>46</v>
      </c>
      <c r="AA49">
        <v>3.3999806998852433</v>
      </c>
      <c r="AB49">
        <v>0.98</v>
      </c>
      <c r="AC49">
        <v>0.72</v>
      </c>
      <c r="AD49">
        <v>268.5750727143494</v>
      </c>
      <c r="AE49">
        <v>200</v>
      </c>
      <c r="AF49">
        <v>100</v>
      </c>
      <c r="AG49">
        <v>2941</v>
      </c>
      <c r="AH49">
        <v>20000</v>
      </c>
    </row>
    <row r="50" spans="1:34" x14ac:dyDescent="0.25">
      <c r="A50" t="s">
        <v>273</v>
      </c>
      <c r="C50">
        <v>3.2951643666033481E-5</v>
      </c>
      <c r="D50">
        <v>0.13488632507481457</v>
      </c>
      <c r="E50">
        <v>6.35</v>
      </c>
      <c r="F50">
        <v>2.0827615581472538</v>
      </c>
      <c r="G50">
        <v>14.637746140651789</v>
      </c>
      <c r="H50">
        <v>600</v>
      </c>
      <c r="I50">
        <v>0.31135411337986474</v>
      </c>
      <c r="J50">
        <v>2.4396243567752982E-2</v>
      </c>
      <c r="K50">
        <v>3.5451053551108242E-3</v>
      </c>
      <c r="L50">
        <v>9.0007193570994861</v>
      </c>
      <c r="M50">
        <v>6.6342413793103452</v>
      </c>
      <c r="N50">
        <v>0.8585330613116462</v>
      </c>
      <c r="O50">
        <v>8.0470347937548189E-2</v>
      </c>
      <c r="P50">
        <v>0.62182778526800708</v>
      </c>
      <c r="Q50">
        <v>0.25881875928997145</v>
      </c>
      <c r="R50">
        <v>0.41</v>
      </c>
      <c r="S50">
        <v>9.75</v>
      </c>
      <c r="T50">
        <v>2</v>
      </c>
      <c r="U50">
        <v>12.426937693572356</v>
      </c>
      <c r="V50">
        <v>4.7</v>
      </c>
      <c r="W50">
        <v>9.81</v>
      </c>
      <c r="X50">
        <v>84.88496206896545</v>
      </c>
      <c r="Y50">
        <v>29.16</v>
      </c>
      <c r="Z50">
        <v>38</v>
      </c>
      <c r="AA50">
        <v>4.5032718295275878</v>
      </c>
      <c r="AB50">
        <v>0.98</v>
      </c>
      <c r="AC50">
        <v>0.72</v>
      </c>
      <c r="AD50">
        <v>268.5750727143494</v>
      </c>
      <c r="AE50">
        <v>200</v>
      </c>
      <c r="AF50">
        <v>100</v>
      </c>
      <c r="AG50">
        <v>2941</v>
      </c>
      <c r="AH50">
        <v>20000</v>
      </c>
    </row>
    <row r="51" spans="1:34" x14ac:dyDescent="0.25">
      <c r="A51" t="s">
        <v>291</v>
      </c>
      <c r="C51">
        <v>2.5513125002662312E-5</v>
      </c>
      <c r="D51">
        <v>0.13634202005555821</v>
      </c>
      <c r="E51">
        <v>6.35</v>
      </c>
      <c r="F51">
        <v>2.1047956909238401</v>
      </c>
      <c r="G51">
        <v>11.212246913580252</v>
      </c>
      <c r="H51">
        <v>600</v>
      </c>
      <c r="I51">
        <v>0.24106889766294565</v>
      </c>
      <c r="J51">
        <v>1.8687078189300418E-2</v>
      </c>
      <c r="K51">
        <v>3.5834164124433658E-3</v>
      </c>
      <c r="L51">
        <v>6.9906419228677885</v>
      </c>
      <c r="M51">
        <v>8.5418400000000041</v>
      </c>
      <c r="N51">
        <v>1.1053942154267253</v>
      </c>
      <c r="O51">
        <v>6.2507352516513681E-2</v>
      </c>
      <c r="P51">
        <v>0.48302026242605267</v>
      </c>
      <c r="Q51">
        <v>0.25881875928997145</v>
      </c>
      <c r="R51">
        <v>0.41</v>
      </c>
      <c r="S51">
        <v>9.75</v>
      </c>
      <c r="T51">
        <v>2</v>
      </c>
      <c r="U51">
        <v>15.998117977174159</v>
      </c>
      <c r="V51">
        <v>4.7</v>
      </c>
      <c r="W51">
        <v>9.81</v>
      </c>
      <c r="X51">
        <v>83.624179999999996</v>
      </c>
      <c r="Y51">
        <v>47.61</v>
      </c>
      <c r="Z51">
        <v>48</v>
      </c>
      <c r="AA51">
        <v>3.4975827589529316</v>
      </c>
      <c r="AB51">
        <v>0.98</v>
      </c>
      <c r="AC51">
        <v>0.72</v>
      </c>
      <c r="AD51">
        <v>268.5750727143494</v>
      </c>
      <c r="AE51">
        <v>200</v>
      </c>
      <c r="AF51">
        <v>100</v>
      </c>
      <c r="AG51">
        <v>2941</v>
      </c>
      <c r="AH51">
        <v>20000</v>
      </c>
    </row>
    <row r="52" spans="1:34" x14ac:dyDescent="0.25">
      <c r="A52" t="s">
        <v>274</v>
      </c>
      <c r="C52">
        <v>2.6531584898223382E-5</v>
      </c>
      <c r="D52">
        <v>0.13608578991753334</v>
      </c>
      <c r="E52">
        <v>6.35</v>
      </c>
      <c r="F52">
        <v>2.1009179350215681</v>
      </c>
      <c r="G52">
        <v>11.681813008130067</v>
      </c>
      <c r="H52">
        <v>600</v>
      </c>
      <c r="I52">
        <v>0.25069214077062674</v>
      </c>
      <c r="J52">
        <v>1.9469688346883444E-2</v>
      </c>
      <c r="K52">
        <v>3.5766728531515216E-3</v>
      </c>
      <c r="L52">
        <v>7.3413354565677649</v>
      </c>
      <c r="M52">
        <v>8.133798701298705</v>
      </c>
      <c r="N52">
        <v>1.0525898440922559</v>
      </c>
      <c r="O52">
        <v>6.2170733903623744E-2</v>
      </c>
      <c r="P52">
        <v>0.48041907065916994</v>
      </c>
      <c r="Q52">
        <v>0.25881875928997145</v>
      </c>
      <c r="R52">
        <v>0.41</v>
      </c>
      <c r="S52">
        <v>9.75</v>
      </c>
      <c r="T52">
        <v>2</v>
      </c>
      <c r="U52">
        <v>16.084738545151918</v>
      </c>
      <c r="V52">
        <v>4.7</v>
      </c>
      <c r="W52">
        <v>9.81</v>
      </c>
      <c r="X52">
        <v>82.72592857142854</v>
      </c>
      <c r="Y52">
        <v>47.61</v>
      </c>
      <c r="Z52">
        <v>48</v>
      </c>
      <c r="AA52">
        <v>3.6730429914578933</v>
      </c>
      <c r="AB52">
        <v>0.98</v>
      </c>
      <c r="AC52">
        <v>0.72</v>
      </c>
      <c r="AD52">
        <v>268.5750727143494</v>
      </c>
      <c r="AE52">
        <v>200</v>
      </c>
      <c r="AF52">
        <v>100</v>
      </c>
      <c r="AG52">
        <v>2941</v>
      </c>
      <c r="AH52">
        <v>20000</v>
      </c>
    </row>
    <row r="53" spans="1:34" x14ac:dyDescent="0.25">
      <c r="A53" t="s">
        <v>275</v>
      </c>
      <c r="C53">
        <v>3.3015885549877305E-5</v>
      </c>
      <c r="D53">
        <v>0.13463317559444676</v>
      </c>
      <c r="E53">
        <v>6.35</v>
      </c>
      <c r="F53">
        <v>2.0789288131542882</v>
      </c>
      <c r="G53">
        <v>14.693897727272709</v>
      </c>
      <c r="H53">
        <v>600</v>
      </c>
      <c r="I53">
        <v>0.3119611233059425</v>
      </c>
      <c r="J53">
        <v>2.4489829545454516E-2</v>
      </c>
      <c r="K53">
        <v>3.5384430677292307E-3</v>
      </c>
      <c r="L53">
        <v>9.3547143167799582</v>
      </c>
      <c r="M53">
        <v>6.3831927710843406</v>
      </c>
      <c r="N53">
        <v>0.82604501666038188</v>
      </c>
      <c r="O53">
        <v>8.2001026192067228E-2</v>
      </c>
      <c r="P53">
        <v>0.6336559715920449</v>
      </c>
      <c r="Q53">
        <v>0.25881875928997145</v>
      </c>
      <c r="R53">
        <v>0.41</v>
      </c>
      <c r="S53">
        <v>9.75</v>
      </c>
      <c r="T53">
        <v>2</v>
      </c>
      <c r="U53">
        <v>12.194969336819591</v>
      </c>
      <c r="V53">
        <v>4.7</v>
      </c>
      <c r="W53">
        <v>9.81</v>
      </c>
      <c r="X53">
        <v>83.316048192771007</v>
      </c>
      <c r="Y53">
        <v>27.5625</v>
      </c>
      <c r="Z53">
        <v>37</v>
      </c>
      <c r="AA53">
        <v>4.6803838431875207</v>
      </c>
      <c r="AB53">
        <v>0.98</v>
      </c>
      <c r="AC53">
        <v>0.72</v>
      </c>
      <c r="AD53">
        <v>268.5750727143494</v>
      </c>
      <c r="AE53">
        <v>200</v>
      </c>
      <c r="AF53">
        <v>100</v>
      </c>
      <c r="AG53">
        <v>2941</v>
      </c>
      <c r="AH53">
        <v>20000</v>
      </c>
    </row>
    <row r="54" spans="1:34" x14ac:dyDescent="0.25">
      <c r="A54" t="s">
        <v>276</v>
      </c>
      <c r="C54">
        <v>1.3769220308863447E-5</v>
      </c>
      <c r="D54">
        <v>0.13874990442830848</v>
      </c>
      <c r="E54">
        <v>6.35</v>
      </c>
      <c r="F54">
        <v>2.1412222910613927</v>
      </c>
      <c r="G54">
        <v>5.9460000000000006</v>
      </c>
      <c r="H54">
        <v>600</v>
      </c>
      <c r="I54">
        <v>0.13010286906013649</v>
      </c>
      <c r="J54">
        <v>9.9100000000000004E-3</v>
      </c>
      <c r="K54">
        <v>3.6467896922338966E-3</v>
      </c>
      <c r="L54">
        <v>11.132968060397834</v>
      </c>
      <c r="M54">
        <v>5.3636141304347875</v>
      </c>
      <c r="N54">
        <v>0.69410197727464551</v>
      </c>
      <c r="O54">
        <v>7.0334297425482667E-2</v>
      </c>
      <c r="P54">
        <v>0.54350231504419344</v>
      </c>
      <c r="Q54">
        <v>0.25881875928997145</v>
      </c>
      <c r="R54">
        <v>0.41</v>
      </c>
      <c r="S54">
        <v>9.75</v>
      </c>
      <c r="T54">
        <v>2</v>
      </c>
      <c r="U54">
        <v>14.217814588387318</v>
      </c>
      <c r="V54">
        <v>4.7</v>
      </c>
      <c r="W54">
        <v>9.81</v>
      </c>
      <c r="X54">
        <v>80.0586548913043</v>
      </c>
      <c r="Y54">
        <v>36</v>
      </c>
      <c r="Z54">
        <v>42</v>
      </c>
      <c r="AA54">
        <v>5.5700860627184436</v>
      </c>
      <c r="AB54">
        <v>0.98</v>
      </c>
      <c r="AC54">
        <v>0.72</v>
      </c>
      <c r="AD54">
        <v>257.51072961373387</v>
      </c>
      <c r="AE54">
        <v>200</v>
      </c>
      <c r="AF54">
        <v>100</v>
      </c>
      <c r="AG54">
        <v>2000</v>
      </c>
      <c r="AH54">
        <v>20000</v>
      </c>
    </row>
    <row r="55" spans="1:34" x14ac:dyDescent="0.25">
      <c r="A55" t="s">
        <v>277</v>
      </c>
      <c r="C55">
        <v>1.4707652945929184E-5</v>
      </c>
      <c r="D55">
        <v>0.1303237169104754</v>
      </c>
      <c r="E55">
        <v>6.35</v>
      </c>
      <c r="F55">
        <v>2.0136394796639037</v>
      </c>
      <c r="G55">
        <v>6.7624615384615367</v>
      </c>
      <c r="H55">
        <v>600</v>
      </c>
      <c r="I55">
        <v>0.13896994909540236</v>
      </c>
      <c r="J55">
        <v>1.1270769230769228E-2</v>
      </c>
      <c r="K55">
        <v>3.4250336287807333E-3</v>
      </c>
      <c r="L55">
        <v>22.96651723170347</v>
      </c>
      <c r="M55">
        <v>2.6</v>
      </c>
      <c r="N55">
        <v>0.33646438707696286</v>
      </c>
      <c r="O55">
        <v>2.719180909742458</v>
      </c>
      <c r="P55">
        <v>21.012239740288557</v>
      </c>
      <c r="Q55">
        <v>0.25881875928997145</v>
      </c>
      <c r="R55">
        <v>0.41</v>
      </c>
      <c r="S55">
        <v>9.75</v>
      </c>
      <c r="T55">
        <v>2</v>
      </c>
      <c r="U55">
        <v>0.36775780398322711</v>
      </c>
      <c r="V55">
        <v>4.7</v>
      </c>
      <c r="W55">
        <v>9.81</v>
      </c>
      <c r="X55">
        <v>74.787704654895606</v>
      </c>
      <c r="Y55">
        <v>2.2499999999999999E-2</v>
      </c>
      <c r="Z55">
        <v>3</v>
      </c>
      <c r="AA55">
        <v>11.490689351436357</v>
      </c>
      <c r="AB55">
        <v>0.98</v>
      </c>
      <c r="AC55">
        <v>0.72</v>
      </c>
      <c r="AD55">
        <v>257.51072961373387</v>
      </c>
      <c r="AE55">
        <v>200</v>
      </c>
      <c r="AF55">
        <v>100</v>
      </c>
      <c r="AG55">
        <v>2000</v>
      </c>
      <c r="AH55">
        <v>20000</v>
      </c>
    </row>
    <row r="56" spans="1:34" x14ac:dyDescent="0.25">
      <c r="A56" t="s">
        <v>278</v>
      </c>
      <c r="C56">
        <v>1.9748341910527656E-5</v>
      </c>
      <c r="D56">
        <v>0.12905613521800721</v>
      </c>
      <c r="E56">
        <v>6.35</v>
      </c>
      <c r="F56">
        <v>1.9944198122833316</v>
      </c>
      <c r="G56">
        <v>9.1694310063004796</v>
      </c>
      <c r="H56">
        <v>600</v>
      </c>
      <c r="I56">
        <v>0.18659850624120702</v>
      </c>
      <c r="J56">
        <v>1.5282385010500801E-2</v>
      </c>
      <c r="K56">
        <v>3.391677304603958E-3</v>
      </c>
      <c r="L56">
        <v>24.880393667678764</v>
      </c>
      <c r="M56">
        <v>2.4</v>
      </c>
      <c r="N56">
        <v>0.3105825111479657</v>
      </c>
      <c r="O56">
        <v>2.5911191002414498</v>
      </c>
      <c r="P56">
        <v>20.022652974226268</v>
      </c>
      <c r="Q56">
        <v>0.25881875928997145</v>
      </c>
      <c r="R56">
        <v>0.41</v>
      </c>
      <c r="S56">
        <v>9.75</v>
      </c>
      <c r="T56">
        <v>2</v>
      </c>
      <c r="U56">
        <v>0.38593362995426045</v>
      </c>
      <c r="V56">
        <v>4.7</v>
      </c>
      <c r="W56">
        <v>9.81</v>
      </c>
      <c r="X56">
        <v>67.90922129783695</v>
      </c>
      <c r="Y56">
        <v>2.2499999999999999E-2</v>
      </c>
      <c r="Z56">
        <v>3</v>
      </c>
      <c r="AA56">
        <v>12.448246797389388</v>
      </c>
      <c r="AB56">
        <v>0.98</v>
      </c>
      <c r="AC56">
        <v>0.72</v>
      </c>
      <c r="AD56">
        <v>257.51072961373387</v>
      </c>
      <c r="AE56">
        <v>200</v>
      </c>
      <c r="AF56">
        <v>100</v>
      </c>
      <c r="AG56">
        <v>2000</v>
      </c>
      <c r="AH56">
        <v>20000</v>
      </c>
    </row>
    <row r="57" spans="1:34" x14ac:dyDescent="0.25">
      <c r="A57" t="s">
        <v>279</v>
      </c>
      <c r="C57">
        <v>1.9425263861968731E-5</v>
      </c>
      <c r="D57">
        <v>0.13193233539844848</v>
      </c>
      <c r="E57">
        <v>6.35</v>
      </c>
      <c r="F57">
        <v>2.0380199580649387</v>
      </c>
      <c r="G57">
        <v>8.8225387350769804</v>
      </c>
      <c r="H57">
        <v>600</v>
      </c>
      <c r="I57">
        <v>0.18354580027058334</v>
      </c>
      <c r="J57">
        <v>1.47042312251283E-2</v>
      </c>
      <c r="K57">
        <v>3.467365531662579E-3</v>
      </c>
      <c r="L57">
        <v>20.590670621527241</v>
      </c>
      <c r="M57">
        <v>2.9</v>
      </c>
      <c r="N57">
        <v>0.37528720097045865</v>
      </c>
      <c r="O57">
        <v>1.2557628357699118</v>
      </c>
      <c r="P57">
        <v>9.7038007539708442</v>
      </c>
      <c r="Q57">
        <v>0.25881875928997145</v>
      </c>
      <c r="R57">
        <v>0.41</v>
      </c>
      <c r="S57">
        <v>9.75</v>
      </c>
      <c r="T57">
        <v>2</v>
      </c>
      <c r="U57">
        <v>0.79632871073692602</v>
      </c>
      <c r="V57">
        <v>4.7</v>
      </c>
      <c r="W57">
        <v>9.81</v>
      </c>
      <c r="X57">
        <v>63.801258064516119</v>
      </c>
      <c r="Y57">
        <v>0.09</v>
      </c>
      <c r="Z57">
        <v>4</v>
      </c>
      <c r="AA57">
        <v>10.301997349563628</v>
      </c>
      <c r="AB57">
        <v>0.98</v>
      </c>
      <c r="AC57">
        <v>0.72</v>
      </c>
      <c r="AD57">
        <v>257.51072961373387</v>
      </c>
      <c r="AE57">
        <v>200</v>
      </c>
      <c r="AF57">
        <v>100</v>
      </c>
      <c r="AG57">
        <v>2000</v>
      </c>
      <c r="AH57">
        <v>20000</v>
      </c>
    </row>
    <row r="58" spans="1:34" x14ac:dyDescent="0.25">
      <c r="A58" t="s">
        <v>280</v>
      </c>
      <c r="C58">
        <v>1.8347042013070261E-5</v>
      </c>
      <c r="D58">
        <v>0.12971218473200338</v>
      </c>
      <c r="E58">
        <v>6.35</v>
      </c>
      <c r="F58">
        <v>2.0043680226198251</v>
      </c>
      <c r="G58">
        <v>8.4756464638534208</v>
      </c>
      <c r="H58">
        <v>600</v>
      </c>
      <c r="I58">
        <v>0.17335787728885627</v>
      </c>
      <c r="J58">
        <v>1.4126077439755701E-2</v>
      </c>
      <c r="K58">
        <v>3.4089410962767587E-3</v>
      </c>
      <c r="L58">
        <v>23.885177920971611</v>
      </c>
      <c r="M58">
        <v>2.5</v>
      </c>
      <c r="N58">
        <v>0.32352344911246428</v>
      </c>
      <c r="O58">
        <v>0.44685613368554383</v>
      </c>
      <c r="P58">
        <v>3.4530428544779626</v>
      </c>
      <c r="Q58">
        <v>0.25881875928997145</v>
      </c>
      <c r="R58">
        <v>0.41</v>
      </c>
      <c r="S58">
        <v>9.75</v>
      </c>
      <c r="T58">
        <v>2</v>
      </c>
      <c r="U58">
        <v>2.2378567163267538</v>
      </c>
      <c r="V58">
        <v>4.7</v>
      </c>
      <c r="W58">
        <v>9.81</v>
      </c>
      <c r="X58">
        <v>72.709632075471674</v>
      </c>
      <c r="Y58">
        <v>0.80999999999999994</v>
      </c>
      <c r="Z58">
        <v>8</v>
      </c>
      <c r="AA58">
        <v>11.95031692549381</v>
      </c>
      <c r="AB58">
        <v>0.98</v>
      </c>
      <c r="AC58">
        <v>0.72</v>
      </c>
      <c r="AD58">
        <v>257.51072961373387</v>
      </c>
      <c r="AE58">
        <v>200</v>
      </c>
      <c r="AF58">
        <v>100</v>
      </c>
      <c r="AG58">
        <v>2000</v>
      </c>
      <c r="AH58">
        <v>20000</v>
      </c>
    </row>
    <row r="59" spans="1:34" x14ac:dyDescent="0.25">
      <c r="A59" t="s">
        <v>281</v>
      </c>
      <c r="C59">
        <v>1.7173173889922094E-5</v>
      </c>
      <c r="D59">
        <v>0.12659824037620465</v>
      </c>
      <c r="E59">
        <v>6.35</v>
      </c>
      <c r="F59">
        <v>1.9571319584784488</v>
      </c>
      <c r="G59">
        <v>8.1287541926299198</v>
      </c>
      <c r="H59">
        <v>600</v>
      </c>
      <c r="I59">
        <v>0.1622662099835161</v>
      </c>
      <c r="J59">
        <v>1.3547923654383199E-2</v>
      </c>
      <c r="K59">
        <v>3.3270003852627597E-3</v>
      </c>
      <c r="L59">
        <v>21.326051715153227</v>
      </c>
      <c r="M59">
        <v>2.8</v>
      </c>
      <c r="N59">
        <v>0.36234626300595996</v>
      </c>
      <c r="O59">
        <v>0.33671818249708702</v>
      </c>
      <c r="P59">
        <v>2.6019611825728584</v>
      </c>
      <c r="Q59">
        <v>0.25881875928997145</v>
      </c>
      <c r="R59">
        <v>0.41</v>
      </c>
      <c r="S59">
        <v>9.75</v>
      </c>
      <c r="T59">
        <v>2</v>
      </c>
      <c r="U59">
        <v>2.9698425923543676</v>
      </c>
      <c r="V59">
        <v>4.7</v>
      </c>
      <c r="W59">
        <v>9.81</v>
      </c>
      <c r="X59">
        <v>73.395107382550322</v>
      </c>
      <c r="Y59">
        <v>1.44</v>
      </c>
      <c r="Z59">
        <v>10</v>
      </c>
      <c r="AA59">
        <v>10.66992582633376</v>
      </c>
      <c r="AB59">
        <v>0.98</v>
      </c>
      <c r="AC59">
        <v>0.72</v>
      </c>
      <c r="AD59">
        <v>268.5750727143494</v>
      </c>
      <c r="AE59">
        <v>200</v>
      </c>
      <c r="AF59">
        <v>100</v>
      </c>
      <c r="AG59">
        <v>2941</v>
      </c>
      <c r="AH59">
        <v>20000</v>
      </c>
    </row>
    <row r="60" spans="1:34" x14ac:dyDescent="0.25">
      <c r="A60" t="s">
        <v>282</v>
      </c>
      <c r="C60">
        <v>1.6346010536958874E-5</v>
      </c>
      <c r="D60">
        <v>0.12587297609675174</v>
      </c>
      <c r="E60">
        <v>6.35</v>
      </c>
      <c r="F60">
        <v>1.9461241593404515</v>
      </c>
      <c r="G60">
        <v>7.7818619214063602</v>
      </c>
      <c r="H60">
        <v>600</v>
      </c>
      <c r="I60">
        <v>0.15445049326260835</v>
      </c>
      <c r="J60">
        <v>1.29697698690106E-2</v>
      </c>
      <c r="K60">
        <v>3.3079164263106415E-3</v>
      </c>
      <c r="L60">
        <v>29.856472401214511</v>
      </c>
      <c r="M60">
        <v>2</v>
      </c>
      <c r="N60">
        <v>0.25881875928997145</v>
      </c>
      <c r="O60">
        <v>0.96174024842390249</v>
      </c>
      <c r="P60">
        <v>7.4317661599358997</v>
      </c>
      <c r="Q60">
        <v>0.25881875928997145</v>
      </c>
      <c r="R60">
        <v>0.41</v>
      </c>
      <c r="S60">
        <v>9.75</v>
      </c>
      <c r="T60">
        <v>2</v>
      </c>
      <c r="U60">
        <v>1.0397817930972499</v>
      </c>
      <c r="V60">
        <v>4.7</v>
      </c>
      <c r="W60">
        <v>9.81</v>
      </c>
      <c r="X60">
        <v>84.2</v>
      </c>
      <c r="Y60">
        <v>0.20249999999999999</v>
      </c>
      <c r="Z60">
        <v>5</v>
      </c>
      <c r="AA60">
        <v>14.937896156867261</v>
      </c>
      <c r="AB60">
        <v>0.98</v>
      </c>
      <c r="AC60">
        <v>0.72</v>
      </c>
      <c r="AD60">
        <v>257.51072961373387</v>
      </c>
      <c r="AE60">
        <v>200</v>
      </c>
      <c r="AF60">
        <v>100</v>
      </c>
      <c r="AG60">
        <v>2000</v>
      </c>
      <c r="AH60">
        <v>20000</v>
      </c>
    </row>
    <row r="61" spans="1:34" x14ac:dyDescent="0.25">
      <c r="A61" t="s">
        <v>283</v>
      </c>
      <c r="C61">
        <v>1.5974693293089801E-5</v>
      </c>
      <c r="D61">
        <v>0.12874935658573244</v>
      </c>
      <c r="E61">
        <v>6.35</v>
      </c>
      <c r="F61">
        <v>1.9897672310616681</v>
      </c>
      <c r="G61">
        <v>7.4349696501828593</v>
      </c>
      <c r="H61">
        <v>600</v>
      </c>
      <c r="I61">
        <v>0.15094198387171259</v>
      </c>
      <c r="J61">
        <v>1.2391616083638099E-2</v>
      </c>
      <c r="K61">
        <v>3.3836045734676771E-3</v>
      </c>
      <c r="L61">
        <v>25.349251779867377</v>
      </c>
      <c r="M61">
        <v>2.35560975609756</v>
      </c>
      <c r="N61">
        <v>0.30483799722226135</v>
      </c>
      <c r="O61">
        <v>0.45985097606327696</v>
      </c>
      <c r="P61">
        <v>3.5534593962571011</v>
      </c>
      <c r="Q61">
        <v>0.25881875928997145</v>
      </c>
      <c r="R61">
        <v>0.41</v>
      </c>
      <c r="S61">
        <v>9.75</v>
      </c>
      <c r="T61">
        <v>2</v>
      </c>
      <c r="U61">
        <v>2.1746175436243869</v>
      </c>
      <c r="V61">
        <v>4.7</v>
      </c>
      <c r="W61">
        <v>9.81</v>
      </c>
      <c r="X61">
        <v>77</v>
      </c>
      <c r="Y61">
        <v>0.80999999999999994</v>
      </c>
      <c r="Z61">
        <v>8</v>
      </c>
      <c r="AA61">
        <v>12.682827550870947</v>
      </c>
      <c r="AB61">
        <v>0.98</v>
      </c>
      <c r="AC61">
        <v>0.72</v>
      </c>
      <c r="AD61">
        <v>257.51072961373387</v>
      </c>
      <c r="AE61">
        <v>200</v>
      </c>
      <c r="AF61">
        <v>100</v>
      </c>
      <c r="AG61">
        <v>2000</v>
      </c>
      <c r="AH61">
        <v>20000</v>
      </c>
    </row>
    <row r="62" spans="1:34" x14ac:dyDescent="0.25">
      <c r="A62" t="s">
        <v>284</v>
      </c>
      <c r="C62">
        <v>1.5483512134218877E-5</v>
      </c>
      <c r="D62">
        <v>0.13089511425952174</v>
      </c>
      <c r="E62">
        <v>6.35</v>
      </c>
      <c r="F62">
        <v>2.0223009686893754</v>
      </c>
      <c r="G62">
        <v>7.0880773789593006</v>
      </c>
      <c r="H62">
        <v>600</v>
      </c>
      <c r="I62">
        <v>0.14630090205561849</v>
      </c>
      <c r="J62">
        <v>1.1813462298265501E-2</v>
      </c>
      <c r="K62">
        <v>3.440070187201666E-3</v>
      </c>
      <c r="L62">
        <v>22.115905482381113</v>
      </c>
      <c r="M62">
        <v>2.7</v>
      </c>
      <c r="N62">
        <v>0.34940532504146149</v>
      </c>
      <c r="O62">
        <v>0.45985097606327696</v>
      </c>
      <c r="P62">
        <v>3.5534593962571011</v>
      </c>
      <c r="Q62">
        <v>0.25881875928997145</v>
      </c>
      <c r="R62">
        <v>0.41</v>
      </c>
      <c r="S62">
        <v>9.75</v>
      </c>
      <c r="T62">
        <v>2</v>
      </c>
      <c r="U62">
        <v>2.1746175436243869</v>
      </c>
      <c r="V62">
        <v>4.7</v>
      </c>
      <c r="W62">
        <v>9.81</v>
      </c>
      <c r="X62">
        <v>77</v>
      </c>
      <c r="Y62">
        <v>0.80999999999999994</v>
      </c>
      <c r="Z62">
        <v>8</v>
      </c>
      <c r="AA62">
        <v>11.065108264346117</v>
      </c>
      <c r="AB62">
        <v>0.98</v>
      </c>
      <c r="AC62">
        <v>0.72</v>
      </c>
      <c r="AD62">
        <v>257.51072961373387</v>
      </c>
      <c r="AE62">
        <v>200</v>
      </c>
      <c r="AF62">
        <v>100</v>
      </c>
      <c r="AG62">
        <v>2000</v>
      </c>
      <c r="AH62">
        <v>20000</v>
      </c>
    </row>
    <row r="63" spans="1:34" x14ac:dyDescent="0.25">
      <c r="A63" t="s">
        <v>285</v>
      </c>
      <c r="C63">
        <v>1.4786022007832328E-5</v>
      </c>
      <c r="D63">
        <v>0.13143020231485461</v>
      </c>
      <c r="E63">
        <v>6.35</v>
      </c>
      <c r="F63">
        <v>2.0304107672413605</v>
      </c>
      <c r="G63">
        <v>6.7411851077357996</v>
      </c>
      <c r="H63">
        <v>600</v>
      </c>
      <c r="I63">
        <v>0.13971044416849668</v>
      </c>
      <c r="J63">
        <v>1.1235308512893E-2</v>
      </c>
      <c r="K63">
        <v>3.4541514074969038E-3</v>
      </c>
      <c r="L63">
        <v>21.326051715153223</v>
      </c>
      <c r="M63">
        <v>2.8</v>
      </c>
      <c r="N63">
        <v>0.36234626300596001</v>
      </c>
      <c r="O63">
        <v>0.57084289759571538</v>
      </c>
      <c r="P63">
        <v>4.4111400515305235</v>
      </c>
      <c r="Q63">
        <v>0.25881875928997145</v>
      </c>
      <c r="R63">
        <v>0.41</v>
      </c>
      <c r="S63">
        <v>9.75</v>
      </c>
      <c r="T63">
        <v>2</v>
      </c>
      <c r="U63">
        <v>1.7517954663390136</v>
      </c>
      <c r="V63">
        <v>4.7</v>
      </c>
      <c r="W63">
        <v>9.81</v>
      </c>
      <c r="X63">
        <v>82.4</v>
      </c>
      <c r="Y63">
        <v>0.5625</v>
      </c>
      <c r="Z63">
        <v>7</v>
      </c>
      <c r="AA63">
        <v>10.669925826333758</v>
      </c>
      <c r="AB63">
        <v>0.98</v>
      </c>
      <c r="AC63">
        <v>0.72</v>
      </c>
      <c r="AD63">
        <v>257.51072961373387</v>
      </c>
      <c r="AE63">
        <v>200</v>
      </c>
      <c r="AF63">
        <v>100</v>
      </c>
      <c r="AG63">
        <v>2000</v>
      </c>
      <c r="AH63">
        <v>20000</v>
      </c>
    </row>
    <row r="64" spans="1:34" x14ac:dyDescent="0.25">
      <c r="A64" t="s">
        <v>286</v>
      </c>
      <c r="C64">
        <v>1.369104996500059E-5</v>
      </c>
      <c r="D64">
        <v>0.1283033252517535</v>
      </c>
      <c r="E64">
        <v>6.35</v>
      </c>
      <c r="F64">
        <v>1.9830020169634797</v>
      </c>
      <c r="G64">
        <v>6.39429283651224</v>
      </c>
      <c r="H64">
        <v>600</v>
      </c>
      <c r="I64">
        <v>0.12936425163779622</v>
      </c>
      <c r="J64">
        <v>1.06571547275204E-2</v>
      </c>
      <c r="K64">
        <v>3.3718675633973051E-3</v>
      </c>
      <c r="L64">
        <v>18.660295250759066</v>
      </c>
      <c r="M64">
        <v>3.2</v>
      </c>
      <c r="N64">
        <v>0.41411001486395432</v>
      </c>
      <c r="O64">
        <v>0.33070022913647884</v>
      </c>
      <c r="P64">
        <v>2.5554579586402695</v>
      </c>
      <c r="Q64">
        <v>0.25881875928997145</v>
      </c>
      <c r="R64">
        <v>0.41</v>
      </c>
      <c r="S64">
        <v>9.75</v>
      </c>
      <c r="T64">
        <v>2</v>
      </c>
      <c r="U64">
        <v>3.0238866256947872</v>
      </c>
      <c r="V64">
        <v>4.7</v>
      </c>
      <c r="W64">
        <v>9.81</v>
      </c>
      <c r="X64">
        <v>89.6</v>
      </c>
      <c r="Y64">
        <v>1.8225</v>
      </c>
      <c r="Z64">
        <v>11</v>
      </c>
      <c r="AA64">
        <v>9.3361850980420389</v>
      </c>
      <c r="AB64">
        <v>0.98</v>
      </c>
      <c r="AC64">
        <v>0.72</v>
      </c>
      <c r="AD64">
        <v>268.5750727143494</v>
      </c>
      <c r="AE64">
        <v>200</v>
      </c>
      <c r="AF64">
        <v>100</v>
      </c>
      <c r="AG64">
        <v>2941</v>
      </c>
      <c r="AH64">
        <v>20000</v>
      </c>
    </row>
    <row r="65" spans="1:34" x14ac:dyDescent="0.25">
      <c r="A65" t="s">
        <v>287</v>
      </c>
      <c r="C65">
        <v>1.3368985777199166E-5</v>
      </c>
      <c r="D65">
        <v>0.13246626781097592</v>
      </c>
      <c r="E65">
        <v>6.35</v>
      </c>
      <c r="F65">
        <v>2.0461098148183732</v>
      </c>
      <c r="G65">
        <v>6.047400565288739</v>
      </c>
      <c r="H65">
        <v>600</v>
      </c>
      <c r="I65">
        <v>0.12632112545385504</v>
      </c>
      <c r="J65">
        <v>1.0079000942147899E-2</v>
      </c>
      <c r="K65">
        <v>3.4814166321014361E-3</v>
      </c>
      <c r="L65">
        <v>12.440196833839382</v>
      </c>
      <c r="M65">
        <v>4.8</v>
      </c>
      <c r="N65">
        <v>0.6211650222959314</v>
      </c>
      <c r="O65">
        <v>0.11242611215870255</v>
      </c>
      <c r="P65">
        <v>0.86876324163770746</v>
      </c>
      <c r="Q65">
        <v>0.25881875928997145</v>
      </c>
      <c r="R65">
        <v>0.41</v>
      </c>
      <c r="S65">
        <v>9.75</v>
      </c>
      <c r="T65">
        <v>2</v>
      </c>
      <c r="U65">
        <v>8.8947307773872275</v>
      </c>
      <c r="V65">
        <v>4.7</v>
      </c>
      <c r="W65">
        <v>9.81</v>
      </c>
      <c r="X65">
        <v>93.2</v>
      </c>
      <c r="Y65">
        <v>16.4025</v>
      </c>
      <c r="Z65">
        <v>29</v>
      </c>
      <c r="AA65">
        <v>6.2241233986946938</v>
      </c>
      <c r="AB65">
        <v>0.98</v>
      </c>
      <c r="AC65">
        <v>0.72</v>
      </c>
      <c r="AD65">
        <v>268.5750727143494</v>
      </c>
      <c r="AE65">
        <v>200</v>
      </c>
      <c r="AF65">
        <v>100</v>
      </c>
      <c r="AG65">
        <v>2941</v>
      </c>
      <c r="AH65">
        <v>20000</v>
      </c>
    </row>
    <row r="66" spans="1:34" x14ac:dyDescent="0.25">
      <c r="A66" t="s">
        <v>288</v>
      </c>
      <c r="C66">
        <v>1.2789769249683947E-5</v>
      </c>
      <c r="D66">
        <v>0.13443617145717301</v>
      </c>
      <c r="E66">
        <v>6.35</v>
      </c>
      <c r="F66">
        <v>2.0759459282080197</v>
      </c>
      <c r="G66">
        <v>5.7005082940651981</v>
      </c>
      <c r="H66">
        <v>600</v>
      </c>
      <c r="I66">
        <v>0.12084821338284013</v>
      </c>
      <c r="J66">
        <v>9.5008471567753303E-3</v>
      </c>
      <c r="K66">
        <v>3.5332584145363333E-3</v>
      </c>
      <c r="L66">
        <v>9.6311201294240352</v>
      </c>
      <c r="M66">
        <v>6.2</v>
      </c>
      <c r="N66">
        <v>0.80233815379891149</v>
      </c>
      <c r="O66">
        <v>0.11457685967713328</v>
      </c>
      <c r="P66">
        <v>0.88538296058181309</v>
      </c>
      <c r="Q66">
        <v>0.25881875928997145</v>
      </c>
      <c r="R66">
        <v>0.41</v>
      </c>
      <c r="S66">
        <v>9.75</v>
      </c>
      <c r="T66">
        <v>2</v>
      </c>
      <c r="U66">
        <v>8.7277658230283599</v>
      </c>
      <c r="V66">
        <v>4.7</v>
      </c>
      <c r="W66">
        <v>9.81</v>
      </c>
      <c r="X66">
        <v>96.8</v>
      </c>
      <c r="Y66">
        <v>16.4025</v>
      </c>
      <c r="Z66">
        <v>29</v>
      </c>
      <c r="AA66">
        <v>4.8186761796346005</v>
      </c>
      <c r="AB66">
        <v>0.98</v>
      </c>
      <c r="AC66">
        <v>0.72</v>
      </c>
      <c r="AD66">
        <v>268.5750727143494</v>
      </c>
      <c r="AE66">
        <v>200</v>
      </c>
      <c r="AF66">
        <v>100</v>
      </c>
      <c r="AG66">
        <v>2941</v>
      </c>
      <c r="AH66">
        <v>20000</v>
      </c>
    </row>
    <row r="67" spans="1:34" x14ac:dyDescent="0.25">
      <c r="A67" t="s">
        <v>289</v>
      </c>
      <c r="C67">
        <v>1.1980373955432569E-5</v>
      </c>
      <c r="D67">
        <v>0.1340885442141253</v>
      </c>
      <c r="E67">
        <v>6.35</v>
      </c>
      <c r="F67">
        <v>2.0706820096005307</v>
      </c>
      <c r="G67">
        <v>5.3536160228416971</v>
      </c>
      <c r="H67">
        <v>600</v>
      </c>
      <c r="I67">
        <v>0.11320038383085881</v>
      </c>
      <c r="J67">
        <v>8.9226933714028293E-3</v>
      </c>
      <c r="K67">
        <v>3.5241097900895056E-3</v>
      </c>
      <c r="L67">
        <v>10.120838102106614</v>
      </c>
      <c r="M67">
        <v>5.9</v>
      </c>
      <c r="N67">
        <v>0.76351533990541576</v>
      </c>
      <c r="O67">
        <v>7.5887625707124221E-2</v>
      </c>
      <c r="P67">
        <v>0.58641518810545257</v>
      </c>
      <c r="Q67">
        <v>0.25881875928997145</v>
      </c>
      <c r="R67">
        <v>0.41</v>
      </c>
      <c r="S67">
        <v>9.75</v>
      </c>
      <c r="T67">
        <v>2</v>
      </c>
      <c r="U67">
        <v>13.177378929462558</v>
      </c>
      <c r="V67">
        <v>4.7</v>
      </c>
      <c r="W67">
        <v>9.81</v>
      </c>
      <c r="X67">
        <v>93.2</v>
      </c>
      <c r="Y67">
        <v>36</v>
      </c>
      <c r="Z67">
        <v>42</v>
      </c>
      <c r="AA67">
        <v>5.063693612497377</v>
      </c>
      <c r="AB67">
        <v>0.98</v>
      </c>
      <c r="AC67">
        <v>0.72</v>
      </c>
      <c r="AD67">
        <v>268.5750727143494</v>
      </c>
      <c r="AE67">
        <v>200</v>
      </c>
      <c r="AF67">
        <v>100</v>
      </c>
      <c r="AG67">
        <v>2941</v>
      </c>
      <c r="AH67">
        <v>20000</v>
      </c>
    </row>
    <row r="68" spans="1:34" x14ac:dyDescent="0.25">
      <c r="A68" t="s">
        <v>290</v>
      </c>
      <c r="C68">
        <v>1.0904844012791029E-5</v>
      </c>
      <c r="D68">
        <v>0.13051183697159791</v>
      </c>
      <c r="E68">
        <v>6.35</v>
      </c>
      <c r="F68">
        <v>2.0164912433472755</v>
      </c>
      <c r="G68">
        <v>5.0067237516181979</v>
      </c>
      <c r="H68">
        <v>600</v>
      </c>
      <c r="I68">
        <v>0.10303789618384566</v>
      </c>
      <c r="J68">
        <v>8.3445395860303299E-3</v>
      </c>
      <c r="K68">
        <v>3.4299840672769727E-3</v>
      </c>
      <c r="L68">
        <v>15.31101148780232</v>
      </c>
      <c r="M68">
        <v>3.9</v>
      </c>
      <c r="N68">
        <v>0.5046965806154442</v>
      </c>
      <c r="O68">
        <v>5.3148251111219812E-2</v>
      </c>
      <c r="P68">
        <v>0.41069860049575757</v>
      </c>
      <c r="Q68">
        <v>0.25881875928997145</v>
      </c>
      <c r="R68">
        <v>0.41</v>
      </c>
      <c r="S68">
        <v>9.75</v>
      </c>
      <c r="T68">
        <v>2</v>
      </c>
      <c r="U68">
        <v>18.815294559878676</v>
      </c>
      <c r="V68">
        <v>4.7</v>
      </c>
      <c r="W68">
        <v>9.81</v>
      </c>
      <c r="X68">
        <v>89.6</v>
      </c>
      <c r="Y68">
        <v>70.56</v>
      </c>
      <c r="Z68">
        <v>58</v>
      </c>
      <c r="AA68">
        <v>7.6604595676242377</v>
      </c>
      <c r="AB68">
        <v>0.98</v>
      </c>
      <c r="AC68">
        <v>0.72</v>
      </c>
      <c r="AD68">
        <v>268.5750727143494</v>
      </c>
      <c r="AE68">
        <v>200</v>
      </c>
      <c r="AF68">
        <v>100</v>
      </c>
      <c r="AG68">
        <v>2941</v>
      </c>
      <c r="AH68">
        <v>20000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80"/>
  <sheetViews>
    <sheetView topLeftCell="GJ1" workbookViewId="0">
      <selection activeCell="EE11" sqref="EE11"/>
    </sheetView>
  </sheetViews>
  <sheetFormatPr defaultRowHeight="15" x14ac:dyDescent="0.25"/>
  <cols>
    <col min="1" max="1" width="7.5703125" style="41" customWidth="1"/>
    <col min="2" max="2" width="14.5703125" style="44" customWidth="1"/>
    <col min="3" max="3" width="14.7109375" style="54" customWidth="1"/>
    <col min="4" max="4" width="17.7109375" style="54" customWidth="1"/>
    <col min="5" max="5" width="15.7109375" style="54" customWidth="1"/>
    <col min="6" max="6" width="15" style="54" customWidth="1"/>
    <col min="7" max="34" width="7.7109375" style="54" customWidth="1"/>
    <col min="35" max="35" width="10.5703125" style="78" customWidth="1"/>
    <col min="36" max="66" width="10.7109375" style="78" customWidth="1"/>
    <col min="67" max="134" width="9.140625" style="44"/>
    <col min="135" max="135" width="15.28515625" style="44" customWidth="1"/>
    <col min="136" max="166" width="10.7109375" style="44" customWidth="1"/>
    <col min="167" max="167" width="12.85546875" style="44" customWidth="1"/>
    <col min="168" max="198" width="5.7109375" style="44" customWidth="1"/>
    <col min="199" max="203" width="9.140625" style="44"/>
    <col min="204" max="204" width="9.140625" style="46"/>
    <col min="205" max="16384" width="9.140625" style="44"/>
  </cols>
  <sheetData>
    <row r="1" spans="1:227" s="41" customFormat="1" x14ac:dyDescent="0.25">
      <c r="B1" s="41" t="s">
        <v>208</v>
      </c>
      <c r="C1" s="52" t="s">
        <v>10</v>
      </c>
      <c r="D1" s="52" t="s">
        <v>529</v>
      </c>
      <c r="E1" s="52" t="s">
        <v>530</v>
      </c>
      <c r="F1" s="52" t="s">
        <v>531</v>
      </c>
      <c r="G1" s="52" t="s">
        <v>532</v>
      </c>
      <c r="H1" s="52" t="s">
        <v>533</v>
      </c>
      <c r="I1" s="52" t="s">
        <v>534</v>
      </c>
      <c r="J1" s="52" t="s">
        <v>535</v>
      </c>
      <c r="K1" s="52" t="s">
        <v>536</v>
      </c>
      <c r="L1" s="52" t="s">
        <v>537</v>
      </c>
      <c r="M1" s="52" t="s">
        <v>538</v>
      </c>
      <c r="N1" s="52" t="s">
        <v>539</v>
      </c>
      <c r="O1" s="52" t="s">
        <v>540</v>
      </c>
      <c r="P1" s="52" t="s">
        <v>541</v>
      </c>
      <c r="Q1" s="52" t="s">
        <v>542</v>
      </c>
      <c r="R1" s="52" t="s">
        <v>543</v>
      </c>
      <c r="S1" s="52" t="s">
        <v>544</v>
      </c>
      <c r="T1" s="52" t="s">
        <v>545</v>
      </c>
      <c r="U1" s="52" t="s">
        <v>546</v>
      </c>
      <c r="V1" s="52" t="s">
        <v>547</v>
      </c>
      <c r="W1" s="52" t="s">
        <v>548</v>
      </c>
      <c r="X1" s="52" t="s">
        <v>549</v>
      </c>
      <c r="Y1" s="52" t="s">
        <v>550</v>
      </c>
      <c r="Z1" s="52" t="s">
        <v>551</v>
      </c>
      <c r="AA1" s="52" t="s">
        <v>552</v>
      </c>
      <c r="AB1" s="52" t="s">
        <v>553</v>
      </c>
      <c r="AC1" s="52" t="s">
        <v>554</v>
      </c>
      <c r="AD1" s="52" t="s">
        <v>555</v>
      </c>
      <c r="AE1" s="52" t="s">
        <v>556</v>
      </c>
      <c r="AF1" s="52" t="s">
        <v>557</v>
      </c>
      <c r="AG1" s="52" t="s">
        <v>558</v>
      </c>
      <c r="AH1" s="52" t="s">
        <v>559</v>
      </c>
      <c r="AI1" s="77" t="s">
        <v>356</v>
      </c>
      <c r="AJ1" s="77" t="s">
        <v>498</v>
      </c>
      <c r="AK1" s="77" t="s">
        <v>499</v>
      </c>
      <c r="AL1" s="77" t="s">
        <v>500</v>
      </c>
      <c r="AM1" s="77" t="s">
        <v>501</v>
      </c>
      <c r="AN1" s="77" t="s">
        <v>502</v>
      </c>
      <c r="AO1" s="77" t="s">
        <v>503</v>
      </c>
      <c r="AP1" s="77" t="s">
        <v>504</v>
      </c>
      <c r="AQ1" s="77" t="s">
        <v>505</v>
      </c>
      <c r="AR1" s="77" t="s">
        <v>506</v>
      </c>
      <c r="AS1" s="77" t="s">
        <v>507</v>
      </c>
      <c r="AT1" s="77" t="s">
        <v>508</v>
      </c>
      <c r="AU1" s="77" t="s">
        <v>509</v>
      </c>
      <c r="AV1" s="77" t="s">
        <v>510</v>
      </c>
      <c r="AW1" s="77" t="s">
        <v>511</v>
      </c>
      <c r="AX1" s="77" t="s">
        <v>512</v>
      </c>
      <c r="AY1" s="77" t="s">
        <v>513</v>
      </c>
      <c r="AZ1" s="77" t="s">
        <v>514</v>
      </c>
      <c r="BA1" s="77" t="s">
        <v>515</v>
      </c>
      <c r="BB1" s="77" t="s">
        <v>516</v>
      </c>
      <c r="BC1" s="77" t="s">
        <v>517</v>
      </c>
      <c r="BD1" s="77" t="s">
        <v>518</v>
      </c>
      <c r="BE1" s="77" t="s">
        <v>519</v>
      </c>
      <c r="BF1" s="77" t="s">
        <v>520</v>
      </c>
      <c r="BG1" s="77" t="s">
        <v>521</v>
      </c>
      <c r="BH1" s="77" t="s">
        <v>522</v>
      </c>
      <c r="BI1" s="77" t="s">
        <v>523</v>
      </c>
      <c r="BJ1" s="77" t="s">
        <v>524</v>
      </c>
      <c r="BK1" s="77" t="s">
        <v>525</v>
      </c>
      <c r="BL1" s="77" t="s">
        <v>526</v>
      </c>
      <c r="BM1" s="77" t="s">
        <v>527</v>
      </c>
      <c r="BN1" s="77" t="s">
        <v>528</v>
      </c>
      <c r="BO1" s="41" t="s">
        <v>12</v>
      </c>
      <c r="BP1" s="41" t="s">
        <v>467</v>
      </c>
      <c r="BQ1" s="41" t="s">
        <v>468</v>
      </c>
      <c r="BR1" s="41" t="s">
        <v>469</v>
      </c>
      <c r="BS1" s="41" t="s">
        <v>470</v>
      </c>
      <c r="BT1" s="41" t="s">
        <v>471</v>
      </c>
      <c r="BU1" s="41" t="s">
        <v>472</v>
      </c>
      <c r="BV1" s="41" t="s">
        <v>473</v>
      </c>
      <c r="BW1" s="41" t="s">
        <v>474</v>
      </c>
      <c r="BX1" s="41" t="s">
        <v>475</v>
      </c>
      <c r="BY1" s="41" t="s">
        <v>476</v>
      </c>
      <c r="BZ1" s="41" t="s">
        <v>477</v>
      </c>
      <c r="CA1" s="41" t="s">
        <v>478</v>
      </c>
      <c r="CB1" s="41" t="s">
        <v>479</v>
      </c>
      <c r="CC1" s="41" t="s">
        <v>480</v>
      </c>
      <c r="CD1" s="41" t="s">
        <v>481</v>
      </c>
      <c r="CE1" s="41" t="s">
        <v>482</v>
      </c>
      <c r="CF1" s="41" t="s">
        <v>483</v>
      </c>
      <c r="CG1" s="41" t="s">
        <v>484</v>
      </c>
      <c r="CH1" s="41" t="s">
        <v>485</v>
      </c>
      <c r="CI1" s="41" t="s">
        <v>486</v>
      </c>
      <c r="CJ1" s="41" t="s">
        <v>487</v>
      </c>
      <c r="CK1" s="41" t="s">
        <v>488</v>
      </c>
      <c r="CL1" s="41" t="s">
        <v>489</v>
      </c>
      <c r="CM1" s="41" t="s">
        <v>490</v>
      </c>
      <c r="CN1" s="41" t="s">
        <v>491</v>
      </c>
      <c r="CO1" s="41" t="s">
        <v>492</v>
      </c>
      <c r="CP1" s="41" t="s">
        <v>493</v>
      </c>
      <c r="CQ1" s="41" t="s">
        <v>494</v>
      </c>
      <c r="CR1" s="41" t="s">
        <v>495</v>
      </c>
      <c r="CS1" s="41" t="s">
        <v>496</v>
      </c>
      <c r="CT1" s="41" t="s">
        <v>497</v>
      </c>
      <c r="EA1" s="41" t="s">
        <v>11</v>
      </c>
      <c r="EE1" s="41" t="s">
        <v>355</v>
      </c>
      <c r="EF1" s="41" t="s">
        <v>406</v>
      </c>
      <c r="EG1" s="41" t="s">
        <v>407</v>
      </c>
      <c r="EH1" s="41" t="s">
        <v>408</v>
      </c>
      <c r="EI1" s="41" t="s">
        <v>409</v>
      </c>
      <c r="EJ1" s="41" t="s">
        <v>410</v>
      </c>
      <c r="EK1" s="41" t="s">
        <v>411</v>
      </c>
      <c r="EL1" s="41" t="s">
        <v>412</v>
      </c>
      <c r="EM1" s="41" t="s">
        <v>413</v>
      </c>
      <c r="EN1" s="41" t="s">
        <v>414</v>
      </c>
      <c r="EO1" s="41" t="s">
        <v>415</v>
      </c>
      <c r="EP1" s="41" t="s">
        <v>416</v>
      </c>
      <c r="EQ1" s="41" t="s">
        <v>417</v>
      </c>
      <c r="ER1" s="41" t="s">
        <v>418</v>
      </c>
      <c r="ES1" s="41" t="s">
        <v>419</v>
      </c>
      <c r="ET1" s="41" t="s">
        <v>420</v>
      </c>
      <c r="EU1" s="41" t="s">
        <v>421</v>
      </c>
      <c r="EV1" s="41" t="s">
        <v>422</v>
      </c>
      <c r="EW1" s="41" t="s">
        <v>423</v>
      </c>
      <c r="EX1" s="41" t="s">
        <v>424</v>
      </c>
      <c r="EY1" s="41" t="s">
        <v>425</v>
      </c>
      <c r="EZ1" s="41" t="s">
        <v>426</v>
      </c>
      <c r="FA1" s="41" t="s">
        <v>427</v>
      </c>
      <c r="FB1" s="41" t="s">
        <v>428</v>
      </c>
      <c r="FC1" s="41" t="s">
        <v>429</v>
      </c>
      <c r="FD1" s="41" t="s">
        <v>430</v>
      </c>
      <c r="FE1" s="41" t="s">
        <v>431</v>
      </c>
      <c r="FF1" s="41" t="s">
        <v>432</v>
      </c>
      <c r="FG1" s="41" t="s">
        <v>433</v>
      </c>
      <c r="FH1" s="41" t="s">
        <v>434</v>
      </c>
      <c r="FI1" s="41" t="s">
        <v>435</v>
      </c>
      <c r="FJ1" s="41" t="s">
        <v>436</v>
      </c>
      <c r="FK1" s="41" t="s">
        <v>223</v>
      </c>
      <c r="FL1" s="41" t="s">
        <v>375</v>
      </c>
      <c r="FM1" s="41" t="s">
        <v>376</v>
      </c>
      <c r="FN1" s="41" t="s">
        <v>377</v>
      </c>
      <c r="FO1" s="41" t="s">
        <v>378</v>
      </c>
      <c r="FP1" s="41" t="s">
        <v>379</v>
      </c>
      <c r="FQ1" s="41" t="s">
        <v>380</v>
      </c>
      <c r="FR1" s="41" t="s">
        <v>381</v>
      </c>
      <c r="FS1" s="41" t="s">
        <v>382</v>
      </c>
      <c r="FT1" s="41" t="s">
        <v>383</v>
      </c>
      <c r="FU1" s="41" t="s">
        <v>384</v>
      </c>
      <c r="FV1" s="41" t="s">
        <v>385</v>
      </c>
      <c r="FW1" s="41" t="s">
        <v>386</v>
      </c>
      <c r="FX1" s="41" t="s">
        <v>387</v>
      </c>
      <c r="FY1" s="41" t="s">
        <v>388</v>
      </c>
      <c r="FZ1" s="41" t="s">
        <v>389</v>
      </c>
      <c r="GA1" s="41" t="s">
        <v>390</v>
      </c>
      <c r="GB1" s="41" t="s">
        <v>391</v>
      </c>
      <c r="GC1" s="41" t="s">
        <v>392</v>
      </c>
      <c r="GD1" s="41" t="s">
        <v>393</v>
      </c>
      <c r="GE1" s="41" t="s">
        <v>394</v>
      </c>
      <c r="GF1" s="41" t="s">
        <v>395</v>
      </c>
      <c r="GG1" s="41" t="s">
        <v>396</v>
      </c>
      <c r="GH1" s="41" t="s">
        <v>397</v>
      </c>
      <c r="GI1" s="41" t="s">
        <v>398</v>
      </c>
      <c r="GJ1" s="41" t="s">
        <v>399</v>
      </c>
      <c r="GK1" s="41" t="s">
        <v>400</v>
      </c>
      <c r="GL1" s="41" t="s">
        <v>401</v>
      </c>
      <c r="GM1" s="41" t="s">
        <v>402</v>
      </c>
      <c r="GN1" s="41" t="s">
        <v>403</v>
      </c>
      <c r="GO1" s="41" t="s">
        <v>404</v>
      </c>
      <c r="GP1" s="41" t="s">
        <v>405</v>
      </c>
      <c r="GV1" s="72"/>
    </row>
    <row r="2" spans="1:227" s="41" customFormat="1" x14ac:dyDescent="0.25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CU2" s="41" t="s">
        <v>17</v>
      </c>
      <c r="CV2" s="41" t="s">
        <v>437</v>
      </c>
      <c r="CW2" s="41" t="s">
        <v>438</v>
      </c>
      <c r="CX2" s="41" t="s">
        <v>439</v>
      </c>
      <c r="CY2" s="41" t="s">
        <v>440</v>
      </c>
      <c r="CZ2" s="41" t="s">
        <v>441</v>
      </c>
      <c r="DA2" s="41" t="s">
        <v>442</v>
      </c>
      <c r="DB2" s="41" t="s">
        <v>443</v>
      </c>
      <c r="DC2" s="41" t="s">
        <v>444</v>
      </c>
      <c r="DD2" s="41" t="s">
        <v>445</v>
      </c>
      <c r="DE2" s="41" t="s">
        <v>446</v>
      </c>
      <c r="DF2" s="41" t="s">
        <v>447</v>
      </c>
      <c r="DG2" s="41" t="s">
        <v>448</v>
      </c>
      <c r="DH2" s="41" t="s">
        <v>449</v>
      </c>
      <c r="DI2" s="41" t="s">
        <v>450</v>
      </c>
      <c r="DJ2" s="41" t="s">
        <v>451</v>
      </c>
      <c r="DK2" s="41" t="s">
        <v>452</v>
      </c>
      <c r="DL2" s="41" t="s">
        <v>453</v>
      </c>
      <c r="DM2" s="41" t="s">
        <v>454</v>
      </c>
      <c r="DN2" s="41" t="s">
        <v>455</v>
      </c>
      <c r="DO2" s="41" t="s">
        <v>456</v>
      </c>
      <c r="DP2" s="41" t="s">
        <v>457</v>
      </c>
      <c r="DQ2" s="41" t="s">
        <v>458</v>
      </c>
      <c r="DR2" s="41" t="s">
        <v>459</v>
      </c>
      <c r="DS2" s="41" t="s">
        <v>460</v>
      </c>
      <c r="DT2" s="41" t="s">
        <v>461</v>
      </c>
      <c r="DU2" s="41" t="s">
        <v>462</v>
      </c>
      <c r="DV2" s="41" t="s">
        <v>463</v>
      </c>
      <c r="DW2" s="41" t="s">
        <v>464</v>
      </c>
      <c r="DX2" s="41" t="s">
        <v>465</v>
      </c>
      <c r="DY2" s="41">
        <v>30</v>
      </c>
      <c r="DZ2" s="41" t="s">
        <v>466</v>
      </c>
      <c r="EB2" s="41" t="s">
        <v>16</v>
      </c>
      <c r="ED2" s="41" t="s">
        <v>31</v>
      </c>
      <c r="GV2" s="72"/>
    </row>
    <row r="3" spans="1:227" s="41" customFormat="1" x14ac:dyDescent="0.25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EC3" s="41" t="s">
        <v>20</v>
      </c>
      <c r="GQ3" s="41" t="s">
        <v>221</v>
      </c>
      <c r="GR3" s="41" t="s">
        <v>33</v>
      </c>
      <c r="GS3" s="41" t="s">
        <v>34</v>
      </c>
      <c r="GT3" s="41" t="s">
        <v>32</v>
      </c>
      <c r="GV3" s="72"/>
    </row>
    <row r="4" spans="1:227" s="41" customFormat="1" x14ac:dyDescent="0.25"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GU4" s="41" t="s">
        <v>35</v>
      </c>
      <c r="GV4" s="72"/>
      <c r="HI4" s="41" t="s">
        <v>49</v>
      </c>
      <c r="HL4" s="41" t="s">
        <v>54</v>
      </c>
    </row>
    <row r="5" spans="1:227" s="41" customFormat="1" x14ac:dyDescent="0.25"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GV5" s="72" t="s">
        <v>38</v>
      </c>
      <c r="GW5" s="41" t="s">
        <v>39</v>
      </c>
      <c r="HJ5" s="41" t="s">
        <v>202</v>
      </c>
      <c r="HK5" s="41" t="s">
        <v>203</v>
      </c>
      <c r="HM5" s="41" t="s">
        <v>56</v>
      </c>
      <c r="HN5" s="41" t="s">
        <v>57</v>
      </c>
      <c r="HO5" s="41" t="s">
        <v>59</v>
      </c>
      <c r="HP5" s="41" t="s">
        <v>58</v>
      </c>
    </row>
    <row r="6" spans="1:227" s="41" customFormat="1" x14ac:dyDescent="0.25"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GV6" s="72"/>
      <c r="GX6" s="41" t="s">
        <v>204</v>
      </c>
      <c r="GY6" s="41" t="s">
        <v>341</v>
      </c>
      <c r="GZ6" s="41" t="s">
        <v>342</v>
      </c>
      <c r="HA6" s="42" t="s">
        <v>343</v>
      </c>
      <c r="HB6" s="42" t="s">
        <v>344</v>
      </c>
      <c r="HC6" s="41" t="s">
        <v>45</v>
      </c>
      <c r="HD6" s="41" t="s">
        <v>340</v>
      </c>
      <c r="HE6" s="41" t="s">
        <v>46</v>
      </c>
      <c r="HF6" s="41" t="s">
        <v>345</v>
      </c>
      <c r="HG6" s="41" t="s">
        <v>346</v>
      </c>
    </row>
    <row r="7" spans="1:227" s="41" customFormat="1" x14ac:dyDescent="0.25"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GV7" s="72"/>
      <c r="HH7" s="41" t="s">
        <v>347</v>
      </c>
    </row>
    <row r="8" spans="1:227" s="41" customFormat="1" x14ac:dyDescent="0.25"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GV8" s="72"/>
    </row>
    <row r="9" spans="1:227" x14ac:dyDescent="0.25">
      <c r="HJ9" s="13"/>
      <c r="HK9" s="13"/>
    </row>
    <row r="10" spans="1:227" x14ac:dyDescent="0.25">
      <c r="A10" s="41" t="s">
        <v>201</v>
      </c>
    </row>
    <row r="11" spans="1:227" ht="15" customHeight="1" x14ac:dyDescent="0.25">
      <c r="A11" s="38" t="s">
        <v>267</v>
      </c>
      <c r="B11" s="39">
        <v>9906</v>
      </c>
      <c r="C11" s="55">
        <f>($GQ11/(1-(BO11/100)))-$GQ11</f>
        <v>3.3280639447148125E-5</v>
      </c>
      <c r="D11" s="55">
        <f>($GQ11/(1-(BP11/100)))-$GQ11</f>
        <v>1.9721460180548156E-4</v>
      </c>
      <c r="E11" s="55">
        <f t="shared" ref="E11:AH11" si="0">($GQ11/(1-(BQ11/100)))-$GQ11</f>
        <v>2.4152283789068141E-5</v>
      </c>
      <c r="F11" s="55">
        <f t="shared" si="0"/>
        <v>5.6105187694867331E-5</v>
      </c>
      <c r="G11" s="55">
        <f t="shared" si="0"/>
        <v>1.0378308083619503E-4</v>
      </c>
      <c r="H11" s="55">
        <f t="shared" si="0"/>
        <v>1.0482091164455698E-4</v>
      </c>
      <c r="I11" s="55">
        <f t="shared" si="0"/>
        <v>3.0690807463495257E-5</v>
      </c>
      <c r="J11" s="55">
        <f t="shared" si="0"/>
        <v>0</v>
      </c>
      <c r="K11" s="55">
        <f t="shared" si="0"/>
        <v>2.0254457406318482E-5</v>
      </c>
      <c r="L11" s="55">
        <f t="shared" si="0"/>
        <v>2.316484235238836E-5</v>
      </c>
      <c r="M11" s="55">
        <f t="shared" si="0"/>
        <v>4.6171115843443578E-6</v>
      </c>
      <c r="N11" s="55">
        <f t="shared" si="0"/>
        <v>0</v>
      </c>
      <c r="O11" s="55">
        <f t="shared" si="0"/>
        <v>0</v>
      </c>
      <c r="P11" s="55">
        <f t="shared" si="0"/>
        <v>9.8214551666961358E-6</v>
      </c>
      <c r="Q11" s="55">
        <f t="shared" si="0"/>
        <v>3.4556344498205827E-5</v>
      </c>
      <c r="R11" s="55">
        <f t="shared" si="0"/>
        <v>1.0809656513347671E-5</v>
      </c>
      <c r="S11" s="55">
        <f t="shared" si="0"/>
        <v>1.8456613106381664E-5</v>
      </c>
      <c r="T11" s="55">
        <f t="shared" si="0"/>
        <v>8.9904089602830389E-5</v>
      </c>
      <c r="U11" s="55">
        <f t="shared" si="0"/>
        <v>7.1265436880317556E-6</v>
      </c>
      <c r="V11" s="55">
        <f t="shared" si="0"/>
        <v>7.8615683733428143E-6</v>
      </c>
      <c r="W11" s="55">
        <f t="shared" si="0"/>
        <v>0</v>
      </c>
      <c r="X11" s="55">
        <f t="shared" si="0"/>
        <v>0</v>
      </c>
      <c r="Y11" s="55">
        <f t="shared" si="0"/>
        <v>5.7034907806584323E-6</v>
      </c>
      <c r="Z11" s="55">
        <f t="shared" si="0"/>
        <v>0</v>
      </c>
      <c r="AA11" s="55">
        <f t="shared" si="0"/>
        <v>7.5403429989455428E-6</v>
      </c>
      <c r="AB11" s="55">
        <f t="shared" si="0"/>
        <v>2.0754540505620728E-5</v>
      </c>
      <c r="AC11" s="55">
        <f t="shared" si="0"/>
        <v>5.7886175087278058E-6</v>
      </c>
      <c r="AD11" s="55">
        <f t="shared" si="0"/>
        <v>0</v>
      </c>
      <c r="AE11" s="55">
        <f t="shared" si="0"/>
        <v>4.7381885060950729E-5</v>
      </c>
      <c r="AF11" s="55">
        <f t="shared" si="0"/>
        <v>0</v>
      </c>
      <c r="AG11" s="55">
        <f t="shared" si="0"/>
        <v>1.2971587816011654E-5</v>
      </c>
      <c r="AH11" s="55">
        <f t="shared" si="0"/>
        <v>2.6413757576216473E-5</v>
      </c>
      <c r="AI11" s="39">
        <f>EE11*BO11%</f>
        <v>704945.83592578897</v>
      </c>
      <c r="AJ11" s="39">
        <f>EF11*BP11%</f>
        <v>217211.84507037271</v>
      </c>
      <c r="AK11" s="39">
        <f t="shared" ref="AK11:BN11" si="1">EG11*BQ11%</f>
        <v>29986.542902691395</v>
      </c>
      <c r="AL11" s="39">
        <f t="shared" si="1"/>
        <v>122768.47534346163</v>
      </c>
      <c r="AM11" s="39">
        <f t="shared" si="1"/>
        <v>119518.31802425183</v>
      </c>
      <c r="AN11" s="39">
        <f t="shared" si="1"/>
        <v>47805.104777318702</v>
      </c>
      <c r="AO11" s="39">
        <f t="shared" si="1"/>
        <v>38971.050605682998</v>
      </c>
      <c r="AP11" s="39">
        <f t="shared" si="1"/>
        <v>0</v>
      </c>
      <c r="AQ11" s="39">
        <f t="shared" si="1"/>
        <v>11126.957165189844</v>
      </c>
      <c r="AR11" s="39">
        <f t="shared" si="1"/>
        <v>47980.598531736454</v>
      </c>
      <c r="AS11" s="39">
        <f t="shared" si="1"/>
        <v>2220.9546326633563</v>
      </c>
      <c r="AT11" s="39">
        <f t="shared" si="1"/>
        <v>0</v>
      </c>
      <c r="AU11" s="39">
        <f t="shared" si="1"/>
        <v>0</v>
      </c>
      <c r="AV11" s="39">
        <f t="shared" si="1"/>
        <v>6691.3099091328813</v>
      </c>
      <c r="AW11" s="39">
        <f t="shared" si="1"/>
        <v>53950.543675377769</v>
      </c>
      <c r="AX11" s="39">
        <f t="shared" si="1"/>
        <v>8911.3484477796246</v>
      </c>
      <c r="AY11" s="39">
        <f t="shared" si="1"/>
        <v>24505.280124605302</v>
      </c>
      <c r="AZ11" s="39">
        <f t="shared" si="1"/>
        <v>13334.582660555117</v>
      </c>
      <c r="BA11" s="39">
        <f t="shared" si="1"/>
        <v>6692.1211836312141</v>
      </c>
      <c r="BB11" s="39">
        <f t="shared" si="1"/>
        <v>2250.6389773792544</v>
      </c>
      <c r="BC11" s="39">
        <f t="shared" si="1"/>
        <v>0</v>
      </c>
      <c r="BD11" s="39">
        <f t="shared" si="1"/>
        <v>0</v>
      </c>
      <c r="BE11" s="39">
        <f t="shared" si="1"/>
        <v>2220.8460748445123</v>
      </c>
      <c r="BF11" s="39">
        <f t="shared" si="1"/>
        <v>0</v>
      </c>
      <c r="BG11" s="39">
        <f t="shared" si="1"/>
        <v>6691.9966009565487</v>
      </c>
      <c r="BH11" s="39">
        <f t="shared" si="1"/>
        <v>8907.3638074129485</v>
      </c>
      <c r="BI11" s="39">
        <f t="shared" si="1"/>
        <v>2220.8375688966171</v>
      </c>
      <c r="BJ11" s="39">
        <f t="shared" si="1"/>
        <v>0</v>
      </c>
      <c r="BK11" s="39">
        <f t="shared" si="1"/>
        <v>20040.069544304417</v>
      </c>
      <c r="BL11" s="39">
        <f t="shared" si="1"/>
        <v>0</v>
      </c>
      <c r="BM11" s="39">
        <f t="shared" si="1"/>
        <v>8910.4819183819036</v>
      </c>
      <c r="BN11" s="39">
        <f t="shared" si="1"/>
        <v>56968.639801887402</v>
      </c>
      <c r="BO11" s="44">
        <f>(($ED11*(CU11/100))/($ED11*(CU11/100)+$EB11))*100</f>
        <v>0.14955230810927875</v>
      </c>
      <c r="BP11" s="44">
        <f>(($ED11*(CV11/100))/($ED11*(CV11/100)+$EB11))*100</f>
        <v>0.87973719343101364</v>
      </c>
      <c r="BQ11" s="44">
        <f t="shared" ref="BQ11:CT11" si="2">(($ED11*(CW11/100))/($ED11*(CW11/100)+$EB11))*100</f>
        <v>0.10857700163870554</v>
      </c>
      <c r="BR11" s="44">
        <f t="shared" si="2"/>
        <v>0.25186003948414176</v>
      </c>
      <c r="BS11" s="44">
        <f t="shared" si="2"/>
        <v>0.46489436481798641</v>
      </c>
      <c r="BT11" s="44">
        <f t="shared" si="2"/>
        <v>0.46952148067711363</v>
      </c>
      <c r="BU11" s="44">
        <f t="shared" si="2"/>
        <v>0.13793050242326962</v>
      </c>
      <c r="BV11" s="44">
        <f t="shared" si="2"/>
        <v>0</v>
      </c>
      <c r="BW11" s="44">
        <f t="shared" si="2"/>
        <v>9.107021499005033E-2</v>
      </c>
      <c r="BX11" s="44">
        <f t="shared" si="2"/>
        <v>0.10414256485386428</v>
      </c>
      <c r="BY11" s="44">
        <f t="shared" si="2"/>
        <v>2.0774547832878687E-2</v>
      </c>
      <c r="BZ11" s="44">
        <f t="shared" si="2"/>
        <v>0</v>
      </c>
      <c r="CA11" s="44">
        <f t="shared" si="2"/>
        <v>0</v>
      </c>
      <c r="CB11" s="44">
        <f t="shared" si="2"/>
        <v>4.4180981741446003E-2</v>
      </c>
      <c r="CC11" s="44">
        <f t="shared" si="2"/>
        <v>0.1552760079916129</v>
      </c>
      <c r="CD11" s="44">
        <f t="shared" si="2"/>
        <v>4.8624160043170564E-2</v>
      </c>
      <c r="CE11" s="44">
        <f t="shared" si="2"/>
        <v>8.2993267842110779E-2</v>
      </c>
      <c r="CF11" s="44">
        <f t="shared" si="2"/>
        <v>0.40297421561400326</v>
      </c>
      <c r="CG11" s="44">
        <f t="shared" si="2"/>
        <v>3.2062038212062667E-2</v>
      </c>
      <c r="CH11" s="44">
        <f t="shared" si="2"/>
        <v>3.53677156463039E-2</v>
      </c>
      <c r="CI11" s="44">
        <f t="shared" si="2"/>
        <v>0</v>
      </c>
      <c r="CJ11" s="44">
        <f t="shared" si="2"/>
        <v>0</v>
      </c>
      <c r="CK11" s="44">
        <f t="shared" si="2"/>
        <v>2.5661422371329009E-2</v>
      </c>
      <c r="CL11" s="44">
        <f t="shared" si="2"/>
        <v>0</v>
      </c>
      <c r="CM11" s="44">
        <f t="shared" si="2"/>
        <v>3.392307341238323E-2</v>
      </c>
      <c r="CN11" s="44">
        <f t="shared" si="2"/>
        <v>9.3316642803843136E-2</v>
      </c>
      <c r="CO11" s="44">
        <f t="shared" si="2"/>
        <v>2.6044328923957024E-2</v>
      </c>
      <c r="CP11" s="44">
        <f t="shared" si="2"/>
        <v>0</v>
      </c>
      <c r="CQ11" s="44">
        <f t="shared" si="2"/>
        <v>0.21278386016414624</v>
      </c>
      <c r="CR11" s="44">
        <f t="shared" si="2"/>
        <v>0</v>
      </c>
      <c r="CS11" s="44">
        <f t="shared" si="2"/>
        <v>5.8343318262115425E-2</v>
      </c>
      <c r="CT11" s="44">
        <f t="shared" si="2"/>
        <v>0.11873142460319024</v>
      </c>
      <c r="CU11" s="39">
        <v>6.35</v>
      </c>
      <c r="CV11" s="39">
        <v>37.628865979381402</v>
      </c>
      <c r="CW11" s="39">
        <v>4.6082949308755801</v>
      </c>
      <c r="CX11" s="39">
        <v>10.7049608355091</v>
      </c>
      <c r="CY11" s="39">
        <v>19.801980198019798</v>
      </c>
      <c r="CZ11" s="39">
        <v>20</v>
      </c>
      <c r="DA11" s="39">
        <v>5.85585585585586</v>
      </c>
      <c r="DB11" s="39">
        <v>0</v>
      </c>
      <c r="DC11" s="39">
        <v>3.8645833333333299</v>
      </c>
      <c r="DD11" s="39">
        <v>4.4198895027624303</v>
      </c>
      <c r="DE11" s="39">
        <v>0.88095238095238104</v>
      </c>
      <c r="DF11" s="39">
        <v>0</v>
      </c>
      <c r="DG11" s="39">
        <v>0</v>
      </c>
      <c r="DH11" s="39">
        <v>1.8739495798319299</v>
      </c>
      <c r="DI11" s="39">
        <v>6.5934065934065904</v>
      </c>
      <c r="DJ11" s="39">
        <v>2.0625</v>
      </c>
      <c r="DK11" s="39">
        <v>3.5215517241379302</v>
      </c>
      <c r="DL11" s="39">
        <v>17.153846153846199</v>
      </c>
      <c r="DM11" s="39">
        <v>1.3597560975609799</v>
      </c>
      <c r="DN11" s="39">
        <v>1.5</v>
      </c>
      <c r="DO11" s="39">
        <v>0</v>
      </c>
      <c r="DP11" s="39">
        <v>0</v>
      </c>
      <c r="DQ11" s="39">
        <v>1.0882352941176501</v>
      </c>
      <c r="DR11" s="39">
        <v>0</v>
      </c>
      <c r="DS11" s="39">
        <v>1.43870967741935</v>
      </c>
      <c r="DT11" s="39">
        <v>3.96</v>
      </c>
      <c r="DU11" s="78">
        <v>1.1044776119402999</v>
      </c>
      <c r="DV11" s="78">
        <v>0</v>
      </c>
      <c r="DW11" s="78">
        <v>9.0405405405405403</v>
      </c>
      <c r="DX11" s="78">
        <v>0</v>
      </c>
      <c r="DY11" s="78">
        <v>2.4750000000000001</v>
      </c>
      <c r="DZ11" s="78">
        <v>5.03978779840849</v>
      </c>
      <c r="EA11" s="39">
        <f t="shared" ref="EA11:EA35" si="3">(ED11/(ED11+EB11))*100</f>
        <v>2.3043301040879589</v>
      </c>
      <c r="EB11" s="39">
        <f t="shared" ref="EB11:EB35" si="4">EC11*GQ11</f>
        <v>12.72708138623851</v>
      </c>
      <c r="EC11">
        <v>572.77</v>
      </c>
      <c r="ED11" s="39">
        <f t="shared" ref="ED11:ED31" si="5">GT11*GQ11*3600</f>
        <v>0.30019136781326355</v>
      </c>
      <c r="EE11" s="39">
        <f>$GQ11*FK11*$EC11</f>
        <v>471370749.69828004</v>
      </c>
      <c r="EF11" s="39">
        <f>$GQ11*FL11*$EC11</f>
        <v>24690537.889302712</v>
      </c>
      <c r="EG11" s="39">
        <f t="shared" ref="EG11:FJ11" si="6">$GQ11*FM11*$EC11</f>
        <v>27617766.608137567</v>
      </c>
      <c r="EH11" s="39">
        <f t="shared" si="6"/>
        <v>48744721.7092935</v>
      </c>
      <c r="EI11" s="39">
        <f t="shared" si="6"/>
        <v>25708704.40020179</v>
      </c>
      <c r="EJ11" s="39">
        <f t="shared" si="6"/>
        <v>10181665.108990809</v>
      </c>
      <c r="EK11" s="39">
        <f t="shared" si="6"/>
        <v>28254120.677449495</v>
      </c>
      <c r="EL11" s="39">
        <f t="shared" si="6"/>
        <v>5854457.4376697149</v>
      </c>
      <c r="EM11" s="39">
        <f t="shared" si="6"/>
        <v>12217998.130788969</v>
      </c>
      <c r="EN11" s="39">
        <f t="shared" si="6"/>
        <v>46072034.618183404</v>
      </c>
      <c r="EO11" s="39">
        <f t="shared" si="6"/>
        <v>10690748.364440348</v>
      </c>
      <c r="EP11" s="39">
        <f t="shared" si="6"/>
        <v>4836290.926770634</v>
      </c>
      <c r="EQ11" s="39">
        <f t="shared" si="6"/>
        <v>8781686.1565045733</v>
      </c>
      <c r="ER11" s="39">
        <f t="shared" si="6"/>
        <v>15145226.849623827</v>
      </c>
      <c r="ES11" s="39">
        <f t="shared" si="6"/>
        <v>34744932.184431136</v>
      </c>
      <c r="ET11" s="39">
        <f t="shared" si="6"/>
        <v>18326997.196183454</v>
      </c>
      <c r="EU11" s="39">
        <f t="shared" si="6"/>
        <v>29526828.816073347</v>
      </c>
      <c r="EV11" s="39">
        <f t="shared" si="6"/>
        <v>3309041.1604220127</v>
      </c>
      <c r="EW11" s="39">
        <f t="shared" si="6"/>
        <v>20872413.473431155</v>
      </c>
      <c r="EX11" s="39">
        <f t="shared" si="6"/>
        <v>6363540.6931192549</v>
      </c>
      <c r="EY11" s="39">
        <f t="shared" si="6"/>
        <v>6236269.8792568706</v>
      </c>
      <c r="EZ11" s="39">
        <f t="shared" si="6"/>
        <v>17436101.49914676</v>
      </c>
      <c r="FA11" s="39">
        <f t="shared" si="6"/>
        <v>8654415.3426421862</v>
      </c>
      <c r="FB11" s="39">
        <f t="shared" si="6"/>
        <v>6490811.5069816401</v>
      </c>
      <c r="FC11" s="39">
        <f t="shared" si="6"/>
        <v>19726976.14866969</v>
      </c>
      <c r="FD11" s="39">
        <f t="shared" si="6"/>
        <v>9545311.0396788828</v>
      </c>
      <c r="FE11" s="39">
        <f t="shared" si="6"/>
        <v>8527144.5287798028</v>
      </c>
      <c r="FF11" s="39">
        <f t="shared" si="6"/>
        <v>10690748.364440348</v>
      </c>
      <c r="FG11" s="39">
        <f t="shared" si="6"/>
        <v>9418040.2258164976</v>
      </c>
      <c r="FH11" s="39">
        <f t="shared" si="6"/>
        <v>8399873.7149174176</v>
      </c>
      <c r="FI11" s="39">
        <f t="shared" si="6"/>
        <v>15272497.663486212</v>
      </c>
      <c r="FJ11" s="39">
        <f t="shared" si="6"/>
        <v>47981096.826119184</v>
      </c>
      <c r="FK11" s="39">
        <v>37036830</v>
      </c>
      <c r="FL11">
        <v>1940000</v>
      </c>
      <c r="FM11">
        <v>2170000</v>
      </c>
      <c r="FN11">
        <v>3830000</v>
      </c>
      <c r="FO11">
        <v>2020000</v>
      </c>
      <c r="FP11">
        <v>800000</v>
      </c>
      <c r="FQ11">
        <v>2220000</v>
      </c>
      <c r="FR11">
        <v>460000</v>
      </c>
      <c r="FS11">
        <v>960000</v>
      </c>
      <c r="FT11">
        <v>3620000</v>
      </c>
      <c r="FU11">
        <v>840000</v>
      </c>
      <c r="FV11">
        <v>380000</v>
      </c>
      <c r="FW11">
        <v>690000</v>
      </c>
      <c r="FX11">
        <v>1190000</v>
      </c>
      <c r="FY11">
        <v>2730000</v>
      </c>
      <c r="FZ11">
        <v>1440000</v>
      </c>
      <c r="GA11">
        <v>2320000</v>
      </c>
      <c r="GB11">
        <v>260000</v>
      </c>
      <c r="GC11">
        <v>1640000</v>
      </c>
      <c r="GD11">
        <v>500000</v>
      </c>
      <c r="GE11">
        <v>490000</v>
      </c>
      <c r="GF11">
        <v>1370000</v>
      </c>
      <c r="GG11">
        <v>680000</v>
      </c>
      <c r="GH11">
        <v>510000</v>
      </c>
      <c r="GI11">
        <v>1550000</v>
      </c>
      <c r="GJ11">
        <v>750000</v>
      </c>
      <c r="GK11">
        <v>670000</v>
      </c>
      <c r="GL11">
        <v>840000</v>
      </c>
      <c r="GM11">
        <v>740000</v>
      </c>
      <c r="GN11">
        <v>660000</v>
      </c>
      <c r="GO11">
        <v>1200000</v>
      </c>
      <c r="GP11">
        <v>3770000</v>
      </c>
      <c r="GQ11" s="36">
        <v>2.2220230434971299E-2</v>
      </c>
      <c r="GR11" s="36">
        <v>1E-3</v>
      </c>
      <c r="GS11" s="36">
        <v>5.0000000000000001E-3</v>
      </c>
      <c r="GT11" s="37">
        <f t="shared" ref="GT11:GT35" si="7">1/(GU11+HI11+HL11)</f>
        <v>3.7527284563170908E-3</v>
      </c>
      <c r="GU11" s="44">
        <f>GV11/(GW11^2)</f>
        <v>4.1786711120859721</v>
      </c>
      <c r="GV11" s="47">
        <v>2.72984615384616</v>
      </c>
      <c r="GW11" s="13">
        <f>(GX11*GV11*GY11)/(GZ11-HA11+HB11)</f>
        <v>0.80825796058954669</v>
      </c>
      <c r="GX11" s="44">
        <v>0.41</v>
      </c>
      <c r="GY11" s="13">
        <f>HC11-HD11</f>
        <v>1.7100000000000009</v>
      </c>
      <c r="GZ11" s="13">
        <f>LN((HC11-HD11)/HE11)</f>
        <v>-0.15665381004537635</v>
      </c>
      <c r="HA11" s="13">
        <f>HF11*((HC11-HD11)/HH11)</f>
        <v>14.886316152974905</v>
      </c>
      <c r="HB11" s="13">
        <f>HF11*(HE11/HH11)</f>
        <v>17.410896085350757</v>
      </c>
      <c r="HC11" s="13">
        <v>9.75</v>
      </c>
      <c r="HD11" s="13">
        <v>8.0399999999999991</v>
      </c>
      <c r="HE11" s="13">
        <v>2</v>
      </c>
      <c r="HF11" s="13">
        <f>(2*LN((1+HG11)/2))+(LN((1+HG11^2)/2))-(2*(1/TAN(HG11))+(3.1416/2))</f>
        <v>-10.684619516131413</v>
      </c>
      <c r="HG11" s="13">
        <f t="shared" ref="HG11:HG35" si="8">1/(1-(28*(HC11/HH11)))^0.25</f>
        <v>0.25865107765800122</v>
      </c>
      <c r="HH11" s="13">
        <f>1/(-0.875*(HE11^-0.1029))</f>
        <v>-1.2273486055805338</v>
      </c>
      <c r="HI11" s="13">
        <f>2*(HJ11^(2/3))*(HK11^(2/3))*((GX11*GW11)^(-1))</f>
        <v>4.7833834471643053</v>
      </c>
      <c r="HJ11" s="44">
        <v>0.98</v>
      </c>
      <c r="HK11" s="44">
        <v>0.72</v>
      </c>
      <c r="HL11" s="44">
        <f>1/((1/(HM11+HN11))+(1/HO11)+(1/HP11))</f>
        <v>257.51072961373387</v>
      </c>
      <c r="HM11" s="44">
        <v>200</v>
      </c>
      <c r="HN11" s="44">
        <v>100</v>
      </c>
      <c r="HO11" s="44">
        <v>2000</v>
      </c>
      <c r="HP11" s="44">
        <v>20000</v>
      </c>
      <c r="HR11" s="27" t="s">
        <v>261</v>
      </c>
      <c r="HS11" s="44">
        <v>50</v>
      </c>
    </row>
    <row r="12" spans="1:227" x14ac:dyDescent="0.25">
      <c r="A12" s="38" t="s">
        <v>268</v>
      </c>
      <c r="B12" s="39"/>
      <c r="C12" s="55">
        <f t="shared" ref="C12:C35" si="9">(GQ12/(1-(BO12/100)))-GQ12</f>
        <v>3.2439577211097054E-5</v>
      </c>
      <c r="D12" s="55">
        <f t="shared" ref="D12:D35" si="10">($GQ12/(1-(BP12/100)))-$GQ12</f>
        <v>1.9223063044161368E-4</v>
      </c>
      <c r="E12" s="55">
        <f t="shared" ref="E12:E35" si="11">($GQ12/(1-(BQ12/100)))-$GQ12</f>
        <v>2.354191168844888E-5</v>
      </c>
      <c r="F12" s="55">
        <f t="shared" ref="F12:F35" si="12">($GQ12/(1-(BR12/100)))-$GQ12</f>
        <v>5.4687307648078332E-5</v>
      </c>
      <c r="G12" s="55">
        <f t="shared" ref="G12:G35" si="13">($GQ12/(1-(BS12/100)))-$GQ12</f>
        <v>1.0116029378997096E-4</v>
      </c>
      <c r="H12" s="55">
        <f t="shared" ref="H12:H35" si="14">($GQ12/(1-(BT12/100)))-$GQ12</f>
        <v>1.0217189672787064E-4</v>
      </c>
      <c r="I12" s="55">
        <f t="shared" ref="I12:I35" si="15">($GQ12/(1-(BU12/100)))-$GQ12</f>
        <v>2.9915194987888832E-5</v>
      </c>
      <c r="J12" s="55">
        <f t="shared" ref="J12:J35" si="16">($GQ12/(1-(BV12/100)))-$GQ12</f>
        <v>0</v>
      </c>
      <c r="K12" s="55">
        <f t="shared" ref="K12:K35" si="17">($GQ12/(1-(BW12/100)))-$GQ12</f>
        <v>1.9742590461477999E-5</v>
      </c>
      <c r="L12" s="55">
        <f t="shared" ref="L12:L35" si="18">($GQ12/(1-(BX12/100)))-$GQ12</f>
        <v>2.2579424691242245E-5</v>
      </c>
      <c r="M12" s="55">
        <f t="shared" ref="M12:M35" si="19">($GQ12/(1-(BY12/100)))-$GQ12</f>
        <v>4.5004287844430113E-6</v>
      </c>
      <c r="N12" s="55">
        <f t="shared" ref="N12:N35" si="20">($GQ12/(1-(BZ12/100)))-$GQ12</f>
        <v>0</v>
      </c>
      <c r="O12" s="55">
        <f t="shared" ref="O12:O35" si="21">($GQ12/(1-(CA12/100)))-$GQ12</f>
        <v>0</v>
      </c>
      <c r="P12" s="55">
        <f t="shared" ref="P12:P35" si="22">($GQ12/(1-(CB12/100)))-$GQ12</f>
        <v>9.5732491471912928E-6</v>
      </c>
      <c r="Q12" s="55">
        <f t="shared" ref="Q12:Q35" si="23">($GQ12/(1-(CC12/100)))-$GQ12</f>
        <v>3.368304287732285E-5</v>
      </c>
      <c r="R12" s="55">
        <f t="shared" ref="R12:R35" si="24">($GQ12/(1-(CD12/100)))-$GQ12</f>
        <v>1.0536476850061399E-5</v>
      </c>
      <c r="S12" s="55">
        <f t="shared" ref="S12:S35" si="25">($GQ12/(1-(CE12/100)))-$GQ12</f>
        <v>1.7990180954025048E-5</v>
      </c>
      <c r="T12" s="55">
        <f t="shared" ref="T12:T35" si="26">($GQ12/(1-(CF12/100)))-$GQ12</f>
        <v>8.7632049885828789E-5</v>
      </c>
      <c r="U12" s="55">
        <f t="shared" ref="U12:U35" si="27">($GQ12/(1-(CG12/100)))-$GQ12</f>
        <v>6.9464429787551019E-6</v>
      </c>
      <c r="V12" s="55">
        <f t="shared" ref="V12:V35" si="28">($GQ12/(1-(CH12/100)))-$GQ12</f>
        <v>7.6628922545882161E-6</v>
      </c>
      <c r="W12" s="55">
        <f t="shared" ref="W12:W35" si="29">($GQ12/(1-(CI12/100)))-$GQ12</f>
        <v>0</v>
      </c>
      <c r="X12" s="55">
        <f t="shared" ref="X12:X35" si="30">($GQ12/(1-(CJ12/100)))-$GQ12</f>
        <v>0</v>
      </c>
      <c r="Y12" s="55">
        <f t="shared" ref="Y12:Y35" si="31">($GQ12/(1-(CK12/100)))-$GQ12</f>
        <v>5.5593532043082816E-6</v>
      </c>
      <c r="Z12" s="55">
        <f t="shared" ref="Z12:Z35" si="32">($GQ12/(1-(CL12/100)))-$GQ12</f>
        <v>0</v>
      </c>
      <c r="AA12" s="55">
        <f t="shared" ref="AA12:AA35" si="33">($GQ12/(1-(CM12/100)))-$GQ12</f>
        <v>7.3497848291359524E-6</v>
      </c>
      <c r="AB12" s="55">
        <f t="shared" ref="AB12:AB35" si="34">($GQ12/(1-(CN12/100)))-$GQ12</f>
        <v>2.0230035552119829E-5</v>
      </c>
      <c r="AC12" s="55">
        <f t="shared" ref="AC12:AC35" si="35">($GQ12/(1-(CO12/100)))-$GQ12</f>
        <v>5.6423286252729743E-6</v>
      </c>
      <c r="AD12" s="55">
        <f t="shared" ref="AD12:AD35" si="36">($GQ12/(1-(CP12/100)))-$GQ12</f>
        <v>0</v>
      </c>
      <c r="AE12" s="55">
        <f t="shared" ref="AE12:AE35" si="37">($GQ12/(1-(CQ12/100)))-$GQ12</f>
        <v>4.6184458723612376E-5</v>
      </c>
      <c r="AF12" s="55">
        <f t="shared" ref="AF12:AF35" si="38">($GQ12/(1-(CR12/100)))-$GQ12</f>
        <v>0</v>
      </c>
      <c r="AG12" s="55">
        <f t="shared" ref="AG12:AG35" si="39">($GQ12/(1-(CS12/100)))-$GQ12</f>
        <v>1.2643772220075761E-5</v>
      </c>
      <c r="AH12" s="55">
        <f t="shared" ref="AH12:AH35" si="40">($GQ12/(1-(CT12/100)))-$GQ12</f>
        <v>2.5746233923470974E-5</v>
      </c>
      <c r="AI12" s="39">
        <f t="shared" ref="AI12:AI35" si="41">EE12*BO12%</f>
        <v>687129.78503501497</v>
      </c>
      <c r="AJ12" s="39">
        <f t="shared" ref="AJ12:AJ35" si="42">EF12*BP12%</f>
        <v>211721.07767490562</v>
      </c>
      <c r="AK12" s="39">
        <f t="shared" ref="AK12:AK35" si="43">EG12*BQ12%</f>
        <v>29228.704118301037</v>
      </c>
      <c r="AL12" s="39">
        <f t="shared" ref="AL12:AL35" si="44">EH12*BR12%</f>
        <v>119665.66159055776</v>
      </c>
      <c r="AM12" s="39">
        <f t="shared" ref="AM12:AM35" si="45">EI12*BS12%</f>
        <v>116497.45732277146</v>
      </c>
      <c r="AN12" s="39">
        <f t="shared" ref="AN12:AN35" si="46">EJ12*BT12%</f>
        <v>46596.815014777872</v>
      </c>
      <c r="AO12" s="39">
        <f t="shared" ref="AO12:AO35" si="47">EK12*BU12%</f>
        <v>37986.141131453835</v>
      </c>
      <c r="AP12" s="39">
        <f t="shared" ref="AP12:AP35" si="48">EL12*BV12%</f>
        <v>0</v>
      </c>
      <c r="AQ12" s="39">
        <f t="shared" ref="AQ12:AQ35" si="49">EM12*BW12%</f>
        <v>10845.751158013676</v>
      </c>
      <c r="AR12" s="39">
        <f t="shared" ref="AR12:AR35" si="50">EN12*BX12%</f>
        <v>46768.004240369177</v>
      </c>
      <c r="AS12" s="39">
        <f t="shared" ref="AS12:AS35" si="51">EO12*BY12%</f>
        <v>2164.8267280750065</v>
      </c>
      <c r="AT12" s="39">
        <f t="shared" ref="AT12:AT35" si="52">EP12*BZ12%</f>
        <v>0</v>
      </c>
      <c r="AU12" s="39">
        <f t="shared" ref="AU12:AU35" si="53">EQ12*CA12%</f>
        <v>0</v>
      </c>
      <c r="AV12" s="39">
        <f t="shared" ref="AV12:AV35" si="54">ER12*CB12%</f>
        <v>6522.2061370254269</v>
      </c>
      <c r="AW12" s="39">
        <f t="shared" ref="AW12:AW35" si="55">ES12*CC12%</f>
        <v>52587.052736046069</v>
      </c>
      <c r="AX12" s="39">
        <f t="shared" ref="AX12:AX35" si="56">ET12*CD12%</f>
        <v>8686.1392377259381</v>
      </c>
      <c r="AY12" s="39">
        <f t="shared" ref="AY12:AY35" si="57">EU12*CE12%</f>
        <v>23885.971952331998</v>
      </c>
      <c r="AZ12" s="39">
        <f t="shared" ref="AZ12:AZ35" si="58">EV12*CF12%</f>
        <v>12997.553331184505</v>
      </c>
      <c r="BA12" s="39">
        <f t="shared" ref="BA12:BA35" si="59">EW12*CG12%</f>
        <v>6522.9975155204284</v>
      </c>
      <c r="BB12" s="39">
        <f t="shared" ref="BB12:BB35" si="60">EX12*CH12%</f>
        <v>2193.7606451694869</v>
      </c>
      <c r="BC12" s="39">
        <f t="shared" ref="BC12:BC35" si="61">EY12*CI12%</f>
        <v>0</v>
      </c>
      <c r="BD12" s="39">
        <f t="shared" ref="BD12:BD35" si="62">EZ12*CJ12%</f>
        <v>0</v>
      </c>
      <c r="BE12" s="39">
        <f t="shared" ref="BE12:BE35" si="63">FA12*CK12%</f>
        <v>2164.720832545041</v>
      </c>
      <c r="BF12" s="39">
        <f t="shared" ref="BF12:BF35" si="64">FB12*CL12%</f>
        <v>0</v>
      </c>
      <c r="BG12" s="39">
        <f t="shared" ref="BG12:BG35" si="65">FC12*CM12%</f>
        <v>6522.8759881489368</v>
      </c>
      <c r="BH12" s="39">
        <f t="shared" ref="BH12:BH35" si="66">FD12*CN12%</f>
        <v>8682.2523201497534</v>
      </c>
      <c r="BI12" s="39">
        <f t="shared" ref="BI12:BI35" si="67">FE12*CO12%</f>
        <v>2164.7125351986742</v>
      </c>
      <c r="BJ12" s="39">
        <f t="shared" ref="BJ12:BJ35" si="68">FF12*CP12%</f>
        <v>0</v>
      </c>
      <c r="BK12" s="39">
        <f t="shared" ref="BK12:BK35" si="69">FG12*CQ12%</f>
        <v>19533.588673755647</v>
      </c>
      <c r="BL12" s="39">
        <f t="shared" ref="BL12:BL35" si="70">FH12*CR12%</f>
        <v>0</v>
      </c>
      <c r="BM12" s="39">
        <f t="shared" ref="BM12:BM35" si="71">FI12*CS12%</f>
        <v>8685.2939596229444</v>
      </c>
      <c r="BN12" s="39">
        <f t="shared" ref="BN12:BN35" si="72">FJ12*CT12%</f>
        <v>55528.88815626593</v>
      </c>
      <c r="BO12" s="44">
        <f t="shared" ref="BO12:BO35" si="73">(ED12*(CU12/100))/(ED12*(CU12/100)+EB12)*100</f>
        <v>0.1496669031577908</v>
      </c>
      <c r="BP12" s="44">
        <f t="shared" ref="BP12:BP35" si="74">(($ED12*(CV12/100))/($ED12*(CV12/100)+$EB12))*100</f>
        <v>0.88040636222674817</v>
      </c>
      <c r="BQ12" s="44">
        <f t="shared" ref="BQ12:BQ35" si="75">(($ED12*(CW12/100))/($ED12*(CW12/100)+$EB12))*100</f>
        <v>0.10866023336400402</v>
      </c>
      <c r="BR12" s="44">
        <f t="shared" ref="BR12:BR35" si="76">(($ED12*(CX12/100))/($ED12*(CX12/100)+$EB12))*100</f>
        <v>0.25205283034759346</v>
      </c>
      <c r="BS12" s="44">
        <f t="shared" ref="BS12:BS35" si="77">(($ED12*(CY12/100))/($ED12*(CY12/100)+$EB12))*100</f>
        <v>0.46524946609079076</v>
      </c>
      <c r="BT12" s="44">
        <f t="shared" ref="BT12:BT35" si="78">(($ED12*(CZ12/100))/($ED12*(CZ12/100)+$EB12))*100</f>
        <v>0.46988009960515192</v>
      </c>
      <c r="BU12" s="44">
        <f t="shared" ref="BU12:BU35" si="79">(($ED12*(DA12/100))/($ED12*(DA12/100)+$EB12))*100</f>
        <v>0.13803620452802393</v>
      </c>
      <c r="BV12" s="44">
        <f t="shared" ref="BV12:BV35" si="80">(($ED12*(DB12/100))/($ED12*(DB12/100)+$EB12))*100</f>
        <v>0</v>
      </c>
      <c r="BW12" s="44">
        <f t="shared" ref="BW12:BW35" si="81">(($ED12*(DC12/100))/($ED12*(DC12/100)+$EB12))*100</f>
        <v>9.1140038806013013E-2</v>
      </c>
      <c r="BX12" s="44">
        <f t="shared" ref="BX12:BX35" si="82">(($ED12*(DD12/100))/($ED12*(DD12/100)+$EB12))*100</f>
        <v>0.10422240082563723</v>
      </c>
      <c r="BY12" s="44">
        <f t="shared" ref="BY12:BY35" si="83">(($ED12*(DE12/100))/($ED12*(DE12/100)+$EB12))*100</f>
        <v>2.0790486958495585E-2</v>
      </c>
      <c r="BZ12" s="44">
        <f t="shared" ref="BZ12:BZ35" si="84">(($ED12*(DF12/100))/($ED12*(DF12/100)+$EB12))*100</f>
        <v>0</v>
      </c>
      <c r="CA12" s="44">
        <f t="shared" ref="CA12:CA35" si="85">(($ED12*(DG12/100))/($ED12*(DG12/100)+$EB12))*100</f>
        <v>0</v>
      </c>
      <c r="CB12" s="44">
        <f t="shared" ref="CB12:CB35" si="86">(($ED12*(DH12/100))/($ED12*(DH12/100)+$EB12))*100</f>
        <v>4.4214871346805643E-2</v>
      </c>
      <c r="CC12" s="44">
        <f t="shared" ref="CC12:CC35" si="87">(($ED12*(DI12/100))/($ED12*(DI12/100)+$EB12))*100</f>
        <v>0.15539498202230032</v>
      </c>
      <c r="CD12" s="44">
        <f t="shared" ref="CD12:CD35" si="88">(($ED12*(DJ12/100))/($ED12*(DJ12/100)+$EB12))*100</f>
        <v>4.8661456187897044E-2</v>
      </c>
      <c r="CE12" s="44">
        <f t="shared" ref="CE12:CE35" si="89">(($ED12*(DK12/100))/($ED12*(DK12/100)+$EB12))*100</f>
        <v>8.3056904185760422E-2</v>
      </c>
      <c r="CF12" s="44">
        <f t="shared" ref="CF12:CF35" si="90">(($ED12*(DL12/100))/($ED12*(DL12/100)+$EB12))*100</f>
        <v>0.4032822119143592</v>
      </c>
      <c r="CG12" s="44">
        <f t="shared" ref="CG12:CG35" si="91">(($ED12*(DM12/100))/($ED12*(DM12/100)+$EB12))*100</f>
        <v>3.2086634805874072E-2</v>
      </c>
      <c r="CH12" s="44">
        <f t="shared" ref="CH12:CH35" si="92">(($ED12*(DN12/100))/($ED12*(DN12/100)+$EB12))*100</f>
        <v>3.5394847313411894E-2</v>
      </c>
      <c r="CI12" s="44">
        <f t="shared" ref="CI12:CI35" si="93">(($ED12*(DO12/100))/($ED12*(DO12/100)+$EB12))*100</f>
        <v>0</v>
      </c>
      <c r="CJ12" s="44">
        <f t="shared" ref="CJ12:CJ35" si="94">(($ED12*(DP12/100))/($ED12*(DP12/100)+$EB12))*100</f>
        <v>0</v>
      </c>
      <c r="CK12" s="44">
        <f t="shared" ref="CK12:CK35" si="95">(($ED12*(DQ12/100))/($ED12*(DQ12/100)+$EB12))*100</f>
        <v>2.5681109953949725E-2</v>
      </c>
      <c r="CL12" s="44">
        <f t="shared" ref="CL12:CL35" si="96">(($ED12*(DR12/100))/($ED12*(DR12/100)+$EB12))*100</f>
        <v>0</v>
      </c>
      <c r="CM12" s="44">
        <f t="shared" ref="CM12:CM35" si="97">(($ED12*(DS12/100))/($ED12*(DS12/100)+$EB12))*100</f>
        <v>3.3949097226178657E-2</v>
      </c>
      <c r="CN12" s="44">
        <f t="shared" ref="CN12:CN35" si="98">(($ED12*(DT12/100))/($ED12*(DT12/100)+$EB12))*100</f>
        <v>9.3388187353038707E-2</v>
      </c>
      <c r="CO12" s="44">
        <f t="shared" ref="CO12:CO35" si="99">(($ED12*(DU12/100))/($ED12*(DU12/100)+$EB12))*100</f>
        <v>2.6064310197976389E-2</v>
      </c>
      <c r="CP12" s="44">
        <f t="shared" ref="CP12:CP35" si="100">(($ED12*(DV12/100))/($ED12*(DV12/100)+$EB12))*100</f>
        <v>0</v>
      </c>
      <c r="CQ12" s="44">
        <f t="shared" ref="CQ12:CQ35" si="101">(($ED12*(DW12/100))/($ED12*(DW12/100)+$EB12))*100</f>
        <v>0.21294680330960189</v>
      </c>
      <c r="CR12" s="44">
        <f t="shared" ref="CR12:CR35" si="102">(($ED12*(DX12/100))/($ED12*(DX12/100)+$EB12))*100</f>
        <v>0</v>
      </c>
      <c r="CS12" s="44">
        <f t="shared" ref="CS12:CS35" si="103">(($ED12*(DY12/100))/($ED12*(DY12/100)+$EB12))*100</f>
        <v>5.8388064928949573E-2</v>
      </c>
      <c r="CT12" s="44">
        <f t="shared" ref="CT12:CT35" si="104">(($ED12*(DZ12/100))/($ED12*(DZ12/100)+$EB12))*100</f>
        <v>0.11882243113150151</v>
      </c>
      <c r="CU12" s="39">
        <v>6.35</v>
      </c>
      <c r="CV12" s="39">
        <v>37.628865979381402</v>
      </c>
      <c r="CW12" s="39">
        <v>4.6082949308755801</v>
      </c>
      <c r="CX12" s="39">
        <v>10.7049608355091</v>
      </c>
      <c r="CY12" s="39">
        <v>19.801980198019798</v>
      </c>
      <c r="CZ12" s="39">
        <v>20</v>
      </c>
      <c r="DA12" s="39">
        <v>5.85585585585586</v>
      </c>
      <c r="DB12" s="39">
        <v>0</v>
      </c>
      <c r="DC12" s="39">
        <v>3.8645833333333299</v>
      </c>
      <c r="DD12" s="39">
        <v>4.4198895027624303</v>
      </c>
      <c r="DE12" s="39">
        <v>0.88095238095238104</v>
      </c>
      <c r="DF12" s="39">
        <v>0</v>
      </c>
      <c r="DG12" s="39">
        <v>0</v>
      </c>
      <c r="DH12" s="39">
        <v>1.8739495798319299</v>
      </c>
      <c r="DI12" s="39">
        <v>6.5934065934065904</v>
      </c>
      <c r="DJ12" s="39">
        <v>2.0625</v>
      </c>
      <c r="DK12" s="39">
        <v>3.5215517241379302</v>
      </c>
      <c r="DL12" s="39">
        <v>17.153846153846199</v>
      </c>
      <c r="DM12" s="39">
        <v>1.3597560975609799</v>
      </c>
      <c r="DN12" s="39">
        <v>1.5</v>
      </c>
      <c r="DO12" s="39">
        <v>0</v>
      </c>
      <c r="DP12" s="39">
        <v>0</v>
      </c>
      <c r="DQ12" s="39">
        <v>1.0882352941176501</v>
      </c>
      <c r="DR12" s="39">
        <v>0</v>
      </c>
      <c r="DS12" s="39">
        <v>1.43870967741935</v>
      </c>
      <c r="DT12" s="39">
        <v>3.96</v>
      </c>
      <c r="DU12" s="78">
        <v>1.1044776119402999</v>
      </c>
      <c r="DV12" s="78">
        <v>0</v>
      </c>
      <c r="DW12" s="78">
        <v>9.0405405405405403</v>
      </c>
      <c r="DX12" s="78">
        <v>0</v>
      </c>
      <c r="DY12" s="78">
        <v>2.4750000000000001</v>
      </c>
      <c r="DZ12" s="78">
        <v>5.03978779840849</v>
      </c>
      <c r="EA12" s="39">
        <f t="shared" si="3"/>
        <v>2.3060576736501615</v>
      </c>
      <c r="EB12" s="39">
        <f t="shared" si="4"/>
        <v>12.395932242590703</v>
      </c>
      <c r="EC12">
        <v>572.77</v>
      </c>
      <c r="ED12" s="39">
        <f t="shared" si="5"/>
        <v>0.29260498644411498</v>
      </c>
      <c r="EE12" s="39">
        <f t="shared" ref="EE12:EE35" si="105">GQ12*FK12*EC12</f>
        <v>459106035.16035062</v>
      </c>
      <c r="EF12" s="39">
        <f t="shared" ref="EF12:EF35" si="106">$GQ12*FL12*$EC12</f>
        <v>24048108.550625965</v>
      </c>
      <c r="EG12" s="39">
        <f t="shared" ref="EG12:EG35" si="107">$GQ12*FM12*$EC12</f>
        <v>26899172.966421824</v>
      </c>
      <c r="EH12" s="39">
        <f t="shared" ref="EH12:EH35" si="108">$GQ12*FN12*$EC12</f>
        <v>47476420.489122391</v>
      </c>
      <c r="EI12" s="39">
        <f t="shared" ref="EI12:EI35" si="109">$GQ12*FO12*$EC12</f>
        <v>25039783.130033221</v>
      </c>
      <c r="EJ12" s="39">
        <f t="shared" ref="EJ12:EJ35" si="110">$GQ12*FP12*$EC12</f>
        <v>9916745.7940725628</v>
      </c>
      <c r="EK12" s="39">
        <f t="shared" ref="EK12:EK35" si="111">$GQ12*FQ12*$EC12</f>
        <v>27518969.578551359</v>
      </c>
      <c r="EL12" s="39">
        <f t="shared" ref="EL12:EL35" si="112">$GQ12*FR12*$EC12</f>
        <v>5702128.8315917235</v>
      </c>
      <c r="EM12" s="39">
        <f t="shared" ref="EM12:EM35" si="113">$GQ12*FS12*$EC12</f>
        <v>11900094.952887075</v>
      </c>
      <c r="EN12" s="39">
        <f t="shared" ref="EN12:EN35" si="114">$GQ12*FT12*$EC12</f>
        <v>44873274.718178347</v>
      </c>
      <c r="EO12" s="39">
        <f t="shared" ref="EO12:EO35" si="115">$GQ12*FU12*$EC12</f>
        <v>10412583.083776191</v>
      </c>
      <c r="EP12" s="39">
        <f t="shared" ref="EP12:EP35" si="116">$GQ12*FV12*$EC12</f>
        <v>4710454.2521844674</v>
      </c>
      <c r="EQ12" s="39">
        <f t="shared" ref="EQ12:EQ35" si="117">$GQ12*FW12*$EC12</f>
        <v>8553193.2473875862</v>
      </c>
      <c r="ER12" s="39">
        <f t="shared" ref="ER12:ER35" si="118">$GQ12*FX12*$EC12</f>
        <v>14751159.368682936</v>
      </c>
      <c r="ES12" s="39">
        <f t="shared" ref="ES12:ES35" si="119">$GQ12*FY12*$EC12</f>
        <v>33840895.022272624</v>
      </c>
      <c r="ET12" s="39">
        <f t="shared" ref="ET12:ET35" si="120">$GQ12*FZ12*$EC12</f>
        <v>17850142.429330613</v>
      </c>
      <c r="EU12" s="39">
        <f t="shared" ref="EU12:EU35" si="121">$GQ12*GA12*$EC12</f>
        <v>28758562.802810431</v>
      </c>
      <c r="EV12" s="39">
        <f t="shared" ref="EV12:EV35" si="122">$GQ12*GB12*$EC12</f>
        <v>3222942.3830735828</v>
      </c>
      <c r="EW12" s="39">
        <f t="shared" ref="EW12:EW35" si="123">$GQ12*GC12*$EC12</f>
        <v>20329328.877848756</v>
      </c>
      <c r="EX12" s="39">
        <f t="shared" ref="EX12:EX35" si="124">$GQ12*GD12*$EC12</f>
        <v>6197966.1212953515</v>
      </c>
      <c r="EY12" s="39">
        <f t="shared" ref="EY12:EY35" si="125">$GQ12*GE12*$EC12</f>
        <v>6074006.7988694441</v>
      </c>
      <c r="EZ12" s="39">
        <f t="shared" ref="EZ12:EZ35" si="126">$GQ12*GF12*$EC12</f>
        <v>16982427.172349263</v>
      </c>
      <c r="FA12" s="39">
        <f t="shared" ref="FA12:FA35" si="127">$GQ12*GG12*$EC12</f>
        <v>8429233.9249616787</v>
      </c>
      <c r="FB12" s="39">
        <f t="shared" ref="FB12:FB35" si="128">$GQ12*GH12*$EC12</f>
        <v>6321925.4437212581</v>
      </c>
      <c r="FC12" s="39">
        <f t="shared" ref="FC12:FC35" si="129">$GQ12*GI12*$EC12</f>
        <v>19213694.97601559</v>
      </c>
      <c r="FD12" s="39">
        <f t="shared" ref="FD12:FD35" si="130">$GQ12*GJ12*$EC12</f>
        <v>9296949.1819430273</v>
      </c>
      <c r="FE12" s="39">
        <f t="shared" ref="FE12:FE35" si="131">$GQ12*GK12*$EC12</f>
        <v>8305274.6025357712</v>
      </c>
      <c r="FF12" s="39">
        <f t="shared" ref="FF12:FF35" si="132">$GQ12*GL12*$EC12</f>
        <v>10412583.083776191</v>
      </c>
      <c r="FG12" s="39">
        <f t="shared" ref="FG12:FG35" si="133">$GQ12*GM12*$EC12</f>
        <v>9172989.8595171198</v>
      </c>
      <c r="FH12" s="39">
        <f t="shared" ref="FH12:FH35" si="134">$GQ12*GN12*$EC12</f>
        <v>8181315.2801098637</v>
      </c>
      <c r="FI12" s="39">
        <f t="shared" ref="FI12:FI35" si="135">$GQ12*GO12*$EC12</f>
        <v>14875118.691108843</v>
      </c>
      <c r="FJ12" s="39">
        <f t="shared" ref="FJ12:FJ35" si="136">$GQ12*GP12*$EC12</f>
        <v>46732664.55456695</v>
      </c>
      <c r="FK12" s="39">
        <v>37036830</v>
      </c>
      <c r="FL12">
        <v>1940000</v>
      </c>
      <c r="FM12">
        <v>2170000</v>
      </c>
      <c r="FN12">
        <v>3830000</v>
      </c>
      <c r="FO12">
        <v>2020000</v>
      </c>
      <c r="FP12">
        <v>800000</v>
      </c>
      <c r="FQ12">
        <v>2220000</v>
      </c>
      <c r="FR12">
        <v>460000</v>
      </c>
      <c r="FS12">
        <v>960000</v>
      </c>
      <c r="FT12">
        <v>3620000</v>
      </c>
      <c r="FU12">
        <v>840000</v>
      </c>
      <c r="FV12">
        <v>380000</v>
      </c>
      <c r="FW12">
        <v>690000</v>
      </c>
      <c r="FX12">
        <v>1190000</v>
      </c>
      <c r="FY12">
        <v>2730000</v>
      </c>
      <c r="FZ12">
        <v>1440000</v>
      </c>
      <c r="GA12">
        <v>2320000</v>
      </c>
      <c r="GB12">
        <v>260000</v>
      </c>
      <c r="GC12">
        <v>1640000</v>
      </c>
      <c r="GD12">
        <v>500000</v>
      </c>
      <c r="GE12">
        <v>490000</v>
      </c>
      <c r="GF12">
        <v>1370000</v>
      </c>
      <c r="GG12">
        <v>680000</v>
      </c>
      <c r="GH12">
        <v>510000</v>
      </c>
      <c r="GI12">
        <v>1550000</v>
      </c>
      <c r="GJ12">
        <v>750000</v>
      </c>
      <c r="GK12">
        <v>670000</v>
      </c>
      <c r="GL12">
        <v>840000</v>
      </c>
      <c r="GM12">
        <v>740000</v>
      </c>
      <c r="GN12">
        <v>660000</v>
      </c>
      <c r="GO12">
        <v>1200000</v>
      </c>
      <c r="GP12">
        <v>3770000</v>
      </c>
      <c r="GQ12" s="36">
        <v>2.1642076649598798E-2</v>
      </c>
      <c r="GR12" s="36">
        <v>1E-3</v>
      </c>
      <c r="GS12" s="36">
        <v>5.0000000000000001E-3</v>
      </c>
      <c r="GT12" s="37">
        <f t="shared" si="7"/>
        <v>3.75560830954962E-3</v>
      </c>
      <c r="GU12" s="44">
        <f t="shared" ref="GU12:GU35" si="137">GV12/(GW12^2)</f>
        <v>4.0833973025937418</v>
      </c>
      <c r="GV12" s="47">
        <v>2.7935389133627102</v>
      </c>
      <c r="GW12" s="13">
        <f t="shared" ref="GW12:GW35" si="138">(GX12*GV12*GY12)/(GZ12-HA12+HB12)</f>
        <v>0.82711623208540941</v>
      </c>
      <c r="GX12" s="44">
        <v>0.41</v>
      </c>
      <c r="GY12" s="13">
        <f t="shared" ref="GY12:GY35" si="139">HC12-HD12</f>
        <v>1.7100000000000009</v>
      </c>
      <c r="GZ12" s="13">
        <f t="shared" ref="GZ12:GZ35" si="140">LN((HC12-HD12)/HE12)</f>
        <v>-0.15665381004537635</v>
      </c>
      <c r="HA12" s="13">
        <f t="shared" ref="HA12:HA35" si="141">HF12*((HC12-HD12)/HH12)</f>
        <v>14.886316152974905</v>
      </c>
      <c r="HB12" s="13">
        <f t="shared" ref="HB12:HB35" si="142">HF12*(HE12/HH12)</f>
        <v>17.410896085350757</v>
      </c>
      <c r="HC12" s="13">
        <v>9.75</v>
      </c>
      <c r="HD12" s="13">
        <v>8.0399999999999991</v>
      </c>
      <c r="HE12" s="13">
        <v>2</v>
      </c>
      <c r="HF12" s="13">
        <f t="shared" ref="HF12:HF35" si="143">(2*LN((1+HG12)/2))+(LN((1+HG12^2)/2))-(2*(1/TAN(HG12))+(3.1416/2))</f>
        <v>-10.684619516131413</v>
      </c>
      <c r="HG12" s="13">
        <f t="shared" si="8"/>
        <v>0.25865107765800122</v>
      </c>
      <c r="HH12" s="13">
        <f t="shared" ref="HH12:HH35" si="144">1/(-0.875*(HE12^-0.1029))</f>
        <v>-1.2273486055805338</v>
      </c>
      <c r="HI12" s="13">
        <f t="shared" ref="HI12:HI35" si="145">2*(HJ12^(2/3))*(HK12^(2/3))*((GX12*GW12)^(-1))</f>
        <v>4.6743221807833972</v>
      </c>
      <c r="HJ12" s="44">
        <v>0.98</v>
      </c>
      <c r="HK12" s="44">
        <v>0.72</v>
      </c>
      <c r="HL12" s="44">
        <f>1/((1/(HM12+HN12))+(1/HO12)+(1/HP12))</f>
        <v>257.51072961373387</v>
      </c>
      <c r="HM12" s="44">
        <v>200</v>
      </c>
      <c r="HN12" s="44">
        <v>100</v>
      </c>
      <c r="HO12" s="44">
        <v>2000</v>
      </c>
      <c r="HP12" s="44">
        <v>20000</v>
      </c>
      <c r="HR12" s="27" t="s">
        <v>262</v>
      </c>
      <c r="HS12" s="44">
        <v>25</v>
      </c>
    </row>
    <row r="13" spans="1:227" x14ac:dyDescent="0.25">
      <c r="A13" s="38" t="s">
        <v>269</v>
      </c>
      <c r="B13" s="39"/>
      <c r="C13" s="55">
        <f t="shared" si="9"/>
        <v>2.5475712488873953E-5</v>
      </c>
      <c r="D13" s="55">
        <f t="shared" si="10"/>
        <v>1.5096412141308788E-4</v>
      </c>
      <c r="E13" s="55">
        <f t="shared" si="11"/>
        <v>1.8488125468178046E-5</v>
      </c>
      <c r="F13" s="55">
        <f t="shared" si="12"/>
        <v>4.2947481015763456E-5</v>
      </c>
      <c r="G13" s="55">
        <f t="shared" si="13"/>
        <v>7.9444024288999326E-5</v>
      </c>
      <c r="H13" s="55">
        <f t="shared" si="14"/>
        <v>8.0238464531888487E-5</v>
      </c>
      <c r="I13" s="55">
        <f t="shared" si="15"/>
        <v>2.3493244119696111E-5</v>
      </c>
      <c r="J13" s="55">
        <f t="shared" si="16"/>
        <v>0</v>
      </c>
      <c r="K13" s="55">
        <f t="shared" si="17"/>
        <v>1.5504411636110133E-5</v>
      </c>
      <c r="L13" s="55">
        <f t="shared" si="18"/>
        <v>1.7732257355112385E-5</v>
      </c>
      <c r="M13" s="55">
        <f t="shared" si="19"/>
        <v>3.5343133186656328E-6</v>
      </c>
      <c r="N13" s="55">
        <f t="shared" si="20"/>
        <v>0</v>
      </c>
      <c r="O13" s="55">
        <f t="shared" si="21"/>
        <v>0</v>
      </c>
      <c r="P13" s="55">
        <f t="shared" si="22"/>
        <v>7.5181418447943515E-6</v>
      </c>
      <c r="Q13" s="55">
        <f t="shared" si="23"/>
        <v>2.6452241054467779E-5</v>
      </c>
      <c r="R13" s="55">
        <f t="shared" si="24"/>
        <v>8.2745916548492005E-6</v>
      </c>
      <c r="S13" s="55">
        <f t="shared" si="25"/>
        <v>1.4128195155723583E-5</v>
      </c>
      <c r="T13" s="55">
        <f t="shared" si="26"/>
        <v>6.8819913810042738E-5</v>
      </c>
      <c r="U13" s="55">
        <f t="shared" si="27"/>
        <v>5.4552370703092601E-6</v>
      </c>
      <c r="V13" s="55">
        <f t="shared" si="28"/>
        <v>6.0178848398893814E-6</v>
      </c>
      <c r="W13" s="55">
        <f t="shared" si="29"/>
        <v>0</v>
      </c>
      <c r="X13" s="55">
        <f t="shared" si="30"/>
        <v>0</v>
      </c>
      <c r="Y13" s="55">
        <f t="shared" si="31"/>
        <v>4.3659164524721683E-6</v>
      </c>
      <c r="Z13" s="55">
        <f t="shared" si="32"/>
        <v>0</v>
      </c>
      <c r="AA13" s="55">
        <f t="shared" si="33"/>
        <v>5.7719927711655239E-6</v>
      </c>
      <c r="AB13" s="55">
        <f t="shared" si="34"/>
        <v>1.5887215977315045E-5</v>
      </c>
      <c r="AC13" s="55">
        <f t="shared" si="35"/>
        <v>4.4310793845987739E-6</v>
      </c>
      <c r="AD13" s="55">
        <f t="shared" si="36"/>
        <v>0</v>
      </c>
      <c r="AE13" s="55">
        <f t="shared" si="37"/>
        <v>3.6269954575562924E-5</v>
      </c>
      <c r="AF13" s="55">
        <f t="shared" si="38"/>
        <v>0</v>
      </c>
      <c r="AG13" s="55">
        <f t="shared" si="39"/>
        <v>9.9295099858197344E-6</v>
      </c>
      <c r="AH13" s="55">
        <f t="shared" si="40"/>
        <v>2.0219241725544235E-5</v>
      </c>
      <c r="AI13" s="39">
        <f t="shared" si="41"/>
        <v>539622.36235794355</v>
      </c>
      <c r="AJ13" s="39">
        <f t="shared" si="42"/>
        <v>166270.5426009178</v>
      </c>
      <c r="AK13" s="39">
        <f t="shared" si="43"/>
        <v>22954.123950467914</v>
      </c>
      <c r="AL13" s="39">
        <f t="shared" si="44"/>
        <v>93976.814167464283</v>
      </c>
      <c r="AM13" s="39">
        <f t="shared" si="45"/>
        <v>91488.737424459003</v>
      </c>
      <c r="AN13" s="39">
        <f t="shared" si="46"/>
        <v>36593.792474160793</v>
      </c>
      <c r="AO13" s="39">
        <f t="shared" si="47"/>
        <v>29831.585852315682</v>
      </c>
      <c r="AP13" s="39">
        <f t="shared" si="48"/>
        <v>0</v>
      </c>
      <c r="AQ13" s="39">
        <f t="shared" si="49"/>
        <v>8517.4735996760519</v>
      </c>
      <c r="AR13" s="39">
        <f t="shared" si="50"/>
        <v>36728.229931094451</v>
      </c>
      <c r="AS13" s="39">
        <f t="shared" si="51"/>
        <v>1700.0993307470533</v>
      </c>
      <c r="AT13" s="39">
        <f t="shared" si="52"/>
        <v>0</v>
      </c>
      <c r="AU13" s="39">
        <f t="shared" si="53"/>
        <v>0</v>
      </c>
      <c r="AV13" s="39">
        <f t="shared" si="54"/>
        <v>5122.0719832277882</v>
      </c>
      <c r="AW13" s="39">
        <f t="shared" si="55"/>
        <v>41298.092838271536</v>
      </c>
      <c r="AX13" s="39">
        <f t="shared" si="56"/>
        <v>6821.4695351031023</v>
      </c>
      <c r="AY13" s="39">
        <f t="shared" si="57"/>
        <v>18758.325934718327</v>
      </c>
      <c r="AZ13" s="39">
        <f t="shared" si="58"/>
        <v>10207.344939197288</v>
      </c>
      <c r="BA13" s="39">
        <f t="shared" si="59"/>
        <v>5122.6934645332167</v>
      </c>
      <c r="BB13" s="39">
        <f t="shared" si="60"/>
        <v>1722.8219540632169</v>
      </c>
      <c r="BC13" s="39">
        <f t="shared" si="61"/>
        <v>0</v>
      </c>
      <c r="BD13" s="39">
        <f t="shared" si="62"/>
        <v>0</v>
      </c>
      <c r="BE13" s="39">
        <f t="shared" si="63"/>
        <v>1700.0161694123869</v>
      </c>
      <c r="BF13" s="39">
        <f t="shared" si="64"/>
        <v>0</v>
      </c>
      <c r="BG13" s="39">
        <f t="shared" si="65"/>
        <v>5122.5980272805937</v>
      </c>
      <c r="BH13" s="39">
        <f t="shared" si="66"/>
        <v>6818.4170808711233</v>
      </c>
      <c r="BI13" s="39">
        <f t="shared" si="67"/>
        <v>1700.009653382873</v>
      </c>
      <c r="BJ13" s="39">
        <f t="shared" si="68"/>
        <v>0</v>
      </c>
      <c r="BK13" s="39">
        <f t="shared" si="69"/>
        <v>15340.277204791202</v>
      </c>
      <c r="BL13" s="39">
        <f t="shared" si="70"/>
        <v>0</v>
      </c>
      <c r="BM13" s="39">
        <f t="shared" si="71"/>
        <v>6820.8057256302109</v>
      </c>
      <c r="BN13" s="39">
        <f t="shared" si="72"/>
        <v>43608.39873704809</v>
      </c>
      <c r="BO13" s="44">
        <f t="shared" si="73"/>
        <v>0.14966437938239274</v>
      </c>
      <c r="BP13" s="44">
        <f t="shared" si="74"/>
        <v>0.88039162491906409</v>
      </c>
      <c r="BQ13" s="44">
        <f t="shared" si="75"/>
        <v>0.10865840031582287</v>
      </c>
      <c r="BR13" s="44">
        <f t="shared" si="76"/>
        <v>0.25204858443582956</v>
      </c>
      <c r="BS13" s="44">
        <f t="shared" si="77"/>
        <v>0.46524164556323055</v>
      </c>
      <c r="BT13" s="44">
        <f t="shared" si="78"/>
        <v>0.46987220160723497</v>
      </c>
      <c r="BU13" s="44">
        <f t="shared" si="79"/>
        <v>0.13803387660549815</v>
      </c>
      <c r="BV13" s="44">
        <f t="shared" si="80"/>
        <v>0</v>
      </c>
      <c r="BW13" s="44">
        <f t="shared" si="81"/>
        <v>9.1138501045799486E-2</v>
      </c>
      <c r="BX13" s="44">
        <f t="shared" si="82"/>
        <v>0.10422064256354194</v>
      </c>
      <c r="BY13" s="44">
        <f t="shared" si="83"/>
        <v>2.0790135924026829E-2</v>
      </c>
      <c r="BZ13" s="44">
        <f t="shared" si="84"/>
        <v>0</v>
      </c>
      <c r="CA13" s="44">
        <f t="shared" si="85"/>
        <v>0</v>
      </c>
      <c r="CB13" s="44">
        <f t="shared" si="86"/>
        <v>4.4214124981050693E-2</v>
      </c>
      <c r="CC13" s="44">
        <f t="shared" si="87"/>
        <v>0.1553923618068315</v>
      </c>
      <c r="CD13" s="44">
        <f t="shared" si="88"/>
        <v>4.8660634798447636E-2</v>
      </c>
      <c r="CE13" s="44">
        <f t="shared" si="89"/>
        <v>8.3055502694851027E-2</v>
      </c>
      <c r="CF13" s="44">
        <f t="shared" si="90"/>
        <v>0.40327542879399558</v>
      </c>
      <c r="CG13" s="44">
        <f t="shared" si="91"/>
        <v>3.2086093104169856E-2</v>
      </c>
      <c r="CH13" s="44">
        <f t="shared" si="92"/>
        <v>3.5394249780677942E-2</v>
      </c>
      <c r="CI13" s="44">
        <f t="shared" si="93"/>
        <v>0</v>
      </c>
      <c r="CJ13" s="44">
        <f t="shared" si="94"/>
        <v>0</v>
      </c>
      <c r="CK13" s="44">
        <f t="shared" si="95"/>
        <v>2.5680676365557303E-2</v>
      </c>
      <c r="CL13" s="44">
        <f t="shared" si="96"/>
        <v>0</v>
      </c>
      <c r="CM13" s="44">
        <f t="shared" si="97"/>
        <v>3.3948524092183172E-2</v>
      </c>
      <c r="CN13" s="44">
        <f t="shared" si="98"/>
        <v>9.3386611696396671E-2</v>
      </c>
      <c r="CO13" s="44">
        <f t="shared" si="99"/>
        <v>2.6063870141488872E-2</v>
      </c>
      <c r="CP13" s="44">
        <f t="shared" si="100"/>
        <v>0</v>
      </c>
      <c r="CQ13" s="44">
        <f t="shared" si="101"/>
        <v>0.21294321474524444</v>
      </c>
      <c r="CR13" s="44">
        <f t="shared" si="102"/>
        <v>0</v>
      </c>
      <c r="CS13" s="44">
        <f t="shared" si="103"/>
        <v>5.8387079453436713E-2</v>
      </c>
      <c r="CT13" s="44">
        <f t="shared" si="104"/>
        <v>0.11882042685563336</v>
      </c>
      <c r="CU13" s="39">
        <v>6.35</v>
      </c>
      <c r="CV13" s="39">
        <v>37.628865979381402</v>
      </c>
      <c r="CW13" s="39">
        <v>4.6082949308755801</v>
      </c>
      <c r="CX13" s="39">
        <v>10.7049608355091</v>
      </c>
      <c r="CY13" s="39">
        <v>19.801980198019798</v>
      </c>
      <c r="CZ13" s="39">
        <v>20</v>
      </c>
      <c r="DA13" s="39">
        <v>5.85585585585586</v>
      </c>
      <c r="DB13" s="39">
        <v>0</v>
      </c>
      <c r="DC13" s="39">
        <v>3.8645833333333299</v>
      </c>
      <c r="DD13" s="39">
        <v>4.4198895027624303</v>
      </c>
      <c r="DE13" s="39">
        <v>0.88095238095238104</v>
      </c>
      <c r="DF13" s="39">
        <v>0</v>
      </c>
      <c r="DG13" s="39">
        <v>0</v>
      </c>
      <c r="DH13" s="39">
        <v>1.8739495798319299</v>
      </c>
      <c r="DI13" s="39">
        <v>6.5934065934065904</v>
      </c>
      <c r="DJ13" s="39">
        <v>2.0625</v>
      </c>
      <c r="DK13" s="39">
        <v>3.5215517241379302</v>
      </c>
      <c r="DL13" s="39">
        <v>17.153846153846199</v>
      </c>
      <c r="DM13" s="39">
        <v>1.3597560975609799</v>
      </c>
      <c r="DN13" s="39">
        <v>1.5</v>
      </c>
      <c r="DO13" s="39">
        <v>0</v>
      </c>
      <c r="DP13" s="39">
        <v>0</v>
      </c>
      <c r="DQ13" s="39">
        <v>1.0882352941176501</v>
      </c>
      <c r="DR13" s="39">
        <v>0</v>
      </c>
      <c r="DS13" s="39">
        <v>1.43870967741935</v>
      </c>
      <c r="DT13" s="39">
        <v>3.96</v>
      </c>
      <c r="DU13" s="78">
        <v>1.1044776119402999</v>
      </c>
      <c r="DV13" s="78">
        <v>0</v>
      </c>
      <c r="DW13" s="78">
        <v>9.0405405405405403</v>
      </c>
      <c r="DX13" s="78">
        <v>0</v>
      </c>
      <c r="DY13" s="78">
        <v>2.4750000000000001</v>
      </c>
      <c r="DZ13" s="78">
        <v>5.03978779840849</v>
      </c>
      <c r="EA13" s="39">
        <f t="shared" si="3"/>
        <v>2.3060196272676254</v>
      </c>
      <c r="EB13" s="39">
        <f t="shared" si="4"/>
        <v>9.7350386841860512</v>
      </c>
      <c r="EC13">
        <v>572.77</v>
      </c>
      <c r="ED13" s="39">
        <f t="shared" si="5"/>
        <v>0.22979092664964734</v>
      </c>
      <c r="EE13" s="39">
        <f t="shared" si="105"/>
        <v>360554972.78962249</v>
      </c>
      <c r="EF13" s="39">
        <f t="shared" si="106"/>
        <v>18885975.04732094</v>
      </c>
      <c r="EG13" s="39">
        <f t="shared" si="107"/>
        <v>21125033.944683731</v>
      </c>
      <c r="EH13" s="39">
        <f t="shared" si="108"/>
        <v>37285198.160432577</v>
      </c>
      <c r="EI13" s="39">
        <f t="shared" si="109"/>
        <v>19664778.142055824</v>
      </c>
      <c r="EJ13" s="39">
        <f t="shared" si="110"/>
        <v>7788030.9473488405</v>
      </c>
      <c r="EK13" s="39">
        <f t="shared" si="111"/>
        <v>21611785.878893033</v>
      </c>
      <c r="EL13" s="39">
        <f t="shared" si="112"/>
        <v>4478117.7947255839</v>
      </c>
      <c r="EM13" s="39">
        <f t="shared" si="113"/>
        <v>9345637.1368186083</v>
      </c>
      <c r="EN13" s="39">
        <f t="shared" si="114"/>
        <v>35240840.036753505</v>
      </c>
      <c r="EO13" s="39">
        <f t="shared" si="115"/>
        <v>8177432.4947162829</v>
      </c>
      <c r="EP13" s="39">
        <f t="shared" si="116"/>
        <v>3699314.6999906995</v>
      </c>
      <c r="EQ13" s="39">
        <f t="shared" si="117"/>
        <v>6717176.6920883758</v>
      </c>
      <c r="ER13" s="39">
        <f t="shared" si="118"/>
        <v>11584696.034181403</v>
      </c>
      <c r="ES13" s="39">
        <f t="shared" si="119"/>
        <v>26576655.60782792</v>
      </c>
      <c r="ET13" s="39">
        <f t="shared" si="120"/>
        <v>14018455.705227913</v>
      </c>
      <c r="EU13" s="39">
        <f t="shared" si="121"/>
        <v>22585289.747311637</v>
      </c>
      <c r="EV13" s="39">
        <f t="shared" si="122"/>
        <v>2531110.0578883733</v>
      </c>
      <c r="EW13" s="39">
        <f t="shared" si="123"/>
        <v>15965463.442065123</v>
      </c>
      <c r="EX13" s="39">
        <f t="shared" si="124"/>
        <v>4867519.3420930253</v>
      </c>
      <c r="EY13" s="39">
        <f t="shared" si="125"/>
        <v>4770168.9552511657</v>
      </c>
      <c r="EZ13" s="39">
        <f t="shared" si="126"/>
        <v>13337002.99733489</v>
      </c>
      <c r="FA13" s="39">
        <f t="shared" si="127"/>
        <v>6619826.3052465152</v>
      </c>
      <c r="FB13" s="39">
        <f t="shared" si="128"/>
        <v>4964869.7289348869</v>
      </c>
      <c r="FC13" s="39">
        <f t="shared" si="129"/>
        <v>15089309.960488381</v>
      </c>
      <c r="FD13" s="39">
        <f t="shared" si="130"/>
        <v>7301279.0131395385</v>
      </c>
      <c r="FE13" s="39">
        <f t="shared" si="131"/>
        <v>6522475.9184046546</v>
      </c>
      <c r="FF13" s="39">
        <f t="shared" si="132"/>
        <v>8177432.4947162829</v>
      </c>
      <c r="FG13" s="39">
        <f t="shared" si="133"/>
        <v>7203928.6262976779</v>
      </c>
      <c r="FH13" s="39">
        <f t="shared" si="134"/>
        <v>6425125.531562794</v>
      </c>
      <c r="FI13" s="39">
        <f t="shared" si="135"/>
        <v>11682046.421023261</v>
      </c>
      <c r="FJ13" s="39">
        <f t="shared" si="136"/>
        <v>36701095.839381412</v>
      </c>
      <c r="FK13" s="39">
        <v>37036830</v>
      </c>
      <c r="FL13">
        <v>1940000</v>
      </c>
      <c r="FM13">
        <v>2170000</v>
      </c>
      <c r="FN13">
        <v>3830000</v>
      </c>
      <c r="FO13">
        <v>2020000</v>
      </c>
      <c r="FP13">
        <v>800000</v>
      </c>
      <c r="FQ13">
        <v>2220000</v>
      </c>
      <c r="FR13">
        <v>460000</v>
      </c>
      <c r="FS13">
        <v>960000</v>
      </c>
      <c r="FT13">
        <v>3620000</v>
      </c>
      <c r="FU13">
        <v>840000</v>
      </c>
      <c r="FV13">
        <v>380000</v>
      </c>
      <c r="FW13">
        <v>690000</v>
      </c>
      <c r="FX13">
        <v>1190000</v>
      </c>
      <c r="FY13">
        <v>2730000</v>
      </c>
      <c r="FZ13">
        <v>1440000</v>
      </c>
      <c r="GA13">
        <v>2320000</v>
      </c>
      <c r="GB13">
        <v>260000</v>
      </c>
      <c r="GC13">
        <v>1640000</v>
      </c>
      <c r="GD13">
        <v>500000</v>
      </c>
      <c r="GE13">
        <v>490000</v>
      </c>
      <c r="GF13">
        <v>1370000</v>
      </c>
      <c r="GG13">
        <v>680000</v>
      </c>
      <c r="GH13">
        <v>510000</v>
      </c>
      <c r="GI13">
        <v>1550000</v>
      </c>
      <c r="GJ13">
        <v>750000</v>
      </c>
      <c r="GK13">
        <v>670000</v>
      </c>
      <c r="GL13">
        <v>840000</v>
      </c>
      <c r="GM13">
        <v>740000</v>
      </c>
      <c r="GN13">
        <v>660000</v>
      </c>
      <c r="GO13">
        <v>1200000</v>
      </c>
      <c r="GP13">
        <v>3770000</v>
      </c>
      <c r="GQ13" s="36">
        <v>1.6996418604651172E-2</v>
      </c>
      <c r="GR13" s="36">
        <v>1E-3</v>
      </c>
      <c r="GS13" s="36">
        <v>5.0000000000000001E-3</v>
      </c>
      <c r="GT13" s="37">
        <f t="shared" si="7"/>
        <v>3.7555448852482189E-3</v>
      </c>
      <c r="GU13" s="44">
        <f t="shared" si="137"/>
        <v>4.0854939869331295</v>
      </c>
      <c r="GV13" s="47">
        <v>2.7921052631579002</v>
      </c>
      <c r="GW13" s="13">
        <f t="shared" si="138"/>
        <v>0.82669175424840535</v>
      </c>
      <c r="GX13" s="44">
        <v>0.41</v>
      </c>
      <c r="GY13" s="13">
        <f t="shared" si="139"/>
        <v>1.7100000000000009</v>
      </c>
      <c r="GZ13" s="13">
        <f t="shared" si="140"/>
        <v>-0.15665381004537635</v>
      </c>
      <c r="HA13" s="13">
        <f t="shared" si="141"/>
        <v>14.886316152974905</v>
      </c>
      <c r="HB13" s="13">
        <f t="shared" si="142"/>
        <v>17.410896085350757</v>
      </c>
      <c r="HC13" s="13">
        <v>9.75</v>
      </c>
      <c r="HD13" s="13">
        <v>8.0399999999999991</v>
      </c>
      <c r="HE13" s="13">
        <v>2</v>
      </c>
      <c r="HF13" s="13">
        <f t="shared" si="143"/>
        <v>-10.684619516131413</v>
      </c>
      <c r="HG13" s="13">
        <f t="shared" si="8"/>
        <v>0.25865107765800122</v>
      </c>
      <c r="HH13" s="13">
        <f t="shared" si="144"/>
        <v>-1.2273486055805338</v>
      </c>
      <c r="HI13" s="13">
        <f t="shared" si="145"/>
        <v>4.6767222847623744</v>
      </c>
      <c r="HJ13" s="44">
        <v>0.98</v>
      </c>
      <c r="HK13" s="44">
        <v>0.72</v>
      </c>
      <c r="HL13" s="44">
        <f t="shared" ref="HL13:HL35" si="146">1/((1/(HM13+HN13))+(1/HO13)+(1/HP13))</f>
        <v>257.51072961373387</v>
      </c>
      <c r="HM13" s="44">
        <v>200</v>
      </c>
      <c r="HN13" s="44">
        <v>100</v>
      </c>
      <c r="HO13" s="44">
        <v>2000</v>
      </c>
      <c r="HP13" s="44">
        <v>20000</v>
      </c>
      <c r="HR13" s="27" t="s">
        <v>263</v>
      </c>
      <c r="HS13" s="44">
        <v>25</v>
      </c>
    </row>
    <row r="14" spans="1:227" x14ac:dyDescent="0.25">
      <c r="A14" s="38" t="s">
        <v>270</v>
      </c>
      <c r="B14" s="39"/>
      <c r="C14" s="55">
        <f t="shared" si="9"/>
        <v>2.6510663886990943E-5</v>
      </c>
      <c r="D14" s="55">
        <f t="shared" si="10"/>
        <v>1.5709704227212171E-4</v>
      </c>
      <c r="E14" s="55">
        <f t="shared" si="11"/>
        <v>1.923920598497289E-5</v>
      </c>
      <c r="F14" s="55">
        <f t="shared" si="12"/>
        <v>4.4692223406861409E-5</v>
      </c>
      <c r="G14" s="55">
        <f t="shared" si="13"/>
        <v>8.2671439578980294E-5</v>
      </c>
      <c r="H14" s="55">
        <f t="shared" si="14"/>
        <v>8.3498153974771727E-5</v>
      </c>
      <c r="I14" s="55">
        <f t="shared" si="15"/>
        <v>2.4447657695315234E-5</v>
      </c>
      <c r="J14" s="55">
        <f t="shared" si="16"/>
        <v>0</v>
      </c>
      <c r="K14" s="55">
        <f t="shared" si="17"/>
        <v>1.6134278710749905E-5</v>
      </c>
      <c r="L14" s="55">
        <f t="shared" si="18"/>
        <v>1.8452630712657847E-5</v>
      </c>
      <c r="M14" s="55">
        <f t="shared" si="19"/>
        <v>3.6778948774608688E-6</v>
      </c>
      <c r="N14" s="55">
        <f t="shared" si="20"/>
        <v>0</v>
      </c>
      <c r="O14" s="55">
        <f t="shared" si="21"/>
        <v>0</v>
      </c>
      <c r="P14" s="55">
        <f t="shared" si="22"/>
        <v>7.8235665278876543E-6</v>
      </c>
      <c r="Q14" s="55">
        <f t="shared" si="23"/>
        <v>2.7526863947725799E-5</v>
      </c>
      <c r="R14" s="55">
        <f t="shared" si="24"/>
        <v>8.6107471286463177E-6</v>
      </c>
      <c r="S14" s="55">
        <f t="shared" si="25"/>
        <v>1.4702153404610313E-5</v>
      </c>
      <c r="T14" s="55">
        <f t="shared" si="26"/>
        <v>7.1615724370668182E-5</v>
      </c>
      <c r="U14" s="55">
        <f t="shared" si="27"/>
        <v>5.6768562001138778E-6</v>
      </c>
      <c r="V14" s="55">
        <f t="shared" si="28"/>
        <v>6.2623615481073591E-6</v>
      </c>
      <c r="W14" s="55">
        <f t="shared" si="29"/>
        <v>0</v>
      </c>
      <c r="X14" s="55">
        <f t="shared" si="30"/>
        <v>0</v>
      </c>
      <c r="Y14" s="55">
        <f t="shared" si="31"/>
        <v>4.5432819074514574E-6</v>
      </c>
      <c r="Z14" s="55">
        <f t="shared" si="32"/>
        <v>0</v>
      </c>
      <c r="AA14" s="55">
        <f t="shared" si="33"/>
        <v>6.0064801085078778E-6</v>
      </c>
      <c r="AB14" s="55">
        <f t="shared" si="34"/>
        <v>1.6532634487004261E-5</v>
      </c>
      <c r="AC14" s="55">
        <f t="shared" si="35"/>
        <v>4.6110920851744064E-6</v>
      </c>
      <c r="AD14" s="55">
        <f t="shared" si="36"/>
        <v>0</v>
      </c>
      <c r="AE14" s="55">
        <f t="shared" si="37"/>
        <v>3.7743422303462837E-5</v>
      </c>
      <c r="AF14" s="55">
        <f t="shared" si="38"/>
        <v>0</v>
      </c>
      <c r="AG14" s="55">
        <f t="shared" si="39"/>
        <v>1.0332896554377663E-5</v>
      </c>
      <c r="AH14" s="55">
        <f t="shared" si="40"/>
        <v>2.1040648879585427E-5</v>
      </c>
      <c r="AI14" s="39">
        <f t="shared" si="41"/>
        <v>561578.13260734861</v>
      </c>
      <c r="AJ14" s="39">
        <f t="shared" si="42"/>
        <v>173086.2047876791</v>
      </c>
      <c r="AK14" s="39">
        <f t="shared" si="43"/>
        <v>23887.673385078062</v>
      </c>
      <c r="AL14" s="39">
        <f t="shared" si="44"/>
        <v>97804.479170658989</v>
      </c>
      <c r="AM14" s="39">
        <f t="shared" si="45"/>
        <v>95223.179755345293</v>
      </c>
      <c r="AN14" s="39">
        <f t="shared" si="46"/>
        <v>38087.570431312968</v>
      </c>
      <c r="AO14" s="39">
        <f t="shared" si="47"/>
        <v>31045.207813005582</v>
      </c>
      <c r="AP14" s="39">
        <f t="shared" si="48"/>
        <v>0</v>
      </c>
      <c r="AQ14" s="39">
        <f t="shared" si="49"/>
        <v>8863.8191020780559</v>
      </c>
      <c r="AR14" s="39">
        <f t="shared" si="50"/>
        <v>38221.907573553959</v>
      </c>
      <c r="AS14" s="39">
        <f t="shared" si="51"/>
        <v>1769.1806085996286</v>
      </c>
      <c r="AT14" s="39">
        <f t="shared" si="52"/>
        <v>0</v>
      </c>
      <c r="AU14" s="39">
        <f t="shared" si="53"/>
        <v>0</v>
      </c>
      <c r="AV14" s="39">
        <f t="shared" si="54"/>
        <v>5330.2504873263297</v>
      </c>
      <c r="AW14" s="39">
        <f t="shared" si="55"/>
        <v>42978.498638689889</v>
      </c>
      <c r="AX14" s="39">
        <f t="shared" si="56"/>
        <v>7098.7299800451865</v>
      </c>
      <c r="AY14" s="39">
        <f t="shared" si="57"/>
        <v>19521.031501918093</v>
      </c>
      <c r="AZ14" s="39">
        <f t="shared" si="58"/>
        <v>10623.731267349576</v>
      </c>
      <c r="BA14" s="39">
        <f t="shared" si="59"/>
        <v>5330.8713813126096</v>
      </c>
      <c r="BB14" s="39">
        <f t="shared" si="60"/>
        <v>1792.8370025764254</v>
      </c>
      <c r="BC14" s="39">
        <f t="shared" si="61"/>
        <v>0</v>
      </c>
      <c r="BD14" s="39">
        <f t="shared" si="62"/>
        <v>0</v>
      </c>
      <c r="BE14" s="39">
        <f t="shared" si="63"/>
        <v>1769.0975268457557</v>
      </c>
      <c r="BF14" s="39">
        <f t="shared" si="64"/>
        <v>0</v>
      </c>
      <c r="BG14" s="39">
        <f t="shared" si="65"/>
        <v>5330.7760346424475</v>
      </c>
      <c r="BH14" s="39">
        <f t="shared" si="66"/>
        <v>7095.6803303214047</v>
      </c>
      <c r="BI14" s="39">
        <f t="shared" si="67"/>
        <v>1769.0910170379971</v>
      </c>
      <c r="BJ14" s="39">
        <f t="shared" si="68"/>
        <v>0</v>
      </c>
      <c r="BK14" s="39">
        <f t="shared" si="69"/>
        <v>15964.835356240372</v>
      </c>
      <c r="BL14" s="39">
        <f t="shared" si="70"/>
        <v>0</v>
      </c>
      <c r="BM14" s="39">
        <f t="shared" si="71"/>
        <v>7098.0667897409994</v>
      </c>
      <c r="BN14" s="39">
        <f t="shared" si="72"/>
        <v>45382.146587788928</v>
      </c>
      <c r="BO14" s="44">
        <f t="shared" si="73"/>
        <v>0.14368992115027515</v>
      </c>
      <c r="BP14" s="44">
        <f t="shared" si="74"/>
        <v>0.84549423684901581</v>
      </c>
      <c r="BQ14" s="44">
        <f t="shared" si="75"/>
        <v>0.10431915119095203</v>
      </c>
      <c r="BR14" s="44">
        <f t="shared" si="76"/>
        <v>0.24199695253727063</v>
      </c>
      <c r="BS14" s="44">
        <f t="shared" si="77"/>
        <v>0.44672600690707343</v>
      </c>
      <c r="BT14" s="44">
        <f t="shared" si="78"/>
        <v>0.45117311189987397</v>
      </c>
      <c r="BU14" s="44">
        <f t="shared" si="79"/>
        <v>0.13252308067161689</v>
      </c>
      <c r="BV14" s="44">
        <f t="shared" si="80"/>
        <v>0</v>
      </c>
      <c r="BW14" s="44">
        <f t="shared" si="81"/>
        <v>8.7498292363167418E-2</v>
      </c>
      <c r="BX14" s="44">
        <f t="shared" si="82"/>
        <v>0.10005843679324718</v>
      </c>
      <c r="BY14" s="44">
        <f t="shared" si="83"/>
        <v>1.9959185325909266E-2</v>
      </c>
      <c r="BZ14" s="44">
        <f t="shared" si="84"/>
        <v>0</v>
      </c>
      <c r="CA14" s="44">
        <f t="shared" si="85"/>
        <v>0</v>
      </c>
      <c r="CB14" s="44">
        <f t="shared" si="86"/>
        <v>4.2447350103446635E-2</v>
      </c>
      <c r="CC14" s="44">
        <f t="shared" si="87"/>
        <v>0.14918958966119583</v>
      </c>
      <c r="CD14" s="44">
        <f t="shared" si="88"/>
        <v>4.6716262598782567E-2</v>
      </c>
      <c r="CE14" s="44">
        <f t="shared" si="89"/>
        <v>7.9737883446137081E-2</v>
      </c>
      <c r="CF14" s="44">
        <f t="shared" si="90"/>
        <v>0.38721632131907419</v>
      </c>
      <c r="CG14" s="44">
        <f t="shared" si="91"/>
        <v>3.0803799116772595E-2</v>
      </c>
      <c r="CH14" s="44">
        <f t="shared" si="92"/>
        <v>3.3979793005295737E-2</v>
      </c>
      <c r="CI14" s="44">
        <f t="shared" si="93"/>
        <v>0</v>
      </c>
      <c r="CJ14" s="44">
        <f t="shared" si="94"/>
        <v>0</v>
      </c>
      <c r="CK14" s="44">
        <f t="shared" si="95"/>
        <v>2.4654306391134237E-2</v>
      </c>
      <c r="CL14" s="44">
        <f t="shared" si="96"/>
        <v>0</v>
      </c>
      <c r="CM14" s="44">
        <f t="shared" si="97"/>
        <v>3.2591823867555478E-2</v>
      </c>
      <c r="CN14" s="44">
        <f t="shared" si="98"/>
        <v>8.9656690675013639E-2</v>
      </c>
      <c r="CO14" s="44">
        <f t="shared" si="99"/>
        <v>2.5022189038059323E-2</v>
      </c>
      <c r="CP14" s="44">
        <f t="shared" si="100"/>
        <v>0</v>
      </c>
      <c r="CQ14" s="44">
        <f t="shared" si="101"/>
        <v>0.20444789835851601</v>
      </c>
      <c r="CR14" s="44">
        <f t="shared" si="102"/>
        <v>0</v>
      </c>
      <c r="CS14" s="44">
        <f t="shared" si="103"/>
        <v>5.6054277825813681E-2</v>
      </c>
      <c r="CT14" s="44">
        <f t="shared" si="104"/>
        <v>0.11407582289812941</v>
      </c>
      <c r="CU14" s="39">
        <v>6.35</v>
      </c>
      <c r="CV14" s="39">
        <v>37.628865979381402</v>
      </c>
      <c r="CW14" s="39">
        <v>4.6082949308755801</v>
      </c>
      <c r="CX14" s="39">
        <v>10.7049608355091</v>
      </c>
      <c r="CY14" s="39">
        <v>19.801980198019798</v>
      </c>
      <c r="CZ14" s="39">
        <v>20</v>
      </c>
      <c r="DA14" s="39">
        <v>5.85585585585586</v>
      </c>
      <c r="DB14" s="39">
        <v>0</v>
      </c>
      <c r="DC14" s="39">
        <v>3.8645833333333299</v>
      </c>
      <c r="DD14" s="39">
        <v>4.4198895027624303</v>
      </c>
      <c r="DE14" s="39">
        <v>0.88095238095238104</v>
      </c>
      <c r="DF14" s="39">
        <v>0</v>
      </c>
      <c r="DG14" s="39">
        <v>0</v>
      </c>
      <c r="DH14" s="39">
        <v>1.8739495798319299</v>
      </c>
      <c r="DI14" s="39">
        <v>6.5934065934065904</v>
      </c>
      <c r="DJ14" s="39">
        <v>2.0625</v>
      </c>
      <c r="DK14" s="39">
        <v>3.5215517241379302</v>
      </c>
      <c r="DL14" s="39">
        <v>17.153846153846199</v>
      </c>
      <c r="DM14" s="39">
        <v>1.3597560975609799</v>
      </c>
      <c r="DN14" s="39">
        <v>1.5</v>
      </c>
      <c r="DO14" s="39">
        <v>0</v>
      </c>
      <c r="DP14" s="39">
        <v>0</v>
      </c>
      <c r="DQ14" s="39">
        <v>1.0882352941176501</v>
      </c>
      <c r="DR14" s="39">
        <v>0</v>
      </c>
      <c r="DS14" s="39">
        <v>1.43870967741935</v>
      </c>
      <c r="DT14" s="39">
        <v>3.96</v>
      </c>
      <c r="DU14" s="78">
        <v>1.1044776119402999</v>
      </c>
      <c r="DV14" s="78">
        <v>0</v>
      </c>
      <c r="DW14" s="78">
        <v>9.0405405405405403</v>
      </c>
      <c r="DX14" s="78">
        <v>0</v>
      </c>
      <c r="DY14" s="78">
        <v>2.4750000000000001</v>
      </c>
      <c r="DZ14" s="78">
        <v>5.03978779840849</v>
      </c>
      <c r="EA14" s="39">
        <f t="shared" si="3"/>
        <v>2.2158758159998371</v>
      </c>
      <c r="EB14" s="39">
        <f t="shared" si="4"/>
        <v>10.5523715362069</v>
      </c>
      <c r="EC14">
        <v>572.77</v>
      </c>
      <c r="ED14" s="39">
        <f t="shared" si="5"/>
        <v>0.23912618826064913</v>
      </c>
      <c r="EE14" s="39">
        <f t="shared" si="105"/>
        <v>390826390.68333381</v>
      </c>
      <c r="EF14" s="39">
        <f t="shared" si="106"/>
        <v>20471600.780241389</v>
      </c>
      <c r="EG14" s="39">
        <f t="shared" si="107"/>
        <v>22898646.233568974</v>
      </c>
      <c r="EH14" s="39">
        <f t="shared" si="108"/>
        <v>40415582.983672425</v>
      </c>
      <c r="EI14" s="39">
        <f t="shared" si="109"/>
        <v>21315790.503137939</v>
      </c>
      <c r="EJ14" s="39">
        <f t="shared" si="110"/>
        <v>8441897.2289655209</v>
      </c>
      <c r="EK14" s="39">
        <f t="shared" si="111"/>
        <v>23426264.810379319</v>
      </c>
      <c r="EL14" s="39">
        <f t="shared" si="112"/>
        <v>4854090.9066551747</v>
      </c>
      <c r="EM14" s="39">
        <f t="shared" si="113"/>
        <v>10130276.674758624</v>
      </c>
      <c r="EN14" s="39">
        <f t="shared" si="114"/>
        <v>38199584.96106898</v>
      </c>
      <c r="EO14" s="39">
        <f t="shared" si="115"/>
        <v>8863992.0904137976</v>
      </c>
      <c r="EP14" s="39">
        <f t="shared" si="116"/>
        <v>4009901.1837586225</v>
      </c>
      <c r="EQ14" s="39">
        <f t="shared" si="117"/>
        <v>7281136.3599827616</v>
      </c>
      <c r="ER14" s="39">
        <f t="shared" si="118"/>
        <v>12557322.128086211</v>
      </c>
      <c r="ES14" s="39">
        <f t="shared" si="119"/>
        <v>28807974.293844838</v>
      </c>
      <c r="ET14" s="39">
        <f t="shared" si="120"/>
        <v>15195415.012137936</v>
      </c>
      <c r="EU14" s="39">
        <f t="shared" si="121"/>
        <v>24481501.964000013</v>
      </c>
      <c r="EV14" s="39">
        <f t="shared" si="122"/>
        <v>2743616.5994137945</v>
      </c>
      <c r="EW14" s="39">
        <f t="shared" si="123"/>
        <v>17305889.319379319</v>
      </c>
      <c r="EX14" s="39">
        <f t="shared" si="124"/>
        <v>5276185.7681034505</v>
      </c>
      <c r="EY14" s="39">
        <f t="shared" si="125"/>
        <v>5170662.0527413823</v>
      </c>
      <c r="EZ14" s="39">
        <f t="shared" si="126"/>
        <v>14456749.004603455</v>
      </c>
      <c r="FA14" s="39">
        <f t="shared" si="127"/>
        <v>7175612.6446206924</v>
      </c>
      <c r="FB14" s="39">
        <f t="shared" si="128"/>
        <v>5381709.4834655197</v>
      </c>
      <c r="FC14" s="39">
        <f t="shared" si="129"/>
        <v>16356175.881120697</v>
      </c>
      <c r="FD14" s="39">
        <f t="shared" si="130"/>
        <v>7914278.6521551758</v>
      </c>
      <c r="FE14" s="39">
        <f t="shared" si="131"/>
        <v>7070088.9292586241</v>
      </c>
      <c r="FF14" s="39">
        <f t="shared" si="132"/>
        <v>8863992.0904137976</v>
      </c>
      <c r="FG14" s="39">
        <f t="shared" si="133"/>
        <v>7808754.9367931066</v>
      </c>
      <c r="FH14" s="39">
        <f t="shared" si="134"/>
        <v>6964565.2138965549</v>
      </c>
      <c r="FI14" s="39">
        <f t="shared" si="135"/>
        <v>12662845.843448281</v>
      </c>
      <c r="FJ14" s="39">
        <f t="shared" si="136"/>
        <v>39782440.691500016</v>
      </c>
      <c r="FK14" s="39">
        <v>37036830</v>
      </c>
      <c r="FL14">
        <v>1940000</v>
      </c>
      <c r="FM14">
        <v>2170000</v>
      </c>
      <c r="FN14">
        <v>3830000</v>
      </c>
      <c r="FO14">
        <v>2020000</v>
      </c>
      <c r="FP14">
        <v>800000</v>
      </c>
      <c r="FQ14">
        <v>2220000</v>
      </c>
      <c r="FR14">
        <v>460000</v>
      </c>
      <c r="FS14">
        <v>960000</v>
      </c>
      <c r="FT14">
        <v>3620000</v>
      </c>
      <c r="FU14">
        <v>840000</v>
      </c>
      <c r="FV14">
        <v>380000</v>
      </c>
      <c r="FW14">
        <v>690000</v>
      </c>
      <c r="FX14">
        <v>1190000</v>
      </c>
      <c r="FY14">
        <v>2730000</v>
      </c>
      <c r="FZ14">
        <v>1440000</v>
      </c>
      <c r="GA14">
        <v>2320000</v>
      </c>
      <c r="GB14">
        <v>260000</v>
      </c>
      <c r="GC14">
        <v>1640000</v>
      </c>
      <c r="GD14">
        <v>500000</v>
      </c>
      <c r="GE14">
        <v>490000</v>
      </c>
      <c r="GF14">
        <v>1370000</v>
      </c>
      <c r="GG14">
        <v>680000</v>
      </c>
      <c r="GH14">
        <v>510000</v>
      </c>
      <c r="GI14">
        <v>1550000</v>
      </c>
      <c r="GJ14">
        <v>750000</v>
      </c>
      <c r="GK14">
        <v>670000</v>
      </c>
      <c r="GL14">
        <v>840000</v>
      </c>
      <c r="GM14">
        <v>740000</v>
      </c>
      <c r="GN14">
        <v>660000</v>
      </c>
      <c r="GO14">
        <v>1200000</v>
      </c>
      <c r="GP14">
        <v>3770000</v>
      </c>
      <c r="GQ14" s="36">
        <v>1.8423401253918503E-2</v>
      </c>
      <c r="GR14" s="36">
        <v>1E-3</v>
      </c>
      <c r="GS14" s="36">
        <v>5.0000000000000001E-3</v>
      </c>
      <c r="GT14" s="37">
        <f t="shared" si="7"/>
        <v>3.6054114149734343E-3</v>
      </c>
      <c r="GU14" s="44">
        <f t="shared" si="137"/>
        <v>4.0964828846880232</v>
      </c>
      <c r="GV14" s="47">
        <v>2.7846153846154</v>
      </c>
      <c r="GW14" s="13">
        <f t="shared" si="138"/>
        <v>0.82447413698550753</v>
      </c>
      <c r="GX14" s="44">
        <v>0.41</v>
      </c>
      <c r="GY14" s="13">
        <f t="shared" si="139"/>
        <v>1.7100000000000009</v>
      </c>
      <c r="GZ14" s="13">
        <f t="shared" si="140"/>
        <v>-0.15665381004537635</v>
      </c>
      <c r="HA14" s="13">
        <f t="shared" si="141"/>
        <v>14.886316152974905</v>
      </c>
      <c r="HB14" s="13">
        <f t="shared" si="142"/>
        <v>17.410896085350757</v>
      </c>
      <c r="HC14" s="13">
        <v>9.75</v>
      </c>
      <c r="HD14" s="13">
        <v>8.0399999999999991</v>
      </c>
      <c r="HE14" s="13">
        <v>2</v>
      </c>
      <c r="HF14" s="13">
        <f t="shared" si="143"/>
        <v>-10.684619516131413</v>
      </c>
      <c r="HG14" s="13">
        <f t="shared" si="8"/>
        <v>0.25865107765800122</v>
      </c>
      <c r="HH14" s="13">
        <f t="shared" si="144"/>
        <v>-1.2273486055805338</v>
      </c>
      <c r="HI14" s="13">
        <f t="shared" si="145"/>
        <v>4.6893014301924394</v>
      </c>
      <c r="HJ14" s="44">
        <v>0.98</v>
      </c>
      <c r="HK14" s="44">
        <v>0.72</v>
      </c>
      <c r="HL14" s="44">
        <f t="shared" si="146"/>
        <v>268.5750727143494</v>
      </c>
      <c r="HM14" s="44">
        <v>200</v>
      </c>
      <c r="HN14" s="44">
        <v>100</v>
      </c>
      <c r="HO14" s="44">
        <v>2941</v>
      </c>
      <c r="HP14" s="44">
        <v>20000</v>
      </c>
      <c r="HR14" s="27" t="s">
        <v>264</v>
      </c>
      <c r="HS14" s="44">
        <v>50</v>
      </c>
    </row>
    <row r="15" spans="1:227" x14ac:dyDescent="0.25">
      <c r="A15" s="38" t="s">
        <v>271</v>
      </c>
      <c r="B15" s="39"/>
      <c r="C15" s="55">
        <f t="shared" si="9"/>
        <v>2.6251761316327393E-5</v>
      </c>
      <c r="D15" s="55">
        <f t="shared" si="10"/>
        <v>1.5556283595193066E-4</v>
      </c>
      <c r="E15" s="55">
        <f t="shared" si="11"/>
        <v>1.9051316315053107E-5</v>
      </c>
      <c r="F15" s="55">
        <f t="shared" si="12"/>
        <v>4.4255760118804693E-5</v>
      </c>
      <c r="G15" s="55">
        <f t="shared" si="13"/>
        <v>8.1864072086462736E-5</v>
      </c>
      <c r="H15" s="55">
        <f t="shared" si="14"/>
        <v>8.2682712807327641E-5</v>
      </c>
      <c r="I15" s="55">
        <f t="shared" si="15"/>
        <v>2.4208902398542564E-5</v>
      </c>
      <c r="J15" s="55">
        <f t="shared" si="16"/>
        <v>0</v>
      </c>
      <c r="K15" s="55">
        <f t="shared" si="17"/>
        <v>1.5976711693500151E-5</v>
      </c>
      <c r="L15" s="55">
        <f t="shared" si="18"/>
        <v>1.8272422719851911E-5</v>
      </c>
      <c r="M15" s="55">
        <f t="shared" si="19"/>
        <v>3.6419766355627603E-6</v>
      </c>
      <c r="N15" s="55">
        <f t="shared" si="20"/>
        <v>0</v>
      </c>
      <c r="O15" s="55">
        <f t="shared" si="21"/>
        <v>0</v>
      </c>
      <c r="P15" s="55">
        <f t="shared" si="22"/>
        <v>7.7471617462333831E-6</v>
      </c>
      <c r="Q15" s="55">
        <f t="shared" si="23"/>
        <v>2.7258037189229617E-5</v>
      </c>
      <c r="R15" s="55">
        <f t="shared" si="24"/>
        <v>8.5266547582563135E-6</v>
      </c>
      <c r="S15" s="55">
        <f t="shared" si="25"/>
        <v>1.4558572492152227E-5</v>
      </c>
      <c r="T15" s="55">
        <f t="shared" si="26"/>
        <v>7.091632675397877E-5</v>
      </c>
      <c r="U15" s="55">
        <f t="shared" si="27"/>
        <v>5.6214161451330347E-6</v>
      </c>
      <c r="V15" s="55">
        <f t="shared" si="28"/>
        <v>6.2012034605513078E-6</v>
      </c>
      <c r="W15" s="55">
        <f t="shared" si="29"/>
        <v>0</v>
      </c>
      <c r="X15" s="55">
        <f t="shared" si="30"/>
        <v>0</v>
      </c>
      <c r="Y15" s="55">
        <f t="shared" si="31"/>
        <v>4.4989123145176835E-6</v>
      </c>
      <c r="Z15" s="55">
        <f t="shared" si="32"/>
        <v>0</v>
      </c>
      <c r="AA15" s="55">
        <f t="shared" si="33"/>
        <v>5.947820953561278E-6</v>
      </c>
      <c r="AB15" s="55">
        <f t="shared" si="34"/>
        <v>1.6371177135848791E-5</v>
      </c>
      <c r="AC15" s="55">
        <f t="shared" si="35"/>
        <v>4.566060259510174E-6</v>
      </c>
      <c r="AD15" s="55">
        <f t="shared" si="36"/>
        <v>0</v>
      </c>
      <c r="AE15" s="55">
        <f t="shared" si="37"/>
        <v>3.7374820856826696E-5</v>
      </c>
      <c r="AF15" s="55">
        <f t="shared" si="38"/>
        <v>0</v>
      </c>
      <c r="AG15" s="55">
        <f t="shared" si="39"/>
        <v>1.0231985709908964E-5</v>
      </c>
      <c r="AH15" s="55">
        <f t="shared" si="40"/>
        <v>2.0835166357282414E-5</v>
      </c>
      <c r="AI15" s="39">
        <f t="shared" si="41"/>
        <v>556093.6888743632</v>
      </c>
      <c r="AJ15" s="39">
        <f t="shared" si="42"/>
        <v>171395.69662897309</v>
      </c>
      <c r="AK15" s="39">
        <f t="shared" si="43"/>
        <v>23654.38429432279</v>
      </c>
      <c r="AL15" s="39">
        <f t="shared" si="44"/>
        <v>96849.298153533629</v>
      </c>
      <c r="AM15" s="39">
        <f t="shared" si="45"/>
        <v>94293.188049898832</v>
      </c>
      <c r="AN15" s="39">
        <f t="shared" si="46"/>
        <v>37715.590190498362</v>
      </c>
      <c r="AO15" s="39">
        <f t="shared" si="47"/>
        <v>30742.016710466003</v>
      </c>
      <c r="AP15" s="39">
        <f t="shared" si="48"/>
        <v>0</v>
      </c>
      <c r="AQ15" s="39">
        <f t="shared" si="49"/>
        <v>8777.2544305924039</v>
      </c>
      <c r="AR15" s="39">
        <f t="shared" si="50"/>
        <v>37848.629277259592</v>
      </c>
      <c r="AS15" s="39">
        <f t="shared" si="51"/>
        <v>1751.9027923236274</v>
      </c>
      <c r="AT15" s="39">
        <f t="shared" si="52"/>
        <v>0</v>
      </c>
      <c r="AU15" s="39">
        <f t="shared" si="53"/>
        <v>0</v>
      </c>
      <c r="AV15" s="39">
        <f t="shared" si="54"/>
        <v>5278.1951412100698</v>
      </c>
      <c r="AW15" s="39">
        <f t="shared" si="55"/>
        <v>42558.764888894279</v>
      </c>
      <c r="AX15" s="39">
        <f t="shared" si="56"/>
        <v>7029.4035919567068</v>
      </c>
      <c r="AY15" s="39">
        <f t="shared" si="57"/>
        <v>19330.387913115148</v>
      </c>
      <c r="AZ15" s="39">
        <f t="shared" si="58"/>
        <v>10519.975864022252</v>
      </c>
      <c r="BA15" s="39">
        <f t="shared" si="59"/>
        <v>5278.8100360109538</v>
      </c>
      <c r="BB15" s="39">
        <f t="shared" si="60"/>
        <v>1775.3281318653146</v>
      </c>
      <c r="BC15" s="39">
        <f t="shared" si="61"/>
        <v>0</v>
      </c>
      <c r="BD15" s="39">
        <f t="shared" si="62"/>
        <v>0</v>
      </c>
      <c r="BE15" s="39">
        <f t="shared" si="63"/>
        <v>1751.8205133176002</v>
      </c>
      <c r="BF15" s="39">
        <f t="shared" si="64"/>
        <v>0</v>
      </c>
      <c r="BG15" s="39">
        <f t="shared" si="65"/>
        <v>5278.715610595882</v>
      </c>
      <c r="BH15" s="39">
        <f t="shared" si="66"/>
        <v>7026.383408677535</v>
      </c>
      <c r="BI15" s="39">
        <f t="shared" si="67"/>
        <v>1751.8140664085736</v>
      </c>
      <c r="BJ15" s="39">
        <f t="shared" si="68"/>
        <v>0</v>
      </c>
      <c r="BK15" s="39">
        <f t="shared" si="69"/>
        <v>15808.919728475921</v>
      </c>
      <c r="BL15" s="39">
        <f t="shared" si="70"/>
        <v>0</v>
      </c>
      <c r="BM15" s="39">
        <f t="shared" si="71"/>
        <v>7028.746809532614</v>
      </c>
      <c r="BN15" s="39">
        <f t="shared" si="72"/>
        <v>44938.940146928646</v>
      </c>
      <c r="BO15" s="44">
        <f t="shared" si="73"/>
        <v>0.1437049733571952</v>
      </c>
      <c r="BP15" s="44">
        <f t="shared" si="74"/>
        <v>0.84558218387250306</v>
      </c>
      <c r="BQ15" s="44">
        <f t="shared" si="75"/>
        <v>0.10433008343034882</v>
      </c>
      <c r="BR15" s="44">
        <f t="shared" si="76"/>
        <v>0.2420222779165738</v>
      </c>
      <c r="BS15" s="44">
        <f t="shared" si="77"/>
        <v>0.44677266156452233</v>
      </c>
      <c r="BT15" s="44">
        <f t="shared" si="78"/>
        <v>0.45122022889390628</v>
      </c>
      <c r="BU15" s="44">
        <f t="shared" si="79"/>
        <v>0.1325369646511757</v>
      </c>
      <c r="BV15" s="44">
        <f t="shared" si="80"/>
        <v>0</v>
      </c>
      <c r="BW15" s="44">
        <f t="shared" si="81"/>
        <v>8.7507463386447604E-2</v>
      </c>
      <c r="BX15" s="44">
        <f t="shared" si="82"/>
        <v>0.1000689229737052</v>
      </c>
      <c r="BY15" s="44">
        <f t="shared" si="83"/>
        <v>1.99612787370755E-2</v>
      </c>
      <c r="BZ15" s="44">
        <f t="shared" si="84"/>
        <v>0</v>
      </c>
      <c r="CA15" s="44">
        <f t="shared" si="85"/>
        <v>0</v>
      </c>
      <c r="CB15" s="44">
        <f t="shared" si="86"/>
        <v>4.2451801175282459E-2</v>
      </c>
      <c r="CC15" s="44">
        <f t="shared" si="87"/>
        <v>0.1492052171238801</v>
      </c>
      <c r="CD15" s="44">
        <f t="shared" si="88"/>
        <v>4.6721161103844791E-2</v>
      </c>
      <c r="CE15" s="44">
        <f t="shared" si="89"/>
        <v>7.9746241721155478E-2</v>
      </c>
      <c r="CF15" s="44">
        <f t="shared" si="90"/>
        <v>0.38725678514837863</v>
      </c>
      <c r="CG15" s="44">
        <f t="shared" si="91"/>
        <v>3.080702961043754E-2</v>
      </c>
      <c r="CH15" s="44">
        <f t="shared" si="92"/>
        <v>3.3983356462447475E-2</v>
      </c>
      <c r="CI15" s="44">
        <f t="shared" si="93"/>
        <v>0</v>
      </c>
      <c r="CJ15" s="44">
        <f t="shared" si="94"/>
        <v>0</v>
      </c>
      <c r="CK15" s="44">
        <f t="shared" si="95"/>
        <v>2.4656892126748549E-2</v>
      </c>
      <c r="CL15" s="44">
        <f t="shared" si="96"/>
        <v>0</v>
      </c>
      <c r="CM15" s="44">
        <f t="shared" si="97"/>
        <v>3.2595241815997052E-2</v>
      </c>
      <c r="CN15" s="44">
        <f t="shared" si="98"/>
        <v>8.9666087725064569E-2</v>
      </c>
      <c r="CO15" s="44">
        <f t="shared" si="99"/>
        <v>2.5024813347427868E-2</v>
      </c>
      <c r="CP15" s="44">
        <f t="shared" si="100"/>
        <v>0</v>
      </c>
      <c r="CQ15" s="44">
        <f t="shared" si="101"/>
        <v>0.20446930222176624</v>
      </c>
      <c r="CR15" s="44">
        <f t="shared" si="102"/>
        <v>0</v>
      </c>
      <c r="CS15" s="44">
        <f t="shared" si="103"/>
        <v>5.6060154933553437E-2</v>
      </c>
      <c r="CT15" s="44">
        <f t="shared" si="104"/>
        <v>0.11408777643087371</v>
      </c>
      <c r="CU15" s="39">
        <v>6.35</v>
      </c>
      <c r="CV15" s="39">
        <v>37.628865979381402</v>
      </c>
      <c r="CW15" s="39">
        <v>4.6082949308755801</v>
      </c>
      <c r="CX15" s="39">
        <v>10.7049608355091</v>
      </c>
      <c r="CY15" s="39">
        <v>19.801980198019798</v>
      </c>
      <c r="CZ15" s="39">
        <v>20</v>
      </c>
      <c r="DA15" s="39">
        <v>5.85585585585586</v>
      </c>
      <c r="DB15" s="39">
        <v>0</v>
      </c>
      <c r="DC15" s="39">
        <v>3.8645833333333299</v>
      </c>
      <c r="DD15" s="39">
        <v>4.4198895027624303</v>
      </c>
      <c r="DE15" s="39">
        <v>0.88095238095238104</v>
      </c>
      <c r="DF15" s="39">
        <v>0</v>
      </c>
      <c r="DG15" s="39">
        <v>0</v>
      </c>
      <c r="DH15" s="39">
        <v>1.8739495798319299</v>
      </c>
      <c r="DI15" s="39">
        <v>6.5934065934065904</v>
      </c>
      <c r="DJ15" s="39">
        <v>2.0625</v>
      </c>
      <c r="DK15" s="39">
        <v>3.5215517241379302</v>
      </c>
      <c r="DL15" s="39">
        <v>17.153846153846199</v>
      </c>
      <c r="DM15" s="39">
        <v>1.3597560975609799</v>
      </c>
      <c r="DN15" s="39">
        <v>1.5</v>
      </c>
      <c r="DO15" s="39">
        <v>0</v>
      </c>
      <c r="DP15" s="39">
        <v>0</v>
      </c>
      <c r="DQ15" s="39">
        <v>1.0882352941176501</v>
      </c>
      <c r="DR15" s="39">
        <v>0</v>
      </c>
      <c r="DS15" s="39">
        <v>1.43870967741935</v>
      </c>
      <c r="DT15" s="39">
        <v>3.96</v>
      </c>
      <c r="DU15" s="78">
        <v>1.1044776119402999</v>
      </c>
      <c r="DV15" s="78">
        <v>0</v>
      </c>
      <c r="DW15" s="78">
        <v>9.0405405405405403</v>
      </c>
      <c r="DX15" s="78">
        <v>0</v>
      </c>
      <c r="DY15" s="78">
        <v>2.4750000000000001</v>
      </c>
      <c r="DZ15" s="78">
        <v>5.03978779840849</v>
      </c>
      <c r="EA15" s="39">
        <f t="shared" si="3"/>
        <v>2.2161031221483989</v>
      </c>
      <c r="EB15" s="39">
        <f t="shared" si="4"/>
        <v>10.448221227512356</v>
      </c>
      <c r="EC15">
        <v>572.77</v>
      </c>
      <c r="ED15" s="39">
        <f t="shared" si="5"/>
        <v>0.23679088707326665</v>
      </c>
      <c r="EE15" s="39">
        <f t="shared" si="105"/>
        <v>386968993.40576649</v>
      </c>
      <c r="EF15" s="39">
        <f t="shared" si="106"/>
        <v>20269549.181373969</v>
      </c>
      <c r="EG15" s="39">
        <f t="shared" si="107"/>
        <v>22672640.063701812</v>
      </c>
      <c r="EH15" s="39">
        <f t="shared" si="108"/>
        <v>40016687.301372327</v>
      </c>
      <c r="EI15" s="39">
        <f t="shared" si="109"/>
        <v>21105406.879574958</v>
      </c>
      <c r="EJ15" s="39">
        <f t="shared" si="110"/>
        <v>8358576.9820098849</v>
      </c>
      <c r="EK15" s="39">
        <f t="shared" si="111"/>
        <v>23195051.12507743</v>
      </c>
      <c r="EL15" s="39">
        <f t="shared" si="112"/>
        <v>4806181.7646556841</v>
      </c>
      <c r="EM15" s="39">
        <f t="shared" si="113"/>
        <v>10030292.378411861</v>
      </c>
      <c r="EN15" s="39">
        <f t="shared" si="114"/>
        <v>37822560.84359473</v>
      </c>
      <c r="EO15" s="39">
        <f t="shared" si="115"/>
        <v>8776505.8311103787</v>
      </c>
      <c r="EP15" s="39">
        <f t="shared" si="116"/>
        <v>3970324.0664546955</v>
      </c>
      <c r="EQ15" s="39">
        <f t="shared" si="117"/>
        <v>7209272.6469835257</v>
      </c>
      <c r="ER15" s="39">
        <f t="shared" si="118"/>
        <v>12433383.260739703</v>
      </c>
      <c r="ES15" s="39">
        <f t="shared" si="119"/>
        <v>28523643.951108735</v>
      </c>
      <c r="ET15" s="39">
        <f t="shared" si="120"/>
        <v>15045438.567617793</v>
      </c>
      <c r="EU15" s="39">
        <f t="shared" si="121"/>
        <v>24239873.247828666</v>
      </c>
      <c r="EV15" s="39">
        <f t="shared" si="122"/>
        <v>2716537.5191532127</v>
      </c>
      <c r="EW15" s="39">
        <f t="shared" si="123"/>
        <v>17135082.813120265</v>
      </c>
      <c r="EX15" s="39">
        <f t="shared" si="124"/>
        <v>5224110.6137561779</v>
      </c>
      <c r="EY15" s="39">
        <f t="shared" si="125"/>
        <v>5119628.4014810547</v>
      </c>
      <c r="EZ15" s="39">
        <f t="shared" si="126"/>
        <v>14314063.081691928</v>
      </c>
      <c r="FA15" s="39">
        <f t="shared" si="127"/>
        <v>7104790.4347084025</v>
      </c>
      <c r="FB15" s="39">
        <f t="shared" si="128"/>
        <v>5328592.8260313021</v>
      </c>
      <c r="FC15" s="39">
        <f t="shared" si="129"/>
        <v>16194742.902644154</v>
      </c>
      <c r="FD15" s="39">
        <f t="shared" si="130"/>
        <v>7836165.9206342669</v>
      </c>
      <c r="FE15" s="39">
        <f t="shared" si="131"/>
        <v>7000308.2224332783</v>
      </c>
      <c r="FF15" s="39">
        <f t="shared" si="132"/>
        <v>8776505.8311103787</v>
      </c>
      <c r="FG15" s="39">
        <f t="shared" si="133"/>
        <v>7731683.7083591437</v>
      </c>
      <c r="FH15" s="39">
        <f t="shared" si="134"/>
        <v>6895826.0101581551</v>
      </c>
      <c r="FI15" s="39">
        <f t="shared" si="135"/>
        <v>12537865.473014826</v>
      </c>
      <c r="FJ15" s="39">
        <f t="shared" si="136"/>
        <v>39389794.027721584</v>
      </c>
      <c r="FK15" s="39">
        <v>37036830</v>
      </c>
      <c r="FL15">
        <v>1940000</v>
      </c>
      <c r="FM15">
        <v>2170000</v>
      </c>
      <c r="FN15">
        <v>3830000</v>
      </c>
      <c r="FO15">
        <v>2020000</v>
      </c>
      <c r="FP15">
        <v>800000</v>
      </c>
      <c r="FQ15">
        <v>2220000</v>
      </c>
      <c r="FR15">
        <v>460000</v>
      </c>
      <c r="FS15">
        <v>960000</v>
      </c>
      <c r="FT15">
        <v>3620000</v>
      </c>
      <c r="FU15">
        <v>840000</v>
      </c>
      <c r="FV15">
        <v>380000</v>
      </c>
      <c r="FW15">
        <v>690000</v>
      </c>
      <c r="FX15">
        <v>1190000</v>
      </c>
      <c r="FY15">
        <v>2730000</v>
      </c>
      <c r="FZ15">
        <v>1440000</v>
      </c>
      <c r="GA15">
        <v>2320000</v>
      </c>
      <c r="GB15">
        <v>260000</v>
      </c>
      <c r="GC15">
        <v>1640000</v>
      </c>
      <c r="GD15">
        <v>500000</v>
      </c>
      <c r="GE15">
        <v>490000</v>
      </c>
      <c r="GF15">
        <v>1370000</v>
      </c>
      <c r="GG15">
        <v>680000</v>
      </c>
      <c r="GH15">
        <v>510000</v>
      </c>
      <c r="GI15">
        <v>1550000</v>
      </c>
      <c r="GJ15">
        <v>750000</v>
      </c>
      <c r="GK15">
        <v>670000</v>
      </c>
      <c r="GL15">
        <v>840000</v>
      </c>
      <c r="GM15">
        <v>740000</v>
      </c>
      <c r="GN15">
        <v>660000</v>
      </c>
      <c r="GO15">
        <v>1200000</v>
      </c>
      <c r="GP15">
        <v>3770000</v>
      </c>
      <c r="GQ15" s="36">
        <v>1.8241565074135092E-2</v>
      </c>
      <c r="GR15" s="36">
        <v>1E-3</v>
      </c>
      <c r="GS15" s="36">
        <v>5.0000000000000001E-3</v>
      </c>
      <c r="GT15" s="37">
        <f t="shared" si="7"/>
        <v>3.6057896426060585E-3</v>
      </c>
      <c r="GU15" s="44">
        <f t="shared" si="137"/>
        <v>4.0829176083438075</v>
      </c>
      <c r="GV15" s="47">
        <v>2.79386712095401</v>
      </c>
      <c r="GW15" s="13">
        <f t="shared" si="138"/>
        <v>0.82721340840357671</v>
      </c>
      <c r="GX15" s="44">
        <v>0.41</v>
      </c>
      <c r="GY15" s="13">
        <f t="shared" si="139"/>
        <v>1.7100000000000009</v>
      </c>
      <c r="GZ15" s="13">
        <f t="shared" si="140"/>
        <v>-0.15665381004537635</v>
      </c>
      <c r="HA15" s="13">
        <f t="shared" si="141"/>
        <v>14.886316152974905</v>
      </c>
      <c r="HB15" s="13">
        <f t="shared" si="142"/>
        <v>17.410896085350757</v>
      </c>
      <c r="HC15" s="13">
        <v>9.75</v>
      </c>
      <c r="HD15" s="13">
        <v>8.0399999999999991</v>
      </c>
      <c r="HE15" s="13">
        <v>2</v>
      </c>
      <c r="HF15" s="13">
        <f t="shared" si="143"/>
        <v>-10.684619516131413</v>
      </c>
      <c r="HG15" s="13">
        <f t="shared" si="8"/>
        <v>0.25865107765800122</v>
      </c>
      <c r="HH15" s="13">
        <f t="shared" si="144"/>
        <v>-1.2273486055805338</v>
      </c>
      <c r="HI15" s="13">
        <f t="shared" si="145"/>
        <v>4.6737730680455698</v>
      </c>
      <c r="HJ15" s="44">
        <v>0.98</v>
      </c>
      <c r="HK15" s="44">
        <v>0.72</v>
      </c>
      <c r="HL15" s="44">
        <f t="shared" si="146"/>
        <v>268.5750727143494</v>
      </c>
      <c r="HM15" s="44">
        <v>200</v>
      </c>
      <c r="HN15" s="44">
        <v>100</v>
      </c>
      <c r="HO15" s="44">
        <v>2941</v>
      </c>
      <c r="HP15" s="44">
        <v>20000</v>
      </c>
      <c r="HR15" s="27"/>
    </row>
    <row r="16" spans="1:227" x14ac:dyDescent="0.25">
      <c r="A16" s="40" t="s">
        <v>272</v>
      </c>
      <c r="B16" s="45"/>
      <c r="C16" s="55">
        <f t="shared" si="9"/>
        <v>3.3441861295592512E-5</v>
      </c>
      <c r="D16" s="55">
        <f t="shared" si="10"/>
        <v>1.98169971148493E-4</v>
      </c>
      <c r="E16" s="55">
        <f t="shared" si="11"/>
        <v>2.4269285021655956E-5</v>
      </c>
      <c r="F16" s="55">
        <f t="shared" si="12"/>
        <v>5.6376978808794775E-5</v>
      </c>
      <c r="G16" s="55">
        <f t="shared" si="13"/>
        <v>1.0428583860791485E-4</v>
      </c>
      <c r="H16" s="55">
        <f t="shared" si="14"/>
        <v>1.0532869699399552E-4</v>
      </c>
      <c r="I16" s="55">
        <f t="shared" si="15"/>
        <v>3.0839483354097585E-5</v>
      </c>
      <c r="J16" s="55">
        <f t="shared" si="16"/>
        <v>0</v>
      </c>
      <c r="K16" s="55">
        <f t="shared" si="17"/>
        <v>2.0352576346235884E-5</v>
      </c>
      <c r="L16" s="55">
        <f t="shared" si="18"/>
        <v>2.3277060109169745E-5</v>
      </c>
      <c r="M16" s="55">
        <f t="shared" si="19"/>
        <v>4.6394783199746326E-6</v>
      </c>
      <c r="N16" s="55">
        <f t="shared" si="20"/>
        <v>0</v>
      </c>
      <c r="O16" s="55">
        <f t="shared" si="21"/>
        <v>0</v>
      </c>
      <c r="P16" s="55">
        <f t="shared" si="22"/>
        <v>9.8690333738063463E-6</v>
      </c>
      <c r="Q16" s="55">
        <f t="shared" si="23"/>
        <v>3.4723746261754174E-5</v>
      </c>
      <c r="R16" s="55">
        <f t="shared" si="24"/>
        <v>1.0862021877507122E-5</v>
      </c>
      <c r="S16" s="55">
        <f t="shared" si="25"/>
        <v>1.8546022725017541E-5</v>
      </c>
      <c r="T16" s="55">
        <f t="shared" si="26"/>
        <v>9.0339613191003226E-5</v>
      </c>
      <c r="U16" s="55">
        <f t="shared" si="27"/>
        <v>7.1610668992867776E-6</v>
      </c>
      <c r="V16" s="55">
        <f t="shared" si="28"/>
        <v>7.8996522745490572E-6</v>
      </c>
      <c r="W16" s="55">
        <f t="shared" si="29"/>
        <v>0</v>
      </c>
      <c r="X16" s="55">
        <f t="shared" si="30"/>
        <v>0</v>
      </c>
      <c r="Y16" s="55">
        <f t="shared" si="31"/>
        <v>5.7311202776161307E-6</v>
      </c>
      <c r="Z16" s="55">
        <f t="shared" si="32"/>
        <v>0</v>
      </c>
      <c r="AA16" s="55">
        <f t="shared" si="33"/>
        <v>7.5768707837632621E-6</v>
      </c>
      <c r="AB16" s="55">
        <f t="shared" si="34"/>
        <v>2.0855082004812842E-5</v>
      </c>
      <c r="AC16" s="55">
        <f t="shared" si="35"/>
        <v>5.8166593862353511E-6</v>
      </c>
      <c r="AD16" s="55">
        <f t="shared" si="36"/>
        <v>0</v>
      </c>
      <c r="AE16" s="55">
        <f t="shared" si="37"/>
        <v>4.7611417762827291E-5</v>
      </c>
      <c r="AF16" s="55">
        <f t="shared" si="38"/>
        <v>0</v>
      </c>
      <c r="AG16" s="55">
        <f t="shared" si="39"/>
        <v>1.3034426253007159E-5</v>
      </c>
      <c r="AH16" s="55">
        <f t="shared" si="40"/>
        <v>2.6541714096630503E-5</v>
      </c>
      <c r="AI16" s="39">
        <f t="shared" si="41"/>
        <v>708379.89162505337</v>
      </c>
      <c r="AJ16" s="39">
        <f t="shared" si="42"/>
        <v>218298.66992201805</v>
      </c>
      <c r="AK16" s="39">
        <f t="shared" si="43"/>
        <v>30132.396263891264</v>
      </c>
      <c r="AL16" s="39">
        <f t="shared" si="44"/>
        <v>123368.799549152</v>
      </c>
      <c r="AM16" s="39">
        <f t="shared" si="45"/>
        <v>120107.35710902965</v>
      </c>
      <c r="AN16" s="39">
        <f t="shared" si="46"/>
        <v>48040.749490354479</v>
      </c>
      <c r="AO16" s="39">
        <f t="shared" si="47"/>
        <v>39160.811259312977</v>
      </c>
      <c r="AP16" s="39">
        <f t="shared" si="48"/>
        <v>0</v>
      </c>
      <c r="AQ16" s="39">
        <f t="shared" si="49"/>
        <v>11181.042996370832</v>
      </c>
      <c r="AR16" s="39">
        <f t="shared" si="50"/>
        <v>48213.935768250143</v>
      </c>
      <c r="AS16" s="39">
        <f t="shared" si="51"/>
        <v>2231.7219818273356</v>
      </c>
      <c r="AT16" s="39">
        <f t="shared" si="52"/>
        <v>0</v>
      </c>
      <c r="AU16" s="39">
        <f t="shared" si="53"/>
        <v>0</v>
      </c>
      <c r="AV16" s="39">
        <f t="shared" si="54"/>
        <v>6723.7782052074208</v>
      </c>
      <c r="AW16" s="39">
        <f t="shared" si="55"/>
        <v>54213.412897706476</v>
      </c>
      <c r="AX16" s="39">
        <f t="shared" si="56"/>
        <v>8954.596219119323</v>
      </c>
      <c r="AY16" s="39">
        <f t="shared" si="57"/>
        <v>24624.359393536579</v>
      </c>
      <c r="AZ16" s="39">
        <f t="shared" si="58"/>
        <v>13400.151948410565</v>
      </c>
      <c r="BA16" s="39">
        <f t="shared" si="59"/>
        <v>6724.5787409647246</v>
      </c>
      <c r="BB16" s="39">
        <f t="shared" si="60"/>
        <v>2261.5561814870239</v>
      </c>
      <c r="BC16" s="39">
        <f t="shared" si="61"/>
        <v>0</v>
      </c>
      <c r="BD16" s="39">
        <f t="shared" si="62"/>
        <v>0</v>
      </c>
      <c r="BE16" s="39">
        <f t="shared" si="63"/>
        <v>2231.6148615499987</v>
      </c>
      <c r="BF16" s="39">
        <f t="shared" si="64"/>
        <v>0</v>
      </c>
      <c r="BG16" s="39">
        <f t="shared" si="65"/>
        <v>6724.4558076027261</v>
      </c>
      <c r="BH16" s="39">
        <f t="shared" si="66"/>
        <v>8950.6642764312455</v>
      </c>
      <c r="BI16" s="39">
        <f t="shared" si="67"/>
        <v>2231.606468231379</v>
      </c>
      <c r="BJ16" s="39">
        <f t="shared" si="68"/>
        <v>0</v>
      </c>
      <c r="BK16" s="39">
        <f t="shared" si="69"/>
        <v>20137.921548234524</v>
      </c>
      <c r="BL16" s="39">
        <f t="shared" si="70"/>
        <v>0</v>
      </c>
      <c r="BM16" s="39">
        <f t="shared" si="71"/>
        <v>8953.7411551341138</v>
      </c>
      <c r="BN16" s="39">
        <f t="shared" si="72"/>
        <v>57245.83769689341</v>
      </c>
      <c r="BO16" s="44">
        <f t="shared" si="73"/>
        <v>0.14686319937355582</v>
      </c>
      <c r="BP16" s="44">
        <f t="shared" si="74"/>
        <v>0.86403220086603316</v>
      </c>
      <c r="BQ16" s="44">
        <f t="shared" si="75"/>
        <v>0.10662388550841824</v>
      </c>
      <c r="BR16" s="44">
        <f t="shared" si="76"/>
        <v>0.24733588629905737</v>
      </c>
      <c r="BS16" s="44">
        <f t="shared" si="77"/>
        <v>0.4565609988723543</v>
      </c>
      <c r="BT16" s="44">
        <f t="shared" si="78"/>
        <v>0.46110555657972824</v>
      </c>
      <c r="BU16" s="44">
        <f t="shared" si="79"/>
        <v>0.13545008257321101</v>
      </c>
      <c r="BV16" s="44">
        <f t="shared" si="80"/>
        <v>0</v>
      </c>
      <c r="BW16" s="44">
        <f t="shared" si="81"/>
        <v>8.943173432064834E-2</v>
      </c>
      <c r="BX16" s="44">
        <f t="shared" si="82"/>
        <v>0.10226913505452966</v>
      </c>
      <c r="BY16" s="44">
        <f t="shared" si="83"/>
        <v>2.0400526388011299E-2</v>
      </c>
      <c r="BZ16" s="44">
        <f t="shared" si="84"/>
        <v>0</v>
      </c>
      <c r="CA16" s="44">
        <f t="shared" si="85"/>
        <v>0</v>
      </c>
      <c r="CB16" s="44">
        <f t="shared" si="86"/>
        <v>4.3385737687890821E-2</v>
      </c>
      <c r="CC16" s="44">
        <f t="shared" si="87"/>
        <v>0.15248413824491416</v>
      </c>
      <c r="CD16" s="44">
        <f t="shared" si="88"/>
        <v>4.7748978354219436E-2</v>
      </c>
      <c r="CE16" s="44">
        <f t="shared" si="89"/>
        <v>8.1499984219794999E-2</v>
      </c>
      <c r="CF16" s="44">
        <f t="shared" si="90"/>
        <v>0.3957463732015426</v>
      </c>
      <c r="CG16" s="44">
        <f t="shared" si="91"/>
        <v>3.1484862696075387E-2</v>
      </c>
      <c r="CH16" s="44">
        <f t="shared" si="92"/>
        <v>3.4731052545640191E-2</v>
      </c>
      <c r="CI16" s="44">
        <f t="shared" si="93"/>
        <v>0</v>
      </c>
      <c r="CJ16" s="44">
        <f t="shared" si="94"/>
        <v>0</v>
      </c>
      <c r="CK16" s="44">
        <f t="shared" si="95"/>
        <v>2.5199440639652307E-2</v>
      </c>
      <c r="CL16" s="44">
        <f t="shared" si="96"/>
        <v>0</v>
      </c>
      <c r="CM16" s="44">
        <f t="shared" si="97"/>
        <v>3.3312407012037762E-2</v>
      </c>
      <c r="CN16" s="44">
        <f t="shared" si="98"/>
        <v>9.1637782823423442E-2</v>
      </c>
      <c r="CO16" s="44">
        <f t="shared" si="99"/>
        <v>2.5575455501860099E-2</v>
      </c>
      <c r="CP16" s="44">
        <f t="shared" si="100"/>
        <v>0</v>
      </c>
      <c r="CQ16" s="44">
        <f t="shared" si="101"/>
        <v>0.20896016059262795</v>
      </c>
      <c r="CR16" s="44">
        <f t="shared" si="102"/>
        <v>0</v>
      </c>
      <c r="CS16" s="44">
        <f t="shared" si="103"/>
        <v>5.7293302631728917E-2</v>
      </c>
      <c r="CT16" s="44">
        <f t="shared" si="104"/>
        <v>0.11659586083052806</v>
      </c>
      <c r="CU16" s="39">
        <v>6.35</v>
      </c>
      <c r="CV16" s="39">
        <v>37.628865979381402</v>
      </c>
      <c r="CW16" s="39">
        <v>4.6082949308755801</v>
      </c>
      <c r="CX16" s="39">
        <v>10.7049608355091</v>
      </c>
      <c r="CY16" s="39">
        <v>19.801980198019798</v>
      </c>
      <c r="CZ16" s="39">
        <v>20</v>
      </c>
      <c r="DA16" s="39">
        <v>5.85585585585586</v>
      </c>
      <c r="DB16" s="39">
        <v>0</v>
      </c>
      <c r="DC16" s="39">
        <v>3.8645833333333299</v>
      </c>
      <c r="DD16" s="39">
        <v>4.4198895027624303</v>
      </c>
      <c r="DE16" s="39">
        <v>0.88095238095238104</v>
      </c>
      <c r="DF16" s="39">
        <v>0</v>
      </c>
      <c r="DG16" s="39">
        <v>0</v>
      </c>
      <c r="DH16" s="39">
        <v>1.8739495798319299</v>
      </c>
      <c r="DI16" s="39">
        <v>6.5934065934065904</v>
      </c>
      <c r="DJ16" s="39">
        <v>2.0625</v>
      </c>
      <c r="DK16" s="39">
        <v>3.5215517241379302</v>
      </c>
      <c r="DL16" s="39">
        <v>17.153846153846199</v>
      </c>
      <c r="DM16" s="39">
        <v>1.3597560975609799</v>
      </c>
      <c r="DN16" s="39">
        <v>1.5</v>
      </c>
      <c r="DO16" s="39">
        <v>0</v>
      </c>
      <c r="DP16" s="39">
        <v>0</v>
      </c>
      <c r="DQ16" s="39">
        <v>1.0882352941176501</v>
      </c>
      <c r="DR16" s="39">
        <v>0</v>
      </c>
      <c r="DS16" s="39">
        <v>1.43870967741935</v>
      </c>
      <c r="DT16" s="39">
        <v>3.96</v>
      </c>
      <c r="DU16" s="78">
        <v>1.1044776119402999</v>
      </c>
      <c r="DV16" s="78">
        <v>0</v>
      </c>
      <c r="DW16" s="78">
        <v>9.0405405405405403</v>
      </c>
      <c r="DX16" s="78">
        <v>0</v>
      </c>
      <c r="DY16" s="78">
        <v>2.4750000000000001</v>
      </c>
      <c r="DZ16" s="78">
        <v>5.03978779840849</v>
      </c>
      <c r="EA16" s="39">
        <f t="shared" si="3"/>
        <v>2.2637742278858353</v>
      </c>
      <c r="EB16" s="39">
        <f t="shared" si="4"/>
        <v>13.023251619081258</v>
      </c>
      <c r="EC16">
        <v>572.77</v>
      </c>
      <c r="ED16" s="39">
        <f t="shared" si="5"/>
        <v>0.3016455888862476</v>
      </c>
      <c r="EE16" s="39">
        <f t="shared" si="105"/>
        <v>482339956.26313734</v>
      </c>
      <c r="EF16" s="39">
        <f t="shared" si="106"/>
        <v>25265108.141017642</v>
      </c>
      <c r="EG16" s="39">
        <f t="shared" si="107"/>
        <v>28260456.013406329</v>
      </c>
      <c r="EH16" s="39">
        <f t="shared" si="108"/>
        <v>49879053.701081216</v>
      </c>
      <c r="EI16" s="39">
        <f t="shared" si="109"/>
        <v>26306968.270544142</v>
      </c>
      <c r="EJ16" s="39">
        <f t="shared" si="110"/>
        <v>10418601.295265006</v>
      </c>
      <c r="EK16" s="39">
        <f t="shared" si="111"/>
        <v>28911618.594360393</v>
      </c>
      <c r="EL16" s="39">
        <f t="shared" si="112"/>
        <v>5990695.7447773786</v>
      </c>
      <c r="EM16" s="39">
        <f t="shared" si="113"/>
        <v>12502321.554318007</v>
      </c>
      <c r="EN16" s="39">
        <f t="shared" si="114"/>
        <v>47144170.86107415</v>
      </c>
      <c r="EO16" s="39">
        <f t="shared" si="115"/>
        <v>10939531.360028256</v>
      </c>
      <c r="EP16" s="39">
        <f t="shared" si="116"/>
        <v>4948835.615250878</v>
      </c>
      <c r="EQ16" s="39">
        <f t="shared" si="117"/>
        <v>8986043.6171660684</v>
      </c>
      <c r="ER16" s="39">
        <f t="shared" si="118"/>
        <v>15497669.426706696</v>
      </c>
      <c r="ES16" s="39">
        <f t="shared" si="119"/>
        <v>35553476.92009183</v>
      </c>
      <c r="ET16" s="39">
        <f t="shared" si="120"/>
        <v>18753482.331477009</v>
      </c>
      <c r="EU16" s="39">
        <f t="shared" si="121"/>
        <v>30213943.75626852</v>
      </c>
      <c r="EV16" s="39">
        <f t="shared" si="122"/>
        <v>3386045.4209611267</v>
      </c>
      <c r="EW16" s="39">
        <f t="shared" si="123"/>
        <v>21358132.655293263</v>
      </c>
      <c r="EX16" s="39">
        <f t="shared" si="124"/>
        <v>6511625.8095406285</v>
      </c>
      <c r="EY16" s="39">
        <f t="shared" si="125"/>
        <v>6381393.2933498165</v>
      </c>
      <c r="EZ16" s="39">
        <f t="shared" si="126"/>
        <v>17841854.718141325</v>
      </c>
      <c r="FA16" s="39">
        <f t="shared" si="127"/>
        <v>8855811.1009752546</v>
      </c>
      <c r="FB16" s="39">
        <f t="shared" si="128"/>
        <v>6641858.3257314414</v>
      </c>
      <c r="FC16" s="39">
        <f t="shared" si="129"/>
        <v>20186040.009575948</v>
      </c>
      <c r="FD16" s="39">
        <f t="shared" si="130"/>
        <v>9767438.7143109441</v>
      </c>
      <c r="FE16" s="39">
        <f t="shared" si="131"/>
        <v>8725578.5847844426</v>
      </c>
      <c r="FF16" s="39">
        <f t="shared" si="132"/>
        <v>10939531.360028256</v>
      </c>
      <c r="FG16" s="39">
        <f t="shared" si="133"/>
        <v>9637206.1981201321</v>
      </c>
      <c r="FH16" s="39">
        <f t="shared" si="134"/>
        <v>8595346.0685936306</v>
      </c>
      <c r="FI16" s="39">
        <f t="shared" si="135"/>
        <v>15627901.94289751</v>
      </c>
      <c r="FJ16" s="39">
        <f t="shared" si="136"/>
        <v>49097658.603936344</v>
      </c>
      <c r="FK16" s="39">
        <v>37036830</v>
      </c>
      <c r="FL16">
        <v>1940000</v>
      </c>
      <c r="FM16">
        <v>2170000</v>
      </c>
      <c r="FN16">
        <v>3830000</v>
      </c>
      <c r="FO16">
        <v>2020000</v>
      </c>
      <c r="FP16">
        <v>800000</v>
      </c>
      <c r="FQ16">
        <v>2220000</v>
      </c>
      <c r="FR16">
        <v>460000</v>
      </c>
      <c r="FS16">
        <v>960000</v>
      </c>
      <c r="FT16">
        <v>3620000</v>
      </c>
      <c r="FU16">
        <v>840000</v>
      </c>
      <c r="FV16">
        <v>380000</v>
      </c>
      <c r="FW16">
        <v>690000</v>
      </c>
      <c r="FX16">
        <v>1190000</v>
      </c>
      <c r="FY16">
        <v>2730000</v>
      </c>
      <c r="FZ16">
        <v>1440000</v>
      </c>
      <c r="GA16">
        <v>2320000</v>
      </c>
      <c r="GB16">
        <v>260000</v>
      </c>
      <c r="GC16">
        <v>1640000</v>
      </c>
      <c r="GD16">
        <v>500000</v>
      </c>
      <c r="GE16">
        <v>490000</v>
      </c>
      <c r="GF16">
        <v>1370000</v>
      </c>
      <c r="GG16">
        <v>680000</v>
      </c>
      <c r="GH16">
        <v>510000</v>
      </c>
      <c r="GI16">
        <v>1550000</v>
      </c>
      <c r="GJ16">
        <v>750000</v>
      </c>
      <c r="GK16">
        <v>670000</v>
      </c>
      <c r="GL16">
        <v>840000</v>
      </c>
      <c r="GM16">
        <v>740000</v>
      </c>
      <c r="GN16">
        <v>660000</v>
      </c>
      <c r="GO16">
        <v>1200000</v>
      </c>
      <c r="GP16">
        <v>3770000</v>
      </c>
      <c r="GQ16" s="36">
        <v>2.2737314487632485E-2</v>
      </c>
      <c r="GR16" s="36">
        <v>1E-3</v>
      </c>
      <c r="GS16" s="36">
        <v>5.0000000000000001E-3</v>
      </c>
      <c r="GT16" s="37">
        <f t="shared" si="7"/>
        <v>3.685151181898248E-3</v>
      </c>
      <c r="GU16" s="44">
        <f t="shared" si="137"/>
        <v>1.2981754234253586</v>
      </c>
      <c r="GV16" s="47">
        <v>8.7870476190476303</v>
      </c>
      <c r="GW16" s="13">
        <f t="shared" si="138"/>
        <v>2.6016855118989657</v>
      </c>
      <c r="GX16" s="44">
        <v>0.41</v>
      </c>
      <c r="GY16" s="13">
        <f t="shared" si="139"/>
        <v>1.7100000000000009</v>
      </c>
      <c r="GZ16" s="13">
        <f t="shared" si="140"/>
        <v>-0.15665381004537635</v>
      </c>
      <c r="HA16" s="13">
        <f t="shared" si="141"/>
        <v>14.886316152974905</v>
      </c>
      <c r="HB16" s="13">
        <f t="shared" si="142"/>
        <v>17.410896085350757</v>
      </c>
      <c r="HC16" s="13">
        <v>9.75</v>
      </c>
      <c r="HD16" s="13">
        <v>8.0399999999999991</v>
      </c>
      <c r="HE16" s="13">
        <v>2</v>
      </c>
      <c r="HF16" s="13">
        <f t="shared" si="143"/>
        <v>-10.684619516131413</v>
      </c>
      <c r="HG16" s="13">
        <f t="shared" si="8"/>
        <v>0.25865107765800122</v>
      </c>
      <c r="HH16" s="13">
        <f t="shared" si="144"/>
        <v>-1.2273486055805338</v>
      </c>
      <c r="HI16" s="13">
        <f t="shared" si="145"/>
        <v>1.486039620100309</v>
      </c>
      <c r="HJ16" s="44">
        <v>0.98</v>
      </c>
      <c r="HK16" s="44">
        <v>0.72</v>
      </c>
      <c r="HL16" s="44">
        <f t="shared" si="146"/>
        <v>268.5750727143494</v>
      </c>
      <c r="HM16" s="44">
        <v>200</v>
      </c>
      <c r="HN16" s="44">
        <v>100</v>
      </c>
      <c r="HO16" s="44">
        <v>2941</v>
      </c>
      <c r="HP16" s="44">
        <v>20000</v>
      </c>
      <c r="HR16" s="30"/>
    </row>
    <row r="17" spans="1:226" x14ac:dyDescent="0.25">
      <c r="A17" s="40" t="s">
        <v>273</v>
      </c>
      <c r="B17" s="45"/>
      <c r="C17" s="55">
        <f t="shared" si="9"/>
        <v>3.5762730969071677E-5</v>
      </c>
      <c r="D17" s="55">
        <f t="shared" si="10"/>
        <v>2.119229938097357E-4</v>
      </c>
      <c r="E17" s="55">
        <f t="shared" si="11"/>
        <v>2.5953576667563094E-5</v>
      </c>
      <c r="F17" s="55">
        <f t="shared" si="12"/>
        <v>6.0289548723582026E-5</v>
      </c>
      <c r="G17" s="55">
        <f t="shared" si="13"/>
        <v>1.1152328983883922E-4</v>
      </c>
      <c r="H17" s="55">
        <f t="shared" si="14"/>
        <v>1.1263852273722674E-4</v>
      </c>
      <c r="I17" s="55">
        <f t="shared" si="15"/>
        <v>3.2979747648289454E-5</v>
      </c>
      <c r="J17" s="55">
        <f t="shared" si="16"/>
        <v>0</v>
      </c>
      <c r="K17" s="55">
        <f t="shared" si="17"/>
        <v>2.1765047883079425E-5</v>
      </c>
      <c r="L17" s="55">
        <f t="shared" si="18"/>
        <v>2.4892491212645529E-5</v>
      </c>
      <c r="M17" s="55">
        <f t="shared" si="19"/>
        <v>4.9614587396169807E-6</v>
      </c>
      <c r="N17" s="55">
        <f t="shared" si="20"/>
        <v>0</v>
      </c>
      <c r="O17" s="55">
        <f t="shared" si="21"/>
        <v>0</v>
      </c>
      <c r="P17" s="55">
        <f t="shared" si="22"/>
        <v>1.055394561781664E-5</v>
      </c>
      <c r="Q17" s="55">
        <f t="shared" si="23"/>
        <v>3.7133578924361532E-5</v>
      </c>
      <c r="R17" s="55">
        <f t="shared" si="24"/>
        <v>1.1615847657277245E-5</v>
      </c>
      <c r="S17" s="55">
        <f t="shared" si="25"/>
        <v>1.9833119197482096E-5</v>
      </c>
      <c r="T17" s="55">
        <f t="shared" si="26"/>
        <v>9.6609194501544315E-5</v>
      </c>
      <c r="U17" s="55">
        <f t="shared" si="27"/>
        <v>7.6580459056098393E-6</v>
      </c>
      <c r="V17" s="55">
        <f t="shared" si="28"/>
        <v>8.4478892052909649E-6</v>
      </c>
      <c r="W17" s="55">
        <f t="shared" si="29"/>
        <v>0</v>
      </c>
      <c r="X17" s="55">
        <f t="shared" si="30"/>
        <v>0</v>
      </c>
      <c r="Y17" s="55">
        <f t="shared" si="31"/>
        <v>6.1288607959945895E-6</v>
      </c>
      <c r="Z17" s="55">
        <f t="shared" si="32"/>
        <v>0</v>
      </c>
      <c r="AA17" s="55">
        <f t="shared" si="33"/>
        <v>8.1027066356140209E-6</v>
      </c>
      <c r="AB17" s="55">
        <f t="shared" si="34"/>
        <v>2.2302427501969674E-5</v>
      </c>
      <c r="AC17" s="55">
        <f t="shared" si="35"/>
        <v>6.2203363302669457E-6</v>
      </c>
      <c r="AD17" s="55">
        <f t="shared" si="36"/>
        <v>0</v>
      </c>
      <c r="AE17" s="55">
        <f t="shared" si="37"/>
        <v>5.0915656561626582E-5</v>
      </c>
      <c r="AF17" s="55">
        <f t="shared" si="38"/>
        <v>0</v>
      </c>
      <c r="AG17" s="55">
        <f t="shared" si="39"/>
        <v>1.3939017188734082E-5</v>
      </c>
      <c r="AH17" s="55">
        <f t="shared" si="40"/>
        <v>2.8383712626093432E-5</v>
      </c>
      <c r="AI17" s="39">
        <f t="shared" si="41"/>
        <v>757545.24331409729</v>
      </c>
      <c r="AJ17" s="39">
        <f t="shared" si="42"/>
        <v>233455.3206195822</v>
      </c>
      <c r="AK17" s="39">
        <f t="shared" si="43"/>
        <v>32223.70263287468</v>
      </c>
      <c r="AL17" s="39">
        <f t="shared" si="44"/>
        <v>131931.69367744628</v>
      </c>
      <c r="AM17" s="39">
        <f t="shared" si="45"/>
        <v>128444.76985539225</v>
      </c>
      <c r="AN17" s="39">
        <f t="shared" si="46"/>
        <v>51375.570082234313</v>
      </c>
      <c r="AO17" s="39">
        <f t="shared" si="47"/>
        <v>41878.765065168365</v>
      </c>
      <c r="AP17" s="39">
        <f t="shared" si="48"/>
        <v>0</v>
      </c>
      <c r="AQ17" s="39">
        <f t="shared" si="49"/>
        <v>11957.044369624135</v>
      </c>
      <c r="AR17" s="39">
        <f t="shared" si="50"/>
        <v>51560.164377157525</v>
      </c>
      <c r="AS17" s="39">
        <f t="shared" si="51"/>
        <v>2386.6054033025421</v>
      </c>
      <c r="AT17" s="39">
        <f t="shared" si="52"/>
        <v>0</v>
      </c>
      <c r="AU17" s="39">
        <f t="shared" si="53"/>
        <v>0</v>
      </c>
      <c r="AV17" s="39">
        <f t="shared" si="54"/>
        <v>7190.4196694483335</v>
      </c>
      <c r="AW17" s="39">
        <f t="shared" si="55"/>
        <v>57976.124407938456</v>
      </c>
      <c r="AX17" s="39">
        <f t="shared" si="56"/>
        <v>9576.0615748276177</v>
      </c>
      <c r="AY17" s="39">
        <f t="shared" si="57"/>
        <v>26333.36446700431</v>
      </c>
      <c r="AZ17" s="39">
        <f t="shared" si="58"/>
        <v>14330.312488452713</v>
      </c>
      <c r="BA17" s="39">
        <f t="shared" si="59"/>
        <v>7191.2729237591366</v>
      </c>
      <c r="BB17" s="39">
        <f t="shared" si="60"/>
        <v>2418.5112721396422</v>
      </c>
      <c r="BC17" s="39">
        <f t="shared" si="61"/>
        <v>0</v>
      </c>
      <c r="BD17" s="39">
        <f t="shared" si="62"/>
        <v>0</v>
      </c>
      <c r="BE17" s="39">
        <f t="shared" si="63"/>
        <v>2386.4912288277615</v>
      </c>
      <c r="BF17" s="39">
        <f t="shared" si="64"/>
        <v>0</v>
      </c>
      <c r="BG17" s="39">
        <f t="shared" si="65"/>
        <v>7191.1418947763023</v>
      </c>
      <c r="BH17" s="39">
        <f t="shared" si="66"/>
        <v>9571.8706886611399</v>
      </c>
      <c r="BI17" s="39">
        <f t="shared" si="67"/>
        <v>2386.4822827819385</v>
      </c>
      <c r="BJ17" s="39">
        <f t="shared" si="68"/>
        <v>0</v>
      </c>
      <c r="BK17" s="39">
        <f t="shared" si="69"/>
        <v>21535.645344082437</v>
      </c>
      <c r="BL17" s="39">
        <f t="shared" si="70"/>
        <v>0</v>
      </c>
      <c r="BM17" s="39">
        <f t="shared" si="71"/>
        <v>9575.1502004696213</v>
      </c>
      <c r="BN17" s="39">
        <f t="shared" si="72"/>
        <v>61218.943398384821</v>
      </c>
      <c r="BO17" s="44">
        <f t="shared" si="73"/>
        <v>0.14637656249679595</v>
      </c>
      <c r="BP17" s="44">
        <f t="shared" si="74"/>
        <v>0.86118969196490869</v>
      </c>
      <c r="BQ17" s="44">
        <f t="shared" si="75"/>
        <v>0.10627044124690264</v>
      </c>
      <c r="BR17" s="44">
        <f t="shared" si="76"/>
        <v>0.24651715121046333</v>
      </c>
      <c r="BS17" s="44">
        <f t="shared" si="77"/>
        <v>0.45505284299003018</v>
      </c>
      <c r="BT17" s="44">
        <f t="shared" si="78"/>
        <v>0.45958245798952102</v>
      </c>
      <c r="BU17" s="44">
        <f t="shared" si="79"/>
        <v>0.13500121236967741</v>
      </c>
      <c r="BV17" s="44">
        <f t="shared" si="80"/>
        <v>0</v>
      </c>
      <c r="BW17" s="44">
        <f t="shared" si="81"/>
        <v>8.9135228943861416E-2</v>
      </c>
      <c r="BX17" s="44">
        <f t="shared" si="82"/>
        <v>0.10193011149253427</v>
      </c>
      <c r="BY17" s="44">
        <f t="shared" si="83"/>
        <v>2.0332843128973814E-2</v>
      </c>
      <c r="BZ17" s="44">
        <f t="shared" si="84"/>
        <v>0</v>
      </c>
      <c r="CA17" s="44">
        <f t="shared" si="85"/>
        <v>0</v>
      </c>
      <c r="CB17" s="44">
        <f t="shared" si="86"/>
        <v>4.3241828888178159E-2</v>
      </c>
      <c r="CC17" s="44">
        <f t="shared" si="87"/>
        <v>0.1519789045183659</v>
      </c>
      <c r="CD17" s="44">
        <f t="shared" si="88"/>
        <v>4.7590603746032897E-2</v>
      </c>
      <c r="CE17" s="44">
        <f t="shared" si="89"/>
        <v>8.1229754688974712E-2</v>
      </c>
      <c r="CF17" s="44">
        <f t="shared" si="90"/>
        <v>0.39443830998089674</v>
      </c>
      <c r="CG17" s="44">
        <f t="shared" si="91"/>
        <v>3.1380416241820315E-2</v>
      </c>
      <c r="CH17" s="44">
        <f t="shared" si="92"/>
        <v>3.4615841057410557E-2</v>
      </c>
      <c r="CI17" s="44">
        <f t="shared" si="93"/>
        <v>0</v>
      </c>
      <c r="CJ17" s="44">
        <f t="shared" si="94"/>
        <v>0</v>
      </c>
      <c r="CK17" s="44">
        <f t="shared" si="95"/>
        <v>2.5115839920654404E-2</v>
      </c>
      <c r="CL17" s="44">
        <f t="shared" si="96"/>
        <v>0</v>
      </c>
      <c r="CM17" s="44">
        <f t="shared" si="97"/>
        <v>3.3201899958766663E-2</v>
      </c>
      <c r="CN17" s="44">
        <f t="shared" si="98"/>
        <v>9.1333970115604193E-2</v>
      </c>
      <c r="CO17" s="44">
        <f t="shared" si="99"/>
        <v>2.5490607648123661E-2</v>
      </c>
      <c r="CP17" s="44">
        <f t="shared" si="100"/>
        <v>0</v>
      </c>
      <c r="CQ17" s="44">
        <f t="shared" si="101"/>
        <v>0.20826819220364032</v>
      </c>
      <c r="CR17" s="44">
        <f t="shared" si="102"/>
        <v>0</v>
      </c>
      <c r="CS17" s="44">
        <f t="shared" si="103"/>
        <v>5.7103289335208793E-2</v>
      </c>
      <c r="CT17" s="44">
        <f t="shared" si="104"/>
        <v>0.11620939922753053</v>
      </c>
      <c r="CU17" s="39">
        <v>6.35</v>
      </c>
      <c r="CV17" s="39">
        <v>37.628865979381402</v>
      </c>
      <c r="CW17" s="39">
        <v>4.6082949308755801</v>
      </c>
      <c r="CX17" s="39">
        <v>10.7049608355091</v>
      </c>
      <c r="CY17" s="39">
        <v>19.801980198019798</v>
      </c>
      <c r="CZ17" s="39">
        <v>20</v>
      </c>
      <c r="DA17" s="39">
        <v>5.85585585585586</v>
      </c>
      <c r="DB17" s="39">
        <v>0</v>
      </c>
      <c r="DC17" s="39">
        <v>3.8645833333333299</v>
      </c>
      <c r="DD17" s="39">
        <v>4.4198895027624303</v>
      </c>
      <c r="DE17" s="39">
        <v>0.88095238095238104</v>
      </c>
      <c r="DF17" s="39">
        <v>0</v>
      </c>
      <c r="DG17" s="39">
        <v>0</v>
      </c>
      <c r="DH17" s="39">
        <v>1.8739495798319299</v>
      </c>
      <c r="DI17" s="39">
        <v>6.5934065934065904</v>
      </c>
      <c r="DJ17" s="39">
        <v>2.0625</v>
      </c>
      <c r="DK17" s="39">
        <v>3.5215517241379302</v>
      </c>
      <c r="DL17" s="39">
        <v>17.153846153846199</v>
      </c>
      <c r="DM17" s="39">
        <v>1.3597560975609799</v>
      </c>
      <c r="DN17" s="39">
        <v>1.5</v>
      </c>
      <c r="DO17" s="39">
        <v>0</v>
      </c>
      <c r="DP17" s="39">
        <v>0</v>
      </c>
      <c r="DQ17" s="39">
        <v>1.0882352941176501</v>
      </c>
      <c r="DR17" s="39">
        <v>0</v>
      </c>
      <c r="DS17" s="39">
        <v>1.43870967741935</v>
      </c>
      <c r="DT17" s="39">
        <v>3.96</v>
      </c>
      <c r="DU17" s="78">
        <v>1.1044776119402999</v>
      </c>
      <c r="DV17" s="78">
        <v>0</v>
      </c>
      <c r="DW17" s="78">
        <v>9.0405405405405403</v>
      </c>
      <c r="DX17" s="78">
        <v>0</v>
      </c>
      <c r="DY17" s="78">
        <v>2.4750000000000001</v>
      </c>
      <c r="DZ17" s="78">
        <v>5.03978779840849</v>
      </c>
      <c r="EA17" s="39">
        <f t="shared" si="3"/>
        <v>2.2564316340805624</v>
      </c>
      <c r="EB17" s="39">
        <f t="shared" si="4"/>
        <v>13.973436428301875</v>
      </c>
      <c r="EC17">
        <v>572.77</v>
      </c>
      <c r="ED17" s="39">
        <f t="shared" si="5"/>
        <v>0.32257983334101153</v>
      </c>
      <c r="EE17" s="39">
        <f t="shared" si="105"/>
        <v>517531789.51082373</v>
      </c>
      <c r="EF17" s="39">
        <f t="shared" si="106"/>
        <v>27108466.670905638</v>
      </c>
      <c r="EG17" s="39">
        <f t="shared" si="107"/>
        <v>30322357.049415067</v>
      </c>
      <c r="EH17" s="39">
        <f t="shared" si="108"/>
        <v>53518261.52039618</v>
      </c>
      <c r="EI17" s="39">
        <f t="shared" si="109"/>
        <v>28226341.585169785</v>
      </c>
      <c r="EJ17" s="39">
        <f t="shared" si="110"/>
        <v>11178749.1426415</v>
      </c>
      <c r="EK17" s="39">
        <f t="shared" si="111"/>
        <v>31021028.870830163</v>
      </c>
      <c r="EL17" s="39">
        <f t="shared" si="112"/>
        <v>6427780.7570188632</v>
      </c>
      <c r="EM17" s="39">
        <f t="shared" si="113"/>
        <v>13414498.9711698</v>
      </c>
      <c r="EN17" s="39">
        <f t="shared" si="114"/>
        <v>50583839.870452784</v>
      </c>
      <c r="EO17" s="39">
        <f t="shared" si="115"/>
        <v>11737686.599773576</v>
      </c>
      <c r="EP17" s="39">
        <f t="shared" si="116"/>
        <v>5309905.8427547133</v>
      </c>
      <c r="EQ17" s="39">
        <f t="shared" si="117"/>
        <v>9641671.1355282925</v>
      </c>
      <c r="ER17" s="39">
        <f t="shared" si="118"/>
        <v>16628389.349679232</v>
      </c>
      <c r="ES17" s="39">
        <f t="shared" si="119"/>
        <v>38147481.449264117</v>
      </c>
      <c r="ET17" s="39">
        <f t="shared" si="120"/>
        <v>20121748.456754699</v>
      </c>
      <c r="EU17" s="39">
        <f t="shared" si="121"/>
        <v>32418372.513660353</v>
      </c>
      <c r="EV17" s="39">
        <f t="shared" si="122"/>
        <v>3633093.4713584874</v>
      </c>
      <c r="EW17" s="39">
        <f t="shared" si="123"/>
        <v>22916435.742415074</v>
      </c>
      <c r="EX17" s="39">
        <f t="shared" si="124"/>
        <v>6986718.2141509382</v>
      </c>
      <c r="EY17" s="39">
        <f t="shared" si="125"/>
        <v>6846983.8498679185</v>
      </c>
      <c r="EZ17" s="39">
        <f t="shared" si="126"/>
        <v>19143607.906773567</v>
      </c>
      <c r="FA17" s="39">
        <f t="shared" si="127"/>
        <v>9501936.7712452766</v>
      </c>
      <c r="FB17" s="39">
        <f t="shared" si="128"/>
        <v>7126452.578433956</v>
      </c>
      <c r="FC17" s="39">
        <f t="shared" si="129"/>
        <v>21658826.463867906</v>
      </c>
      <c r="FD17" s="39">
        <f t="shared" si="130"/>
        <v>10480077.321226407</v>
      </c>
      <c r="FE17" s="39">
        <f t="shared" si="131"/>
        <v>9362202.4069622569</v>
      </c>
      <c r="FF17" s="39">
        <f t="shared" si="132"/>
        <v>11737686.599773576</v>
      </c>
      <c r="FG17" s="39">
        <f t="shared" si="133"/>
        <v>10340342.956943387</v>
      </c>
      <c r="FH17" s="39">
        <f t="shared" si="134"/>
        <v>9222468.0426792372</v>
      </c>
      <c r="FI17" s="39">
        <f t="shared" si="135"/>
        <v>16768123.713962249</v>
      </c>
      <c r="FJ17" s="39">
        <f t="shared" si="136"/>
        <v>52679855.334698074</v>
      </c>
      <c r="FK17" s="39">
        <v>37036830</v>
      </c>
      <c r="FL17">
        <v>1940000</v>
      </c>
      <c r="FM17">
        <v>2170000</v>
      </c>
      <c r="FN17">
        <v>3830000</v>
      </c>
      <c r="FO17">
        <v>2020000</v>
      </c>
      <c r="FP17">
        <v>800000</v>
      </c>
      <c r="FQ17">
        <v>2220000</v>
      </c>
      <c r="FR17">
        <v>460000</v>
      </c>
      <c r="FS17">
        <v>960000</v>
      </c>
      <c r="FT17">
        <v>3620000</v>
      </c>
      <c r="FU17">
        <v>840000</v>
      </c>
      <c r="FV17">
        <v>380000</v>
      </c>
      <c r="FW17">
        <v>690000</v>
      </c>
      <c r="FX17">
        <v>1190000</v>
      </c>
      <c r="FY17">
        <v>2730000</v>
      </c>
      <c r="FZ17">
        <v>1440000</v>
      </c>
      <c r="GA17">
        <v>2320000</v>
      </c>
      <c r="GB17">
        <v>260000</v>
      </c>
      <c r="GC17">
        <v>1640000</v>
      </c>
      <c r="GD17">
        <v>500000</v>
      </c>
      <c r="GE17">
        <v>490000</v>
      </c>
      <c r="GF17">
        <v>1370000</v>
      </c>
      <c r="GG17">
        <v>680000</v>
      </c>
      <c r="GH17">
        <v>510000</v>
      </c>
      <c r="GI17">
        <v>1550000</v>
      </c>
      <c r="GJ17">
        <v>750000</v>
      </c>
      <c r="GK17">
        <v>670000</v>
      </c>
      <c r="GL17">
        <v>840000</v>
      </c>
      <c r="GM17">
        <v>740000</v>
      </c>
      <c r="GN17">
        <v>660000</v>
      </c>
      <c r="GO17">
        <v>1200000</v>
      </c>
      <c r="GP17">
        <v>3770000</v>
      </c>
      <c r="GQ17" s="36">
        <v>2.4396243567752982E-2</v>
      </c>
      <c r="GR17" s="36">
        <v>1E-3</v>
      </c>
      <c r="GS17" s="36">
        <v>5.0000000000000001E-3</v>
      </c>
      <c r="GT17" s="37">
        <f t="shared" si="7"/>
        <v>3.6729223912091487E-3</v>
      </c>
      <c r="GU17" s="44">
        <f t="shared" si="137"/>
        <v>1.7194323527465263</v>
      </c>
      <c r="GV17" s="47">
        <v>6.6342413793103452</v>
      </c>
      <c r="GW17" s="13">
        <f t="shared" si="138"/>
        <v>1.9642786095272187</v>
      </c>
      <c r="GX17" s="44">
        <v>0.41</v>
      </c>
      <c r="GY17" s="13">
        <f t="shared" si="139"/>
        <v>1.7100000000000009</v>
      </c>
      <c r="GZ17" s="13">
        <f t="shared" si="140"/>
        <v>-0.15665381004537635</v>
      </c>
      <c r="HA17" s="13">
        <f t="shared" si="141"/>
        <v>14.886316152974905</v>
      </c>
      <c r="HB17" s="13">
        <f t="shared" si="142"/>
        <v>17.410896085350757</v>
      </c>
      <c r="HC17" s="13">
        <v>9.75</v>
      </c>
      <c r="HD17" s="13">
        <v>8.0399999999999991</v>
      </c>
      <c r="HE17" s="13">
        <v>2</v>
      </c>
      <c r="HF17" s="13">
        <f t="shared" si="143"/>
        <v>-10.684619516131413</v>
      </c>
      <c r="HG17" s="13">
        <f t="shared" si="8"/>
        <v>0.25865107765800122</v>
      </c>
      <c r="HH17" s="13">
        <f t="shared" si="144"/>
        <v>-1.2273486055805338</v>
      </c>
      <c r="HI17" s="13">
        <f t="shared" si="145"/>
        <v>1.9682583371680522</v>
      </c>
      <c r="HJ17" s="44">
        <v>0.98</v>
      </c>
      <c r="HK17" s="44">
        <v>0.72</v>
      </c>
      <c r="HL17" s="44">
        <f t="shared" si="146"/>
        <v>268.5750727143494</v>
      </c>
      <c r="HM17" s="44">
        <v>200</v>
      </c>
      <c r="HN17" s="44">
        <v>100</v>
      </c>
      <c r="HO17" s="44">
        <v>2941</v>
      </c>
      <c r="HP17" s="44">
        <v>20000</v>
      </c>
      <c r="HR17" s="30"/>
    </row>
    <row r="18" spans="1:226" x14ac:dyDescent="0.25">
      <c r="A18" s="38" t="s">
        <v>291</v>
      </c>
      <c r="B18" s="39"/>
      <c r="C18" s="55">
        <f t="shared" si="9"/>
        <v>2.7476713040940764E-5</v>
      </c>
      <c r="D18" s="55">
        <f t="shared" si="10"/>
        <v>1.6282166182228844E-4</v>
      </c>
      <c r="E18" s="55">
        <f t="shared" si="11"/>
        <v>1.9940283058850206E-5</v>
      </c>
      <c r="F18" s="55">
        <f t="shared" si="12"/>
        <v>4.6320808975087308E-5</v>
      </c>
      <c r="G18" s="55">
        <f t="shared" si="13"/>
        <v>8.5683988589515397E-5</v>
      </c>
      <c r="H18" s="55">
        <f t="shared" si="14"/>
        <v>8.6540828475409337E-5</v>
      </c>
      <c r="I18" s="55">
        <f t="shared" si="15"/>
        <v>2.5338530859918273E-5</v>
      </c>
      <c r="J18" s="55">
        <f t="shared" si="16"/>
        <v>0</v>
      </c>
      <c r="K18" s="55">
        <f t="shared" si="17"/>
        <v>1.6722212168945871E-5</v>
      </c>
      <c r="L18" s="55">
        <f t="shared" si="18"/>
        <v>1.9125044966941673E-5</v>
      </c>
      <c r="M18" s="55">
        <f t="shared" si="19"/>
        <v>3.8119174447480419E-6</v>
      </c>
      <c r="N18" s="55">
        <f t="shared" si="20"/>
        <v>0</v>
      </c>
      <c r="O18" s="55">
        <f t="shared" si="21"/>
        <v>0</v>
      </c>
      <c r="P18" s="55">
        <f t="shared" si="22"/>
        <v>8.1086574579905535E-6</v>
      </c>
      <c r="Q18" s="55">
        <f t="shared" si="23"/>
        <v>2.8529943453429324E-5</v>
      </c>
      <c r="R18" s="55">
        <f t="shared" si="24"/>
        <v>8.9245229365278456E-6</v>
      </c>
      <c r="S18" s="55">
        <f t="shared" si="25"/>
        <v>1.5237900186294839E-5</v>
      </c>
      <c r="T18" s="55">
        <f t="shared" si="26"/>
        <v>7.4225402884677688E-5</v>
      </c>
      <c r="U18" s="55">
        <f t="shared" si="27"/>
        <v>5.8837209603694596E-6</v>
      </c>
      <c r="V18" s="55">
        <f t="shared" si="28"/>
        <v>6.4905621356553533E-6</v>
      </c>
      <c r="W18" s="55">
        <f t="shared" si="29"/>
        <v>0</v>
      </c>
      <c r="X18" s="55">
        <f t="shared" si="30"/>
        <v>0</v>
      </c>
      <c r="Y18" s="55">
        <f t="shared" si="31"/>
        <v>4.7088391964579535E-6</v>
      </c>
      <c r="Z18" s="55">
        <f t="shared" si="32"/>
        <v>0</v>
      </c>
      <c r="AA18" s="55">
        <f t="shared" si="33"/>
        <v>6.2253563709729898E-6</v>
      </c>
      <c r="AB18" s="55">
        <f t="shared" si="34"/>
        <v>1.7135084038132076E-5</v>
      </c>
      <c r="AC18" s="55">
        <f t="shared" si="35"/>
        <v>4.7791203784917913E-6</v>
      </c>
      <c r="AD18" s="55">
        <f t="shared" si="36"/>
        <v>0</v>
      </c>
      <c r="AE18" s="55">
        <f t="shared" si="37"/>
        <v>3.9118793412194763E-5</v>
      </c>
      <c r="AF18" s="55">
        <f t="shared" si="38"/>
        <v>0</v>
      </c>
      <c r="AG18" s="55">
        <f t="shared" si="39"/>
        <v>1.0709427523833415E-5</v>
      </c>
      <c r="AH18" s="55">
        <f t="shared" si="40"/>
        <v>2.1807370570725571E-5</v>
      </c>
      <c r="AI18" s="39">
        <f t="shared" si="41"/>
        <v>582023.80696172779</v>
      </c>
      <c r="AJ18" s="39">
        <f t="shared" si="42"/>
        <v>179360.38660730186</v>
      </c>
      <c r="AK18" s="39">
        <f t="shared" si="43"/>
        <v>24757.577277065018</v>
      </c>
      <c r="AL18" s="39">
        <f t="shared" si="44"/>
        <v>101363.12516120289</v>
      </c>
      <c r="AM18" s="39">
        <f t="shared" si="45"/>
        <v>98683.497093121754</v>
      </c>
      <c r="AN18" s="39">
        <f t="shared" si="46"/>
        <v>39471.597246275582</v>
      </c>
      <c r="AO18" s="39">
        <f t="shared" si="47"/>
        <v>32175.565620026096</v>
      </c>
      <c r="AP18" s="39">
        <f t="shared" si="48"/>
        <v>0</v>
      </c>
      <c r="AQ18" s="39">
        <f t="shared" si="49"/>
        <v>9186.6414998490636</v>
      </c>
      <c r="AR18" s="39">
        <f t="shared" si="50"/>
        <v>39613.84998572051</v>
      </c>
      <c r="AS18" s="39">
        <f t="shared" si="51"/>
        <v>1833.6416033577575</v>
      </c>
      <c r="AT18" s="39">
        <f t="shared" si="52"/>
        <v>0</v>
      </c>
      <c r="AU18" s="39">
        <f t="shared" si="53"/>
        <v>0</v>
      </c>
      <c r="AV18" s="39">
        <f t="shared" si="54"/>
        <v>5524.4337707118602</v>
      </c>
      <c r="AW18" s="39">
        <f t="shared" si="55"/>
        <v>44543.186302147958</v>
      </c>
      <c r="AX18" s="39">
        <f t="shared" si="56"/>
        <v>7357.332868778687</v>
      </c>
      <c r="AY18" s="39">
        <f t="shared" si="57"/>
        <v>20232.026359437808</v>
      </c>
      <c r="AZ18" s="39">
        <f t="shared" si="58"/>
        <v>11009.930206451276</v>
      </c>
      <c r="BA18" s="39">
        <f t="shared" si="59"/>
        <v>5525.0913184233787</v>
      </c>
      <c r="BB18" s="39">
        <f t="shared" si="60"/>
        <v>1858.1542465667674</v>
      </c>
      <c r="BC18" s="39">
        <f t="shared" si="61"/>
        <v>0</v>
      </c>
      <c r="BD18" s="39">
        <f t="shared" si="62"/>
        <v>0</v>
      </c>
      <c r="BE18" s="39">
        <f t="shared" si="63"/>
        <v>1833.5536164233738</v>
      </c>
      <c r="BF18" s="39">
        <f t="shared" si="64"/>
        <v>0</v>
      </c>
      <c r="BG18" s="39">
        <f t="shared" si="65"/>
        <v>5524.9903428608068</v>
      </c>
      <c r="BH18" s="39">
        <f t="shared" si="66"/>
        <v>7354.1032311467161</v>
      </c>
      <c r="BI18" s="39">
        <f t="shared" si="67"/>
        <v>1833.5467222815341</v>
      </c>
      <c r="BJ18" s="39">
        <f t="shared" si="68"/>
        <v>0</v>
      </c>
      <c r="BK18" s="39">
        <f t="shared" si="69"/>
        <v>16545.856320107923</v>
      </c>
      <c r="BL18" s="39">
        <f t="shared" si="70"/>
        <v>0</v>
      </c>
      <c r="BM18" s="39">
        <f t="shared" si="71"/>
        <v>7356.6305323602328</v>
      </c>
      <c r="BN18" s="39">
        <f t="shared" si="72"/>
        <v>47034.702443634131</v>
      </c>
      <c r="BO18" s="44">
        <f t="shared" si="73"/>
        <v>0.14682001888009</v>
      </c>
      <c r="BP18" s="44">
        <f t="shared" si="74"/>
        <v>0.86377998349202079</v>
      </c>
      <c r="BQ18" s="44">
        <f t="shared" si="75"/>
        <v>0.10659252348690945</v>
      </c>
      <c r="BR18" s="44">
        <f t="shared" si="76"/>
        <v>0.24726323813074341</v>
      </c>
      <c r="BS18" s="44">
        <f t="shared" si="77"/>
        <v>0.45642717772470531</v>
      </c>
      <c r="BT18" s="44">
        <f t="shared" si="78"/>
        <v>0.46097040955964752</v>
      </c>
      <c r="BU18" s="44">
        <f t="shared" si="79"/>
        <v>0.13541025319630648</v>
      </c>
      <c r="BV18" s="44">
        <f t="shared" si="80"/>
        <v>0</v>
      </c>
      <c r="BW18" s="44">
        <f t="shared" si="81"/>
        <v>8.9405424619653937E-2</v>
      </c>
      <c r="BX18" s="44">
        <f t="shared" si="82"/>
        <v>0.10223905261494547</v>
      </c>
      <c r="BY18" s="44">
        <f t="shared" si="83"/>
        <v>2.0394520662097942E-2</v>
      </c>
      <c r="BZ18" s="44">
        <f t="shared" si="84"/>
        <v>0</v>
      </c>
      <c r="CA18" s="44">
        <f t="shared" si="85"/>
        <v>0</v>
      </c>
      <c r="CB18" s="44">
        <f t="shared" si="86"/>
        <v>4.3372968264267314E-2</v>
      </c>
      <c r="CC18" s="44">
        <f t="shared" si="87"/>
        <v>0.15243930761459909</v>
      </c>
      <c r="CD18" s="44">
        <f t="shared" si="88"/>
        <v>4.7734925341475637E-2</v>
      </c>
      <c r="CE18" s="44">
        <f t="shared" si="89"/>
        <v>8.1476006037887988E-2</v>
      </c>
      <c r="CF18" s="44">
        <f t="shared" si="90"/>
        <v>0.3956303063908424</v>
      </c>
      <c r="CG18" s="44">
        <f t="shared" si="91"/>
        <v>3.147559487157129E-2</v>
      </c>
      <c r="CH18" s="44">
        <f t="shared" si="92"/>
        <v>3.4720829510721786E-2</v>
      </c>
      <c r="CI18" s="44">
        <f t="shared" si="93"/>
        <v>0</v>
      </c>
      <c r="CJ18" s="44">
        <f t="shared" si="94"/>
        <v>0</v>
      </c>
      <c r="CK18" s="44">
        <f t="shared" si="95"/>
        <v>2.5192022513830046E-2</v>
      </c>
      <c r="CL18" s="44">
        <f t="shared" si="96"/>
        <v>0</v>
      </c>
      <c r="CM18" s="44">
        <f t="shared" si="97"/>
        <v>3.3302601414261501E-2</v>
      </c>
      <c r="CN18" s="44">
        <f t="shared" si="98"/>
        <v>9.161082472554874E-2</v>
      </c>
      <c r="CO18" s="44">
        <f t="shared" si="99"/>
        <v>2.5567926714366963E-2</v>
      </c>
      <c r="CP18" s="44">
        <f t="shared" si="100"/>
        <v>0</v>
      </c>
      <c r="CQ18" s="44">
        <f t="shared" si="101"/>
        <v>0.20889876064161986</v>
      </c>
      <c r="CR18" s="44">
        <f t="shared" si="102"/>
        <v>0</v>
      </c>
      <c r="CS18" s="44">
        <f t="shared" si="103"/>
        <v>5.7276442236382799E-2</v>
      </c>
      <c r="CT18" s="44">
        <f t="shared" si="104"/>
        <v>0.11656156910543761</v>
      </c>
      <c r="CU18" s="39">
        <v>6.35</v>
      </c>
      <c r="CV18" s="39">
        <v>37.628865979381402</v>
      </c>
      <c r="CW18" s="39">
        <v>4.6082949308755801</v>
      </c>
      <c r="CX18" s="39">
        <v>10.7049608355091</v>
      </c>
      <c r="CY18" s="39">
        <v>19.801980198019798</v>
      </c>
      <c r="CZ18" s="39">
        <v>20</v>
      </c>
      <c r="DA18" s="39">
        <v>5.85585585585586</v>
      </c>
      <c r="DB18" s="39">
        <v>0</v>
      </c>
      <c r="DC18" s="39">
        <v>3.8645833333333299</v>
      </c>
      <c r="DD18" s="39">
        <v>4.4198895027624303</v>
      </c>
      <c r="DE18" s="39">
        <v>0.88095238095238104</v>
      </c>
      <c r="DF18" s="39">
        <v>0</v>
      </c>
      <c r="DG18" s="39">
        <v>0</v>
      </c>
      <c r="DH18" s="39">
        <v>1.8739495798319299</v>
      </c>
      <c r="DI18" s="39">
        <v>6.5934065934065904</v>
      </c>
      <c r="DJ18" s="39">
        <v>2.0625</v>
      </c>
      <c r="DK18" s="39">
        <v>3.5215517241379302</v>
      </c>
      <c r="DL18" s="39">
        <v>17.153846153846199</v>
      </c>
      <c r="DM18" s="39">
        <v>1.3597560975609799</v>
      </c>
      <c r="DN18" s="39">
        <v>1.5</v>
      </c>
      <c r="DO18" s="39">
        <v>0</v>
      </c>
      <c r="DP18" s="39">
        <v>0</v>
      </c>
      <c r="DQ18" s="39">
        <v>1.0882352941176501</v>
      </c>
      <c r="DR18" s="39">
        <v>0</v>
      </c>
      <c r="DS18" s="39">
        <v>1.43870967741935</v>
      </c>
      <c r="DT18" s="39">
        <v>3.96</v>
      </c>
      <c r="DU18" s="78">
        <v>1.1044776119402999</v>
      </c>
      <c r="DV18" s="78">
        <v>0</v>
      </c>
      <c r="DW18" s="78">
        <v>9.0405405405405403</v>
      </c>
      <c r="DX18" s="78">
        <v>0</v>
      </c>
      <c r="DY18" s="78">
        <v>2.4750000000000001</v>
      </c>
      <c r="DZ18" s="78">
        <v>5.03978779840849</v>
      </c>
      <c r="EA18" s="39">
        <f t="shared" si="3"/>
        <v>2.2631227430876431</v>
      </c>
      <c r="EB18" s="39">
        <f t="shared" si="4"/>
        <v>10.7033977744856</v>
      </c>
      <c r="EC18">
        <v>572.77</v>
      </c>
      <c r="ED18" s="39">
        <f t="shared" si="5"/>
        <v>0.24783995162930036</v>
      </c>
      <c r="EE18" s="39">
        <f t="shared" si="105"/>
        <v>396419923.79600149</v>
      </c>
      <c r="EF18" s="39">
        <f t="shared" si="106"/>
        <v>20764591.682502065</v>
      </c>
      <c r="EG18" s="39">
        <f t="shared" si="107"/>
        <v>23226373.170633752</v>
      </c>
      <c r="EH18" s="39">
        <f t="shared" si="108"/>
        <v>40994013.476279847</v>
      </c>
      <c r="EI18" s="39">
        <f t="shared" si="109"/>
        <v>21620863.504460912</v>
      </c>
      <c r="EJ18" s="39">
        <f t="shared" si="110"/>
        <v>8562718.2195884809</v>
      </c>
      <c r="EK18" s="39">
        <f t="shared" si="111"/>
        <v>23761543.059358031</v>
      </c>
      <c r="EL18" s="39">
        <f t="shared" si="112"/>
        <v>4923562.9762633769</v>
      </c>
      <c r="EM18" s="39">
        <f t="shared" si="113"/>
        <v>10275261.863506177</v>
      </c>
      <c r="EN18" s="39">
        <f t="shared" si="114"/>
        <v>38746299.94363787</v>
      </c>
      <c r="EO18" s="39">
        <f t="shared" si="115"/>
        <v>8990854.1305679046</v>
      </c>
      <c r="EP18" s="39">
        <f t="shared" si="116"/>
        <v>4067291.1543045281</v>
      </c>
      <c r="EQ18" s="39">
        <f t="shared" si="117"/>
        <v>7385344.4643950639</v>
      </c>
      <c r="ER18" s="39">
        <f t="shared" si="118"/>
        <v>12737043.351637864</v>
      </c>
      <c r="ES18" s="39">
        <f t="shared" si="119"/>
        <v>29220275.924345687</v>
      </c>
      <c r="ET18" s="39">
        <f t="shared" si="120"/>
        <v>15412892.795259263</v>
      </c>
      <c r="EU18" s="39">
        <f t="shared" si="121"/>
        <v>24831882.836806592</v>
      </c>
      <c r="EV18" s="39">
        <f t="shared" si="122"/>
        <v>2782883.4213662557</v>
      </c>
      <c r="EW18" s="39">
        <f t="shared" si="123"/>
        <v>17553572.350156385</v>
      </c>
      <c r="EX18" s="39">
        <f t="shared" si="124"/>
        <v>5351698.8872427996</v>
      </c>
      <c r="EY18" s="39">
        <f t="shared" si="125"/>
        <v>5244664.9094979446</v>
      </c>
      <c r="EZ18" s="39">
        <f t="shared" si="126"/>
        <v>14663654.951045273</v>
      </c>
      <c r="FA18" s="39">
        <f t="shared" si="127"/>
        <v>7278310.4866502089</v>
      </c>
      <c r="FB18" s="39">
        <f t="shared" si="128"/>
        <v>5458732.8649876565</v>
      </c>
      <c r="FC18" s="39">
        <f t="shared" si="129"/>
        <v>16590266.550452679</v>
      </c>
      <c r="FD18" s="39">
        <f t="shared" si="130"/>
        <v>8027548.3308642004</v>
      </c>
      <c r="FE18" s="39">
        <f t="shared" si="131"/>
        <v>7171276.5089053521</v>
      </c>
      <c r="FF18" s="39">
        <f t="shared" si="132"/>
        <v>8990854.1305679046</v>
      </c>
      <c r="FG18" s="39">
        <f t="shared" si="133"/>
        <v>7920514.3531193445</v>
      </c>
      <c r="FH18" s="39">
        <f t="shared" si="134"/>
        <v>7064242.5311604962</v>
      </c>
      <c r="FI18" s="39">
        <f t="shared" si="135"/>
        <v>12844077.329382721</v>
      </c>
      <c r="FJ18" s="39">
        <f t="shared" si="136"/>
        <v>40351809.609810717</v>
      </c>
      <c r="FK18" s="39">
        <v>37036830</v>
      </c>
      <c r="FL18">
        <v>1940000</v>
      </c>
      <c r="FM18">
        <v>2170000</v>
      </c>
      <c r="FN18">
        <v>3830000</v>
      </c>
      <c r="FO18">
        <v>2020000</v>
      </c>
      <c r="FP18">
        <v>800000</v>
      </c>
      <c r="FQ18">
        <v>2220000</v>
      </c>
      <c r="FR18">
        <v>460000</v>
      </c>
      <c r="FS18">
        <v>960000</v>
      </c>
      <c r="FT18">
        <v>3620000</v>
      </c>
      <c r="FU18">
        <v>840000</v>
      </c>
      <c r="FV18">
        <v>380000</v>
      </c>
      <c r="FW18">
        <v>690000</v>
      </c>
      <c r="FX18">
        <v>1190000</v>
      </c>
      <c r="FY18">
        <v>2730000</v>
      </c>
      <c r="FZ18">
        <v>1440000</v>
      </c>
      <c r="GA18">
        <v>2320000</v>
      </c>
      <c r="GB18">
        <v>260000</v>
      </c>
      <c r="GC18">
        <v>1640000</v>
      </c>
      <c r="GD18">
        <v>500000</v>
      </c>
      <c r="GE18">
        <v>490000</v>
      </c>
      <c r="GF18">
        <v>1370000</v>
      </c>
      <c r="GG18">
        <v>680000</v>
      </c>
      <c r="GH18">
        <v>510000</v>
      </c>
      <c r="GI18">
        <v>1550000</v>
      </c>
      <c r="GJ18">
        <v>750000</v>
      </c>
      <c r="GK18">
        <v>670000</v>
      </c>
      <c r="GL18">
        <v>840000</v>
      </c>
      <c r="GM18">
        <v>740000</v>
      </c>
      <c r="GN18">
        <v>660000</v>
      </c>
      <c r="GO18">
        <v>1200000</v>
      </c>
      <c r="GP18">
        <v>3770000</v>
      </c>
      <c r="GQ18" s="36">
        <v>1.8687078189300418E-2</v>
      </c>
      <c r="GR18" s="36">
        <v>1E-3</v>
      </c>
      <c r="GS18" s="36">
        <v>5.0000000000000001E-3</v>
      </c>
      <c r="GT18" s="37">
        <f t="shared" si="7"/>
        <v>3.6840660862411841E-3</v>
      </c>
      <c r="GU18" s="44">
        <f t="shared" si="137"/>
        <v>1.3354416921314303</v>
      </c>
      <c r="GV18" s="47">
        <v>8.5418400000000041</v>
      </c>
      <c r="GW18" s="13">
        <f t="shared" si="138"/>
        <v>2.5290839809250629</v>
      </c>
      <c r="GX18" s="44">
        <v>0.41</v>
      </c>
      <c r="GY18" s="13">
        <f t="shared" si="139"/>
        <v>1.7100000000000009</v>
      </c>
      <c r="GZ18" s="13">
        <f t="shared" si="140"/>
        <v>-0.15665381004537635</v>
      </c>
      <c r="HA18" s="13">
        <f t="shared" si="141"/>
        <v>14.886316152974905</v>
      </c>
      <c r="HB18" s="13">
        <f t="shared" si="142"/>
        <v>17.410896085350757</v>
      </c>
      <c r="HC18" s="13">
        <v>9.75</v>
      </c>
      <c r="HD18" s="13">
        <v>8.0399999999999991</v>
      </c>
      <c r="HE18" s="13">
        <v>2</v>
      </c>
      <c r="HF18" s="13">
        <f t="shared" si="143"/>
        <v>-10.684619516131413</v>
      </c>
      <c r="HG18" s="13">
        <f t="shared" si="8"/>
        <v>0.25865107765800122</v>
      </c>
      <c r="HH18" s="13">
        <f t="shared" si="144"/>
        <v>-1.2273486055805338</v>
      </c>
      <c r="HI18" s="13">
        <f t="shared" si="145"/>
        <v>1.5286988407196642</v>
      </c>
      <c r="HJ18" s="44">
        <v>0.98</v>
      </c>
      <c r="HK18" s="44">
        <v>0.72</v>
      </c>
      <c r="HL18" s="44">
        <f t="shared" si="146"/>
        <v>268.5750727143494</v>
      </c>
      <c r="HM18" s="44">
        <v>200</v>
      </c>
      <c r="HN18" s="44">
        <v>100</v>
      </c>
      <c r="HO18" s="44">
        <v>2941</v>
      </c>
      <c r="HP18" s="44">
        <v>20000</v>
      </c>
      <c r="HR18" s="27"/>
    </row>
    <row r="19" spans="1:226" x14ac:dyDescent="0.25">
      <c r="A19" s="40" t="s">
        <v>274</v>
      </c>
      <c r="B19" s="45"/>
      <c r="C19" s="55">
        <f t="shared" si="9"/>
        <v>2.8612285358508432E-5</v>
      </c>
      <c r="D19" s="55">
        <f t="shared" si="10"/>
        <v>1.6955084269592094E-4</v>
      </c>
      <c r="E19" s="55">
        <f t="shared" si="11"/>
        <v>2.0764385760374537E-5</v>
      </c>
      <c r="F19" s="55">
        <f t="shared" si="12"/>
        <v>4.8235180185391552E-5</v>
      </c>
      <c r="G19" s="55">
        <f t="shared" si="13"/>
        <v>8.922518237626173E-5</v>
      </c>
      <c r="H19" s="55">
        <f t="shared" si="14"/>
        <v>9.0117434200023827E-5</v>
      </c>
      <c r="I19" s="55">
        <f t="shared" si="15"/>
        <v>2.6385735238745184E-5</v>
      </c>
      <c r="J19" s="55">
        <f t="shared" si="16"/>
        <v>0</v>
      </c>
      <c r="K19" s="55">
        <f t="shared" si="17"/>
        <v>1.7413316712608373E-5</v>
      </c>
      <c r="L19" s="55">
        <f t="shared" si="18"/>
        <v>1.9915455071829735E-5</v>
      </c>
      <c r="M19" s="55">
        <f t="shared" si="19"/>
        <v>3.9694584111939213E-6</v>
      </c>
      <c r="N19" s="55">
        <f t="shared" si="20"/>
        <v>0</v>
      </c>
      <c r="O19" s="55">
        <f t="shared" si="21"/>
        <v>0</v>
      </c>
      <c r="P19" s="55">
        <f t="shared" si="22"/>
        <v>8.443776397734637E-6</v>
      </c>
      <c r="Q19" s="55">
        <f t="shared" si="23"/>
        <v>2.9709044241765792E-5</v>
      </c>
      <c r="R19" s="55">
        <f t="shared" si="24"/>
        <v>9.2933604018755056E-6</v>
      </c>
      <c r="S19" s="55">
        <f t="shared" si="25"/>
        <v>1.5867660289100444E-5</v>
      </c>
      <c r="T19" s="55">
        <f t="shared" si="26"/>
        <v>7.7293030102325994E-5</v>
      </c>
      <c r="U19" s="55">
        <f t="shared" si="27"/>
        <v>6.1268865325023181E-6</v>
      </c>
      <c r="V19" s="55">
        <f t="shared" si="28"/>
        <v>6.7588075650035218E-6</v>
      </c>
      <c r="W19" s="55">
        <f t="shared" si="29"/>
        <v>0</v>
      </c>
      <c r="X19" s="55">
        <f t="shared" si="30"/>
        <v>0</v>
      </c>
      <c r="Y19" s="55">
        <f t="shared" si="31"/>
        <v>4.9034486255886134E-6</v>
      </c>
      <c r="Z19" s="55">
        <f t="shared" si="32"/>
        <v>0</v>
      </c>
      <c r="AA19" s="55">
        <f t="shared" si="33"/>
        <v>6.482641234387132E-6</v>
      </c>
      <c r="AB19" s="55">
        <f t="shared" si="34"/>
        <v>1.7843251971606799E-5</v>
      </c>
      <c r="AC19" s="55">
        <f t="shared" si="35"/>
        <v>4.9766344259703776E-6</v>
      </c>
      <c r="AD19" s="55">
        <f t="shared" si="36"/>
        <v>0</v>
      </c>
      <c r="AE19" s="55">
        <f t="shared" si="37"/>
        <v>4.0735515864739891E-5</v>
      </c>
      <c r="AF19" s="55">
        <f t="shared" si="38"/>
        <v>0</v>
      </c>
      <c r="AG19" s="55">
        <f t="shared" si="39"/>
        <v>1.1152032482253382E-5</v>
      </c>
      <c r="AH19" s="55">
        <f t="shared" si="40"/>
        <v>2.2708637265257681E-5</v>
      </c>
      <c r="AI19" s="39">
        <f t="shared" si="41"/>
        <v>606078.46946135547</v>
      </c>
      <c r="AJ19" s="39">
        <f t="shared" si="42"/>
        <v>186773.94229605471</v>
      </c>
      <c r="AK19" s="39">
        <f t="shared" si="43"/>
        <v>25780.786233665931</v>
      </c>
      <c r="AL19" s="39">
        <f t="shared" si="44"/>
        <v>105552.45278439666</v>
      </c>
      <c r="AM19" s="39">
        <f t="shared" si="45"/>
        <v>102762.18967806405</v>
      </c>
      <c r="AN19" s="39">
        <f t="shared" si="46"/>
        <v>41103.000806571508</v>
      </c>
      <c r="AO19" s="39">
        <f t="shared" si="47"/>
        <v>33505.358637612109</v>
      </c>
      <c r="AP19" s="39">
        <f t="shared" si="48"/>
        <v>0</v>
      </c>
      <c r="AQ19" s="39">
        <f t="shared" si="49"/>
        <v>9566.316466541728</v>
      </c>
      <c r="AR19" s="39">
        <f t="shared" si="50"/>
        <v>41251.054714390782</v>
      </c>
      <c r="AS19" s="39">
        <f t="shared" si="51"/>
        <v>1909.4235319631186</v>
      </c>
      <c r="AT19" s="39">
        <f t="shared" si="52"/>
        <v>0</v>
      </c>
      <c r="AU19" s="39">
        <f t="shared" si="53"/>
        <v>0</v>
      </c>
      <c r="AV19" s="39">
        <f t="shared" si="54"/>
        <v>5752.7518494469559</v>
      </c>
      <c r="AW19" s="39">
        <f t="shared" si="55"/>
        <v>46384.12837862553</v>
      </c>
      <c r="AX19" s="39">
        <f t="shared" si="56"/>
        <v>7661.4025982163739</v>
      </c>
      <c r="AY19" s="39">
        <f t="shared" si="57"/>
        <v>21068.195465937708</v>
      </c>
      <c r="AZ19" s="39">
        <f t="shared" si="58"/>
        <v>11464.978498205075</v>
      </c>
      <c r="BA19" s="39">
        <f t="shared" si="59"/>
        <v>5753.4362106558701</v>
      </c>
      <c r="BB19" s="39">
        <f t="shared" si="60"/>
        <v>1934.949396236108</v>
      </c>
      <c r="BC19" s="39">
        <f t="shared" si="61"/>
        <v>0</v>
      </c>
      <c r="BD19" s="39">
        <f t="shared" si="62"/>
        <v>0</v>
      </c>
      <c r="BE19" s="39">
        <f t="shared" si="63"/>
        <v>1909.3319571094514</v>
      </c>
      <c r="BF19" s="39">
        <f t="shared" si="64"/>
        <v>0</v>
      </c>
      <c r="BG19" s="39">
        <f t="shared" si="65"/>
        <v>5753.3311175148228</v>
      </c>
      <c r="BH19" s="39">
        <f t="shared" si="66"/>
        <v>7658.0412611914917</v>
      </c>
      <c r="BI19" s="39">
        <f t="shared" si="67"/>
        <v>1909.3247818390346</v>
      </c>
      <c r="BJ19" s="39">
        <f t="shared" si="68"/>
        <v>0</v>
      </c>
      <c r="BK19" s="39">
        <f t="shared" si="69"/>
        <v>17229.691376914252</v>
      </c>
      <c r="BL19" s="39">
        <f t="shared" si="70"/>
        <v>0</v>
      </c>
      <c r="BM19" s="39">
        <f t="shared" si="71"/>
        <v>7660.6716217888425</v>
      </c>
      <c r="BN19" s="39">
        <f t="shared" si="72"/>
        <v>48978.60802968093</v>
      </c>
      <c r="BO19" s="44">
        <f t="shared" si="73"/>
        <v>0.14674245667950661</v>
      </c>
      <c r="BP19" s="44">
        <f t="shared" si="74"/>
        <v>0.86332693980266473</v>
      </c>
      <c r="BQ19" s="44">
        <f t="shared" si="75"/>
        <v>0.10653619002701112</v>
      </c>
      <c r="BR19" s="44">
        <f t="shared" si="76"/>
        <v>0.24713274503046023</v>
      </c>
      <c r="BS19" s="44">
        <f t="shared" si="77"/>
        <v>0.45618680323312644</v>
      </c>
      <c r="BT19" s="44">
        <f t="shared" si="78"/>
        <v>0.46072765347791772</v>
      </c>
      <c r="BU19" s="44">
        <f t="shared" si="79"/>
        <v>0.13533871038652528</v>
      </c>
      <c r="BV19" s="44">
        <f t="shared" si="80"/>
        <v>0</v>
      </c>
      <c r="BW19" s="44">
        <f t="shared" si="81"/>
        <v>8.935816630514469E-2</v>
      </c>
      <c r="BX19" s="44">
        <f t="shared" si="82"/>
        <v>0.10218501758270991</v>
      </c>
      <c r="BY19" s="44">
        <f t="shared" si="83"/>
        <v>2.0383732993974495E-2</v>
      </c>
      <c r="BZ19" s="44">
        <f t="shared" si="84"/>
        <v>0</v>
      </c>
      <c r="CA19" s="44">
        <f t="shared" si="85"/>
        <v>0</v>
      </c>
      <c r="CB19" s="44">
        <f t="shared" si="86"/>
        <v>4.3350031431612097E-2</v>
      </c>
      <c r="CC19" s="44">
        <f t="shared" si="87"/>
        <v>0.15235878138104747</v>
      </c>
      <c r="CD19" s="44">
        <f t="shared" si="88"/>
        <v>4.7709682885536397E-2</v>
      </c>
      <c r="CE19" s="44">
        <f t="shared" si="89"/>
        <v>8.1432935674292412E-2</v>
      </c>
      <c r="CF19" s="44">
        <f t="shared" si="90"/>
        <v>0.39542182299990181</v>
      </c>
      <c r="CG19" s="44">
        <f t="shared" si="91"/>
        <v>3.145894772091154E-2</v>
      </c>
      <c r="CH19" s="44">
        <f t="shared" si="92"/>
        <v>3.4702466581324483E-2</v>
      </c>
      <c r="CI19" s="44">
        <f t="shared" si="93"/>
        <v>0</v>
      </c>
      <c r="CJ19" s="44">
        <f t="shared" si="94"/>
        <v>0</v>
      </c>
      <c r="CK19" s="44">
        <f t="shared" si="95"/>
        <v>2.5178697849370678E-2</v>
      </c>
      <c r="CL19" s="44">
        <f t="shared" si="96"/>
        <v>0</v>
      </c>
      <c r="CM19" s="44">
        <f t="shared" si="97"/>
        <v>3.3284988298489346E-2</v>
      </c>
      <c r="CN19" s="44">
        <f t="shared" si="98"/>
        <v>9.1562401739238672E-2</v>
      </c>
      <c r="CO19" s="44">
        <f t="shared" si="99"/>
        <v>2.5554403275988298E-2</v>
      </c>
      <c r="CP19" s="44">
        <f t="shared" si="100"/>
        <v>0</v>
      </c>
      <c r="CQ19" s="44">
        <f t="shared" si="101"/>
        <v>0.20878847200504982</v>
      </c>
      <c r="CR19" s="44">
        <f t="shared" si="102"/>
        <v>0</v>
      </c>
      <c r="CS19" s="44">
        <f t="shared" si="103"/>
        <v>5.7246157070643171E-2</v>
      </c>
      <c r="CT19" s="44">
        <f t="shared" si="104"/>
        <v>0.11649997321378583</v>
      </c>
      <c r="CU19" s="39">
        <v>6.35</v>
      </c>
      <c r="CV19" s="39">
        <v>37.628865979381402</v>
      </c>
      <c r="CW19" s="39">
        <v>4.6082949308755801</v>
      </c>
      <c r="CX19" s="39">
        <v>10.7049608355091</v>
      </c>
      <c r="CY19" s="39">
        <v>19.801980198019798</v>
      </c>
      <c r="CZ19" s="39">
        <v>20</v>
      </c>
      <c r="DA19" s="39">
        <v>5.85585585585586</v>
      </c>
      <c r="DB19" s="39">
        <v>0</v>
      </c>
      <c r="DC19" s="39">
        <v>3.8645833333333299</v>
      </c>
      <c r="DD19" s="39">
        <v>4.4198895027624303</v>
      </c>
      <c r="DE19" s="39">
        <v>0.88095238095238104</v>
      </c>
      <c r="DF19" s="39">
        <v>0</v>
      </c>
      <c r="DG19" s="39">
        <v>0</v>
      </c>
      <c r="DH19" s="39">
        <v>1.8739495798319299</v>
      </c>
      <c r="DI19" s="39">
        <v>6.5934065934065904</v>
      </c>
      <c r="DJ19" s="39">
        <v>2.0625</v>
      </c>
      <c r="DK19" s="39">
        <v>3.5215517241379302</v>
      </c>
      <c r="DL19" s="39">
        <v>17.153846153846199</v>
      </c>
      <c r="DM19" s="39">
        <v>1.3597560975609799</v>
      </c>
      <c r="DN19" s="39">
        <v>1.5</v>
      </c>
      <c r="DO19" s="39">
        <v>0</v>
      </c>
      <c r="DP19" s="39">
        <v>0</v>
      </c>
      <c r="DQ19" s="39">
        <v>1.0882352941176501</v>
      </c>
      <c r="DR19" s="39">
        <v>0</v>
      </c>
      <c r="DS19" s="39">
        <v>1.43870967741935</v>
      </c>
      <c r="DT19" s="39">
        <v>3.96</v>
      </c>
      <c r="DU19" s="78">
        <v>1.1044776119402999</v>
      </c>
      <c r="DV19" s="78">
        <v>0</v>
      </c>
      <c r="DW19" s="78">
        <v>9.0405405405405403</v>
      </c>
      <c r="DX19" s="78">
        <v>0</v>
      </c>
      <c r="DY19" s="78">
        <v>2.4750000000000001</v>
      </c>
      <c r="DZ19" s="78">
        <v>5.03978779840849</v>
      </c>
      <c r="EA19" s="39">
        <f t="shared" si="3"/>
        <v>2.2619525046006621</v>
      </c>
      <c r="EB19" s="39">
        <f t="shared" si="4"/>
        <v>11.15165339444443</v>
      </c>
      <c r="EC19">
        <v>572.77</v>
      </c>
      <c r="ED19" s="39">
        <f t="shared" si="5"/>
        <v>0.25808281393373861</v>
      </c>
      <c r="EE19" s="39">
        <f t="shared" si="105"/>
        <v>413021890.98896128</v>
      </c>
      <c r="EF19" s="39">
        <f t="shared" si="106"/>
        <v>21634207.585222192</v>
      </c>
      <c r="EG19" s="39">
        <f t="shared" si="107"/>
        <v>24199087.865944415</v>
      </c>
      <c r="EH19" s="39">
        <f t="shared" si="108"/>
        <v>42710832.50072217</v>
      </c>
      <c r="EI19" s="39">
        <f t="shared" si="109"/>
        <v>22526339.85677775</v>
      </c>
      <c r="EJ19" s="39">
        <f t="shared" si="110"/>
        <v>8921322.7155555449</v>
      </c>
      <c r="EK19" s="39">
        <f t="shared" si="111"/>
        <v>24756670.535666637</v>
      </c>
      <c r="EL19" s="39">
        <f t="shared" si="112"/>
        <v>5129760.5614444381</v>
      </c>
      <c r="EM19" s="39">
        <f t="shared" si="113"/>
        <v>10705587.258666653</v>
      </c>
      <c r="EN19" s="39">
        <f t="shared" si="114"/>
        <v>40368985.287888832</v>
      </c>
      <c r="EO19" s="39">
        <f t="shared" si="115"/>
        <v>9367388.851333322</v>
      </c>
      <c r="EP19" s="39">
        <f t="shared" si="116"/>
        <v>4237628.289888883</v>
      </c>
      <c r="EQ19" s="39">
        <f t="shared" si="117"/>
        <v>7694640.8421666566</v>
      </c>
      <c r="ER19" s="39">
        <f t="shared" si="118"/>
        <v>13270467.539388871</v>
      </c>
      <c r="ES19" s="39">
        <f t="shared" si="119"/>
        <v>30444013.766833294</v>
      </c>
      <c r="ET19" s="39">
        <f t="shared" si="120"/>
        <v>16058380.887999978</v>
      </c>
      <c r="EU19" s="39">
        <f t="shared" si="121"/>
        <v>25871835.875111077</v>
      </c>
      <c r="EV19" s="39">
        <f t="shared" si="122"/>
        <v>2899429.8825555518</v>
      </c>
      <c r="EW19" s="39">
        <f t="shared" si="123"/>
        <v>18288711.566888865</v>
      </c>
      <c r="EX19" s="39">
        <f t="shared" si="124"/>
        <v>5575826.6972222151</v>
      </c>
      <c r="EY19" s="39">
        <f t="shared" si="125"/>
        <v>5464310.1632777704</v>
      </c>
      <c r="EZ19" s="39">
        <f t="shared" si="126"/>
        <v>15277765.15038887</v>
      </c>
      <c r="FA19" s="39">
        <f t="shared" si="127"/>
        <v>7583124.3082222128</v>
      </c>
      <c r="FB19" s="39">
        <f t="shared" si="128"/>
        <v>5687343.2311666599</v>
      </c>
      <c r="FC19" s="39">
        <f t="shared" si="129"/>
        <v>17285062.761388864</v>
      </c>
      <c r="FD19" s="39">
        <f t="shared" si="130"/>
        <v>8363740.0458333222</v>
      </c>
      <c r="FE19" s="39">
        <f t="shared" si="131"/>
        <v>7471607.774277769</v>
      </c>
      <c r="FF19" s="39">
        <f t="shared" si="132"/>
        <v>9367388.851333322</v>
      </c>
      <c r="FG19" s="39">
        <f t="shared" si="133"/>
        <v>8252223.5118888784</v>
      </c>
      <c r="FH19" s="39">
        <f t="shared" si="134"/>
        <v>7360091.2403333234</v>
      </c>
      <c r="FI19" s="39">
        <f t="shared" si="135"/>
        <v>13381984.073333316</v>
      </c>
      <c r="FJ19" s="39">
        <f t="shared" si="136"/>
        <v>42041733.297055498</v>
      </c>
      <c r="FK19" s="39">
        <v>37036830</v>
      </c>
      <c r="FL19">
        <v>1940000</v>
      </c>
      <c r="FM19">
        <v>2170000</v>
      </c>
      <c r="FN19">
        <v>3830000</v>
      </c>
      <c r="FO19">
        <v>2020000</v>
      </c>
      <c r="FP19">
        <v>800000</v>
      </c>
      <c r="FQ19">
        <v>2220000</v>
      </c>
      <c r="FR19">
        <v>460000</v>
      </c>
      <c r="FS19">
        <v>960000</v>
      </c>
      <c r="FT19">
        <v>3620000</v>
      </c>
      <c r="FU19">
        <v>840000</v>
      </c>
      <c r="FV19">
        <v>380000</v>
      </c>
      <c r="FW19">
        <v>690000</v>
      </c>
      <c r="FX19">
        <v>1190000</v>
      </c>
      <c r="FY19">
        <v>2730000</v>
      </c>
      <c r="FZ19">
        <v>1440000</v>
      </c>
      <c r="GA19">
        <v>2320000</v>
      </c>
      <c r="GB19">
        <v>260000</v>
      </c>
      <c r="GC19">
        <v>1640000</v>
      </c>
      <c r="GD19">
        <v>500000</v>
      </c>
      <c r="GE19">
        <v>490000</v>
      </c>
      <c r="GF19">
        <v>1370000</v>
      </c>
      <c r="GG19">
        <v>680000</v>
      </c>
      <c r="GH19">
        <v>510000</v>
      </c>
      <c r="GI19">
        <v>1550000</v>
      </c>
      <c r="GJ19">
        <v>750000</v>
      </c>
      <c r="GK19">
        <v>670000</v>
      </c>
      <c r="GL19">
        <v>840000</v>
      </c>
      <c r="GM19">
        <v>740000</v>
      </c>
      <c r="GN19">
        <v>660000</v>
      </c>
      <c r="GO19">
        <v>1200000</v>
      </c>
      <c r="GP19">
        <v>3770000</v>
      </c>
      <c r="GQ19" s="36">
        <v>1.9469688346883444E-2</v>
      </c>
      <c r="GR19" s="36">
        <v>1E-3</v>
      </c>
      <c r="GS19" s="36">
        <v>5.0000000000000001E-3</v>
      </c>
      <c r="GT19" s="37">
        <f t="shared" si="7"/>
        <v>3.6821170046425085E-3</v>
      </c>
      <c r="GU19" s="44">
        <f t="shared" si="137"/>
        <v>1.4024356493718728</v>
      </c>
      <c r="GV19" s="47">
        <v>8.133798701298705</v>
      </c>
      <c r="GW19" s="13">
        <f t="shared" si="138"/>
        <v>2.4082703491898259</v>
      </c>
      <c r="GX19" s="44">
        <v>0.41</v>
      </c>
      <c r="GY19" s="13">
        <f t="shared" si="139"/>
        <v>1.7100000000000009</v>
      </c>
      <c r="GZ19" s="13">
        <f t="shared" si="140"/>
        <v>-0.15665381004537635</v>
      </c>
      <c r="HA19" s="13">
        <f t="shared" si="141"/>
        <v>14.886316152974905</v>
      </c>
      <c r="HB19" s="13">
        <f t="shared" si="142"/>
        <v>17.410896085350757</v>
      </c>
      <c r="HC19" s="13">
        <v>9.75</v>
      </c>
      <c r="HD19" s="13">
        <v>8.0399999999999991</v>
      </c>
      <c r="HE19" s="13">
        <v>2</v>
      </c>
      <c r="HF19" s="13">
        <f t="shared" si="143"/>
        <v>-10.684619516131413</v>
      </c>
      <c r="HG19" s="13">
        <f t="shared" si="8"/>
        <v>0.25865107765800122</v>
      </c>
      <c r="HH19" s="13">
        <f t="shared" si="144"/>
        <v>-1.2273486055805338</v>
      </c>
      <c r="HI19" s="13">
        <f t="shared" si="145"/>
        <v>1.6053877634724278</v>
      </c>
      <c r="HJ19" s="44">
        <v>0.98</v>
      </c>
      <c r="HK19" s="44">
        <v>0.72</v>
      </c>
      <c r="HL19" s="44">
        <f t="shared" si="146"/>
        <v>268.5750727143494</v>
      </c>
      <c r="HM19" s="44">
        <v>200</v>
      </c>
      <c r="HN19" s="44">
        <v>100</v>
      </c>
      <c r="HO19" s="44">
        <v>2941</v>
      </c>
      <c r="HP19" s="44">
        <v>20000</v>
      </c>
      <c r="HR19" s="30"/>
    </row>
    <row r="20" spans="1:226" x14ac:dyDescent="0.25">
      <c r="A20" s="38" t="s">
        <v>275</v>
      </c>
      <c r="B20" s="39"/>
      <c r="C20" s="55">
        <f t="shared" si="9"/>
        <v>3.5880805863475196E-5</v>
      </c>
      <c r="D20" s="55">
        <f t="shared" si="10"/>
        <v>2.1262268268801635E-4</v>
      </c>
      <c r="E20" s="55">
        <f t="shared" si="11"/>
        <v>2.6039265476597573E-5</v>
      </c>
      <c r="F20" s="55">
        <f t="shared" si="12"/>
        <v>6.0488601813384751E-5</v>
      </c>
      <c r="G20" s="55">
        <f t="shared" si="13"/>
        <v>1.1189149719646047E-4</v>
      </c>
      <c r="H20" s="55">
        <f t="shared" si="14"/>
        <v>1.1301041216842458E-4</v>
      </c>
      <c r="I20" s="55">
        <f t="shared" si="15"/>
        <v>3.3088634193458727E-5</v>
      </c>
      <c r="J20" s="55">
        <f t="shared" si="16"/>
        <v>0</v>
      </c>
      <c r="K20" s="55">
        <f t="shared" si="17"/>
        <v>2.1836907767958796E-5</v>
      </c>
      <c r="L20" s="55">
        <f t="shared" si="18"/>
        <v>2.4974676722303718E-5</v>
      </c>
      <c r="M20" s="55">
        <f t="shared" si="19"/>
        <v>4.9778395836072575E-6</v>
      </c>
      <c r="N20" s="55">
        <f t="shared" si="20"/>
        <v>0</v>
      </c>
      <c r="O20" s="55">
        <f t="shared" si="21"/>
        <v>0</v>
      </c>
      <c r="P20" s="55">
        <f t="shared" si="22"/>
        <v>1.0588790719981422E-5</v>
      </c>
      <c r="Q20" s="55">
        <f t="shared" si="23"/>
        <v>3.725617983574292E-5</v>
      </c>
      <c r="R20" s="55">
        <f t="shared" si="24"/>
        <v>1.1654198754870032E-5</v>
      </c>
      <c r="S20" s="55">
        <f t="shared" si="25"/>
        <v>1.9898600590862597E-5</v>
      </c>
      <c r="T20" s="55">
        <f t="shared" si="26"/>
        <v>9.6928161205996066E-5</v>
      </c>
      <c r="U20" s="55">
        <f t="shared" si="27"/>
        <v>7.6833298516959525E-6</v>
      </c>
      <c r="V20" s="55">
        <f t="shared" si="28"/>
        <v>8.4757809126340122E-6</v>
      </c>
      <c r="W20" s="55">
        <f t="shared" si="29"/>
        <v>0</v>
      </c>
      <c r="X20" s="55">
        <f t="shared" si="30"/>
        <v>0</v>
      </c>
      <c r="Y20" s="55">
        <f t="shared" si="31"/>
        <v>6.1490959562225667E-6</v>
      </c>
      <c r="Z20" s="55">
        <f t="shared" si="32"/>
        <v>0</v>
      </c>
      <c r="AA20" s="55">
        <f t="shared" si="33"/>
        <v>8.129458681793017E-6</v>
      </c>
      <c r="AB20" s="55">
        <f t="shared" si="34"/>
        <v>2.2376061609347131E-5</v>
      </c>
      <c r="AC20" s="55">
        <f t="shared" si="35"/>
        <v>6.2408735078088584E-6</v>
      </c>
      <c r="AD20" s="55">
        <f t="shared" si="36"/>
        <v>0</v>
      </c>
      <c r="AE20" s="55">
        <f t="shared" si="37"/>
        <v>5.1083760635593084E-5</v>
      </c>
      <c r="AF20" s="55">
        <f t="shared" si="38"/>
        <v>0</v>
      </c>
      <c r="AG20" s="55">
        <f t="shared" si="39"/>
        <v>1.3985038505841957E-5</v>
      </c>
      <c r="AH20" s="55">
        <f t="shared" si="40"/>
        <v>2.847742481697918E-5</v>
      </c>
      <c r="AI20" s="39">
        <f t="shared" si="41"/>
        <v>760046.96104298159</v>
      </c>
      <c r="AJ20" s="39">
        <f t="shared" si="42"/>
        <v>234227.17499348195</v>
      </c>
      <c r="AK20" s="39">
        <f t="shared" si="43"/>
        <v>32330.111298390697</v>
      </c>
      <c r="AL20" s="39">
        <f t="shared" si="44"/>
        <v>132367.45553220596</v>
      </c>
      <c r="AM20" s="39">
        <f t="shared" si="45"/>
        <v>128869.15770812106</v>
      </c>
      <c r="AN20" s="39">
        <f t="shared" si="46"/>
        <v>51545.318742022253</v>
      </c>
      <c r="AO20" s="39">
        <f t="shared" si="47"/>
        <v>42017.062971711282</v>
      </c>
      <c r="AP20" s="39">
        <f t="shared" si="48"/>
        <v>0</v>
      </c>
      <c r="AQ20" s="39">
        <f t="shared" si="49"/>
        <v>11996.527661839567</v>
      </c>
      <c r="AR20" s="39">
        <f t="shared" si="50"/>
        <v>51730.424443994511</v>
      </c>
      <c r="AS20" s="39">
        <f t="shared" si="51"/>
        <v>2394.485323087411</v>
      </c>
      <c r="AT20" s="39">
        <f t="shared" si="52"/>
        <v>0</v>
      </c>
      <c r="AU20" s="39">
        <f t="shared" si="53"/>
        <v>0</v>
      </c>
      <c r="AV20" s="39">
        <f t="shared" si="54"/>
        <v>7214.1613530021204</v>
      </c>
      <c r="AW20" s="39">
        <f t="shared" si="55"/>
        <v>58167.586520496858</v>
      </c>
      <c r="AX20" s="39">
        <f t="shared" si="56"/>
        <v>9607.6805113558148</v>
      </c>
      <c r="AY20" s="39">
        <f t="shared" si="57"/>
        <v>26420.318616825651</v>
      </c>
      <c r="AZ20" s="39">
        <f t="shared" si="58"/>
        <v>14377.655907459004</v>
      </c>
      <c r="BA20" s="39">
        <f t="shared" si="59"/>
        <v>7215.0169689830655</v>
      </c>
      <c r="BB20" s="39">
        <f t="shared" si="60"/>
        <v>2426.4967209213955</v>
      </c>
      <c r="BC20" s="39">
        <f t="shared" si="61"/>
        <v>0</v>
      </c>
      <c r="BD20" s="39">
        <f t="shared" si="62"/>
        <v>0</v>
      </c>
      <c r="BE20" s="39">
        <f t="shared" si="63"/>
        <v>2394.3708326139049</v>
      </c>
      <c r="BF20" s="39">
        <f t="shared" si="64"/>
        <v>0</v>
      </c>
      <c r="BG20" s="39">
        <f t="shared" si="65"/>
        <v>7214.8855773401874</v>
      </c>
      <c r="BH20" s="39">
        <f t="shared" si="66"/>
        <v>9603.4780240544351</v>
      </c>
      <c r="BI20" s="39">
        <f t="shared" si="67"/>
        <v>2394.36186180802</v>
      </c>
      <c r="BJ20" s="39">
        <f t="shared" si="68"/>
        <v>0</v>
      </c>
      <c r="BK20" s="39">
        <f t="shared" si="69"/>
        <v>21606.771788238908</v>
      </c>
      <c r="BL20" s="39">
        <f t="shared" si="70"/>
        <v>0</v>
      </c>
      <c r="BM20" s="39">
        <f t="shared" si="71"/>
        <v>9606.766614314447</v>
      </c>
      <c r="BN20" s="39">
        <f t="shared" si="72"/>
        <v>61421.102997480142</v>
      </c>
      <c r="BO20" s="44">
        <f t="shared" si="73"/>
        <v>0.14629874262356277</v>
      </c>
      <c r="BP20" s="44">
        <f t="shared" si="74"/>
        <v>0.86073512347808434</v>
      </c>
      <c r="BQ20" s="44">
        <f t="shared" si="75"/>
        <v>0.10621392077683771</v>
      </c>
      <c r="BR20" s="44">
        <f t="shared" si="76"/>
        <v>0.24638622379774938</v>
      </c>
      <c r="BS20" s="44">
        <f t="shared" si="77"/>
        <v>0.45481166542161655</v>
      </c>
      <c r="BT20" s="44">
        <f t="shared" si="78"/>
        <v>0.45933889080724066</v>
      </c>
      <c r="BU20" s="44">
        <f t="shared" si="79"/>
        <v>0.13492943193407914</v>
      </c>
      <c r="BV20" s="44">
        <f t="shared" si="80"/>
        <v>0</v>
      </c>
      <c r="BW20" s="44">
        <f t="shared" si="81"/>
        <v>8.9087813795257445E-2</v>
      </c>
      <c r="BX20" s="44">
        <f t="shared" si="82"/>
        <v>0.10187589709450427</v>
      </c>
      <c r="BY20" s="44">
        <f t="shared" si="83"/>
        <v>2.0322019705489861E-2</v>
      </c>
      <c r="BZ20" s="44">
        <f t="shared" si="84"/>
        <v>0</v>
      </c>
      <c r="CA20" s="44">
        <f t="shared" si="85"/>
        <v>0</v>
      </c>
      <c r="CB20" s="44">
        <f t="shared" si="86"/>
        <v>4.3218816000168248E-2</v>
      </c>
      <c r="CC20" s="44">
        <f t="shared" si="87"/>
        <v>0.15189811073775197</v>
      </c>
      <c r="CD20" s="44">
        <f t="shared" si="88"/>
        <v>4.7565277582926939E-2</v>
      </c>
      <c r="CE20" s="44">
        <f t="shared" si="89"/>
        <v>8.1186541410389029E-2</v>
      </c>
      <c r="CF20" s="44">
        <f t="shared" si="90"/>
        <v>0.39422913082898514</v>
      </c>
      <c r="CG20" s="44">
        <f t="shared" si="91"/>
        <v>3.1363713903543727E-2</v>
      </c>
      <c r="CH20" s="44">
        <f t="shared" si="92"/>
        <v>3.4597417248733463E-2</v>
      </c>
      <c r="CI20" s="44">
        <f t="shared" si="93"/>
        <v>0</v>
      </c>
      <c r="CJ20" s="44">
        <f t="shared" si="94"/>
        <v>0</v>
      </c>
      <c r="CK20" s="44">
        <f t="shared" si="95"/>
        <v>2.5102471088164924E-2</v>
      </c>
      <c r="CL20" s="44">
        <f t="shared" si="96"/>
        <v>0</v>
      </c>
      <c r="CM20" s="44">
        <f t="shared" si="97"/>
        <v>3.3184228451115384E-2</v>
      </c>
      <c r="CN20" s="44">
        <f t="shared" si="98"/>
        <v>9.1285386423570272E-2</v>
      </c>
      <c r="CO20" s="44">
        <f t="shared" si="99"/>
        <v>2.5477039382518919E-2</v>
      </c>
      <c r="CP20" s="44">
        <f t="shared" si="100"/>
        <v>0</v>
      </c>
      <c r="CQ20" s="44">
        <f t="shared" si="101"/>
        <v>0.20815753675685517</v>
      </c>
      <c r="CR20" s="44">
        <f t="shared" si="102"/>
        <v>0</v>
      </c>
      <c r="CS20" s="44">
        <f t="shared" si="103"/>
        <v>5.7072903722496279E-2</v>
      </c>
      <c r="CT20" s="44">
        <f t="shared" si="104"/>
        <v>0.1161475988187369</v>
      </c>
      <c r="CU20" s="39">
        <v>6.35</v>
      </c>
      <c r="CV20" s="39">
        <v>37.628865979381402</v>
      </c>
      <c r="CW20" s="39">
        <v>4.6082949308755801</v>
      </c>
      <c r="CX20" s="39">
        <v>10.7049608355091</v>
      </c>
      <c r="CY20" s="39">
        <v>19.801980198019798</v>
      </c>
      <c r="CZ20" s="39">
        <v>20</v>
      </c>
      <c r="DA20" s="39">
        <v>5.85585585585586</v>
      </c>
      <c r="DB20" s="39">
        <v>0</v>
      </c>
      <c r="DC20" s="39">
        <v>3.8645833333333299</v>
      </c>
      <c r="DD20" s="39">
        <v>4.4198895027624303</v>
      </c>
      <c r="DE20" s="39">
        <v>0.88095238095238104</v>
      </c>
      <c r="DF20" s="39">
        <v>0</v>
      </c>
      <c r="DG20" s="39">
        <v>0</v>
      </c>
      <c r="DH20" s="39">
        <v>1.8739495798319299</v>
      </c>
      <c r="DI20" s="39">
        <v>6.5934065934065904</v>
      </c>
      <c r="DJ20" s="39">
        <v>2.0625</v>
      </c>
      <c r="DK20" s="39">
        <v>3.5215517241379302</v>
      </c>
      <c r="DL20" s="39">
        <v>17.153846153846199</v>
      </c>
      <c r="DM20" s="39">
        <v>1.3597560975609799</v>
      </c>
      <c r="DN20" s="39">
        <v>1.5</v>
      </c>
      <c r="DO20" s="39">
        <v>0</v>
      </c>
      <c r="DP20" s="39">
        <v>0</v>
      </c>
      <c r="DQ20" s="39">
        <v>1.0882352941176501</v>
      </c>
      <c r="DR20" s="39">
        <v>0</v>
      </c>
      <c r="DS20" s="39">
        <v>1.43870967741935</v>
      </c>
      <c r="DT20" s="39">
        <v>3.96</v>
      </c>
      <c r="DU20" s="78">
        <v>1.1044776119402999</v>
      </c>
      <c r="DV20" s="78">
        <v>0</v>
      </c>
      <c r="DW20" s="78">
        <v>9.0405405405405403</v>
      </c>
      <c r="DX20" s="78">
        <v>0</v>
      </c>
      <c r="DY20" s="78">
        <v>2.4750000000000001</v>
      </c>
      <c r="DZ20" s="78">
        <v>5.03978779840849</v>
      </c>
      <c r="EA20" s="39">
        <f t="shared" si="3"/>
        <v>2.2552573575128112</v>
      </c>
      <c r="EB20" s="39">
        <f t="shared" si="4"/>
        <v>14.027039668749982</v>
      </c>
      <c r="EC20">
        <v>572.77</v>
      </c>
      <c r="ED20" s="39">
        <f t="shared" si="5"/>
        <v>0.32364486888854627</v>
      </c>
      <c r="EE20" s="39">
        <f t="shared" si="105"/>
        <v>519517083.61474937</v>
      </c>
      <c r="EF20" s="39">
        <f t="shared" si="106"/>
        <v>27212456.957374964</v>
      </c>
      <c r="EG20" s="39">
        <f t="shared" si="107"/>
        <v>30438676.081187461</v>
      </c>
      <c r="EH20" s="39">
        <f t="shared" si="108"/>
        <v>53723561.931312434</v>
      </c>
      <c r="EI20" s="39">
        <f t="shared" si="109"/>
        <v>28334620.130874965</v>
      </c>
      <c r="EJ20" s="39">
        <f t="shared" si="110"/>
        <v>11221631.734999986</v>
      </c>
      <c r="EK20" s="39">
        <f t="shared" si="111"/>
        <v>31140028.064624961</v>
      </c>
      <c r="EL20" s="39">
        <f t="shared" si="112"/>
        <v>6452438.2476249924</v>
      </c>
      <c r="EM20" s="39">
        <f t="shared" si="113"/>
        <v>13465958.081999984</v>
      </c>
      <c r="EN20" s="39">
        <f t="shared" si="114"/>
        <v>50777883.600874938</v>
      </c>
      <c r="EO20" s="39">
        <f t="shared" si="115"/>
        <v>11782713.321749985</v>
      </c>
      <c r="EP20" s="39">
        <f t="shared" si="116"/>
        <v>5330275.0741249938</v>
      </c>
      <c r="EQ20" s="39">
        <f t="shared" si="117"/>
        <v>9678657.3714374881</v>
      </c>
      <c r="ER20" s="39">
        <f t="shared" si="118"/>
        <v>16692177.205812478</v>
      </c>
      <c r="ES20" s="39">
        <f t="shared" si="119"/>
        <v>38293818.295687452</v>
      </c>
      <c r="ET20" s="39">
        <f t="shared" si="120"/>
        <v>20198937.122999974</v>
      </c>
      <c r="EU20" s="39">
        <f t="shared" si="121"/>
        <v>32542732.03149996</v>
      </c>
      <c r="EV20" s="39">
        <f t="shared" si="122"/>
        <v>3647030.3138749953</v>
      </c>
      <c r="EW20" s="39">
        <f t="shared" si="123"/>
        <v>23004345.056749973</v>
      </c>
      <c r="EX20" s="39">
        <f t="shared" si="124"/>
        <v>7013519.8343749912</v>
      </c>
      <c r="EY20" s="39">
        <f t="shared" si="125"/>
        <v>6873249.437687492</v>
      </c>
      <c r="EZ20" s="39">
        <f t="shared" si="126"/>
        <v>19217044.346187476</v>
      </c>
      <c r="FA20" s="39">
        <f t="shared" si="127"/>
        <v>9538386.9747499879</v>
      </c>
      <c r="FB20" s="39">
        <f t="shared" si="128"/>
        <v>7153790.2310624914</v>
      </c>
      <c r="FC20" s="39">
        <f t="shared" si="129"/>
        <v>21741911.486562472</v>
      </c>
      <c r="FD20" s="39">
        <f t="shared" si="130"/>
        <v>10520279.751562487</v>
      </c>
      <c r="FE20" s="39">
        <f t="shared" si="131"/>
        <v>9398116.5780624896</v>
      </c>
      <c r="FF20" s="39">
        <f t="shared" si="132"/>
        <v>11782713.321749985</v>
      </c>
      <c r="FG20" s="39">
        <f t="shared" si="133"/>
        <v>10380009.354874989</v>
      </c>
      <c r="FH20" s="39">
        <f t="shared" si="134"/>
        <v>9257846.1813749876</v>
      </c>
      <c r="FI20" s="39">
        <f t="shared" si="135"/>
        <v>16832447.60249998</v>
      </c>
      <c r="FJ20" s="39">
        <f t="shared" si="136"/>
        <v>52881939.551187433</v>
      </c>
      <c r="FK20" s="39">
        <v>37036830</v>
      </c>
      <c r="FL20">
        <v>1940000</v>
      </c>
      <c r="FM20">
        <v>2170000</v>
      </c>
      <c r="FN20">
        <v>3830000</v>
      </c>
      <c r="FO20">
        <v>2020000</v>
      </c>
      <c r="FP20">
        <v>800000</v>
      </c>
      <c r="FQ20">
        <v>2220000</v>
      </c>
      <c r="FR20">
        <v>460000</v>
      </c>
      <c r="FS20">
        <v>960000</v>
      </c>
      <c r="FT20">
        <v>3620000</v>
      </c>
      <c r="FU20">
        <v>840000</v>
      </c>
      <c r="FV20">
        <v>380000</v>
      </c>
      <c r="FW20">
        <v>690000</v>
      </c>
      <c r="FX20">
        <v>1190000</v>
      </c>
      <c r="FY20">
        <v>2730000</v>
      </c>
      <c r="FZ20">
        <v>1440000</v>
      </c>
      <c r="GA20">
        <v>2320000</v>
      </c>
      <c r="GB20">
        <v>260000</v>
      </c>
      <c r="GC20">
        <v>1640000</v>
      </c>
      <c r="GD20">
        <v>500000</v>
      </c>
      <c r="GE20">
        <v>490000</v>
      </c>
      <c r="GF20">
        <v>1370000</v>
      </c>
      <c r="GG20">
        <v>680000</v>
      </c>
      <c r="GH20">
        <v>510000</v>
      </c>
      <c r="GI20">
        <v>1550000</v>
      </c>
      <c r="GJ20">
        <v>750000</v>
      </c>
      <c r="GK20">
        <v>670000</v>
      </c>
      <c r="GL20">
        <v>840000</v>
      </c>
      <c r="GM20">
        <v>740000</v>
      </c>
      <c r="GN20">
        <v>660000</v>
      </c>
      <c r="GO20">
        <v>1200000</v>
      </c>
      <c r="GP20">
        <v>3770000</v>
      </c>
      <c r="GQ20" s="36">
        <v>2.4489829545454516E-2</v>
      </c>
      <c r="GR20" s="36">
        <v>1E-3</v>
      </c>
      <c r="GS20" s="36">
        <v>5.0000000000000001E-3</v>
      </c>
      <c r="GT20" s="37">
        <f t="shared" si="7"/>
        <v>3.6709668518589973E-3</v>
      </c>
      <c r="GU20" s="44">
        <f t="shared" si="137"/>
        <v>1.7870569905376936</v>
      </c>
      <c r="GV20" s="47">
        <v>6.3831927710843406</v>
      </c>
      <c r="GW20" s="13">
        <f t="shared" si="138"/>
        <v>1.8899476675407243</v>
      </c>
      <c r="GX20" s="44">
        <v>0.41</v>
      </c>
      <c r="GY20" s="13">
        <f t="shared" si="139"/>
        <v>1.7100000000000009</v>
      </c>
      <c r="GZ20" s="13">
        <f t="shared" si="140"/>
        <v>-0.15665381004537635</v>
      </c>
      <c r="HA20" s="13">
        <f t="shared" si="141"/>
        <v>14.886316152974905</v>
      </c>
      <c r="HB20" s="13">
        <f t="shared" si="142"/>
        <v>17.410896085350757</v>
      </c>
      <c r="HC20" s="13">
        <v>9.75</v>
      </c>
      <c r="HD20" s="13">
        <v>8.0399999999999991</v>
      </c>
      <c r="HE20" s="13">
        <v>2</v>
      </c>
      <c r="HF20" s="13">
        <f t="shared" si="143"/>
        <v>-10.684619516131413</v>
      </c>
      <c r="HG20" s="13">
        <f t="shared" si="8"/>
        <v>0.25865107765800122</v>
      </c>
      <c r="HH20" s="13">
        <f t="shared" si="144"/>
        <v>-1.2273486055805338</v>
      </c>
      <c r="HI20" s="13">
        <f t="shared" si="145"/>
        <v>2.045669208795438</v>
      </c>
      <c r="HJ20" s="44">
        <v>0.98</v>
      </c>
      <c r="HK20" s="44">
        <v>0.72</v>
      </c>
      <c r="HL20" s="44">
        <f t="shared" si="146"/>
        <v>268.5750727143494</v>
      </c>
      <c r="HM20" s="44">
        <v>200</v>
      </c>
      <c r="HN20" s="44">
        <v>100</v>
      </c>
      <c r="HO20" s="44">
        <v>2941</v>
      </c>
      <c r="HP20" s="44">
        <v>20000</v>
      </c>
      <c r="HR20" s="27"/>
    </row>
    <row r="21" spans="1:226" x14ac:dyDescent="0.25">
      <c r="A21" s="40" t="s">
        <v>276</v>
      </c>
      <c r="B21" s="45"/>
      <c r="C21" s="55">
        <f t="shared" si="9"/>
        <v>1.5092074928640953E-5</v>
      </c>
      <c r="D21" s="55">
        <f t="shared" si="10"/>
        <v>8.9432703124503465E-5</v>
      </c>
      <c r="E21" s="55">
        <f t="shared" si="11"/>
        <v>1.0952556281897119E-5</v>
      </c>
      <c r="F21" s="55">
        <f t="shared" si="12"/>
        <v>2.5442530872074251E-5</v>
      </c>
      <c r="G21" s="55">
        <f t="shared" si="13"/>
        <v>4.7063459666768157E-5</v>
      </c>
      <c r="H21" s="55">
        <f t="shared" si="14"/>
        <v>4.7534094263433982E-5</v>
      </c>
      <c r="I21" s="55">
        <f t="shared" si="15"/>
        <v>1.3917640212267324E-5</v>
      </c>
      <c r="J21" s="55">
        <f t="shared" si="16"/>
        <v>0</v>
      </c>
      <c r="K21" s="55">
        <f t="shared" si="17"/>
        <v>9.1849734227787694E-6</v>
      </c>
      <c r="L21" s="55">
        <f t="shared" si="18"/>
        <v>1.0504772212913127E-5</v>
      </c>
      <c r="M21" s="55">
        <f t="shared" si="19"/>
        <v>2.0937636758897732E-6</v>
      </c>
      <c r="N21" s="55">
        <f t="shared" si="20"/>
        <v>0</v>
      </c>
      <c r="O21" s="55">
        <f t="shared" si="21"/>
        <v>0</v>
      </c>
      <c r="P21" s="55">
        <f t="shared" si="22"/>
        <v>4.4538247986336543E-6</v>
      </c>
      <c r="Q21" s="55">
        <f t="shared" si="23"/>
        <v>1.5670580526407074E-5</v>
      </c>
      <c r="R21" s="55">
        <f t="shared" si="24"/>
        <v>4.9019534709166673E-6</v>
      </c>
      <c r="S21" s="55">
        <f t="shared" si="25"/>
        <v>8.3696885804368515E-6</v>
      </c>
      <c r="T21" s="55">
        <f t="shared" si="26"/>
        <v>4.0769627002869291E-5</v>
      </c>
      <c r="U21" s="55">
        <f t="shared" si="27"/>
        <v>3.2317387258368191E-6</v>
      </c>
      <c r="V21" s="55">
        <f t="shared" si="28"/>
        <v>3.5650570697574185E-6</v>
      </c>
      <c r="W21" s="55">
        <f t="shared" si="29"/>
        <v>0</v>
      </c>
      <c r="X21" s="55">
        <f t="shared" si="30"/>
        <v>0</v>
      </c>
      <c r="Y21" s="55">
        <f t="shared" si="31"/>
        <v>2.5864139525690055E-6</v>
      </c>
      <c r="Z21" s="55">
        <f t="shared" si="32"/>
        <v>0</v>
      </c>
      <c r="AA21" s="55">
        <f t="shared" si="33"/>
        <v>3.4193880712081459E-6</v>
      </c>
      <c r="AB21" s="55">
        <f t="shared" si="34"/>
        <v>9.4117506641601401E-6</v>
      </c>
      <c r="AC21" s="55">
        <f t="shared" si="35"/>
        <v>2.6250171458915006E-6</v>
      </c>
      <c r="AD21" s="55">
        <f t="shared" si="36"/>
        <v>0</v>
      </c>
      <c r="AE21" s="55">
        <f t="shared" si="37"/>
        <v>2.1486695312322723E-5</v>
      </c>
      <c r="AF21" s="55">
        <f t="shared" si="38"/>
        <v>0</v>
      </c>
      <c r="AG21" s="55">
        <f t="shared" si="39"/>
        <v>5.8823441650996539E-6</v>
      </c>
      <c r="AH21" s="55">
        <f t="shared" si="40"/>
        <v>1.1978087413863636E-5</v>
      </c>
      <c r="AI21" s="39">
        <f t="shared" si="41"/>
        <v>319670.1860115825</v>
      </c>
      <c r="AJ21" s="39">
        <f t="shared" si="42"/>
        <v>98486.486193541074</v>
      </c>
      <c r="AK21" s="39">
        <f t="shared" si="43"/>
        <v>13598.023017276806</v>
      </c>
      <c r="AL21" s="39">
        <f t="shared" si="44"/>
        <v>55670.585105517355</v>
      </c>
      <c r="AM21" s="39">
        <f t="shared" si="45"/>
        <v>54194.830337315987</v>
      </c>
      <c r="AN21" s="39">
        <f t="shared" si="46"/>
        <v>21676.907545429611</v>
      </c>
      <c r="AO21" s="39">
        <f t="shared" si="47"/>
        <v>17672.148231771385</v>
      </c>
      <c r="AP21" s="39">
        <f t="shared" si="48"/>
        <v>0</v>
      </c>
      <c r="AQ21" s="39">
        <f t="shared" si="49"/>
        <v>5045.7655265387193</v>
      </c>
      <c r="AR21" s="39">
        <f t="shared" si="50"/>
        <v>21757.818870910483</v>
      </c>
      <c r="AS21" s="39">
        <f t="shared" si="51"/>
        <v>1007.1530281919576</v>
      </c>
      <c r="AT21" s="39">
        <f t="shared" si="52"/>
        <v>0</v>
      </c>
      <c r="AU21" s="39">
        <f t="shared" si="53"/>
        <v>0</v>
      </c>
      <c r="AV21" s="39">
        <f t="shared" si="54"/>
        <v>3034.3467852351373</v>
      </c>
      <c r="AW21" s="39">
        <f t="shared" si="55"/>
        <v>24464.806907953982</v>
      </c>
      <c r="AX21" s="39">
        <f t="shared" si="56"/>
        <v>4041.0774134203671</v>
      </c>
      <c r="AY21" s="39">
        <f t="shared" si="57"/>
        <v>11112.47788015375</v>
      </c>
      <c r="AZ21" s="39">
        <f t="shared" si="58"/>
        <v>6046.5455875901362</v>
      </c>
      <c r="BA21" s="39">
        <f t="shared" si="59"/>
        <v>3034.7208542616822</v>
      </c>
      <c r="BB21" s="39">
        <f t="shared" si="60"/>
        <v>1020.6117105981914</v>
      </c>
      <c r="BC21" s="39">
        <f t="shared" si="61"/>
        <v>0</v>
      </c>
      <c r="BD21" s="39">
        <f t="shared" si="62"/>
        <v>0</v>
      </c>
      <c r="BE21" s="39">
        <f t="shared" si="63"/>
        <v>1007.1029732217156</v>
      </c>
      <c r="BF21" s="39">
        <f t="shared" si="64"/>
        <v>0</v>
      </c>
      <c r="BG21" s="39">
        <f t="shared" si="65"/>
        <v>3034.6634105725188</v>
      </c>
      <c r="BH21" s="39">
        <f t="shared" si="66"/>
        <v>4039.2401633863092</v>
      </c>
      <c r="BI21" s="39">
        <f t="shared" si="67"/>
        <v>1007.0990512141022</v>
      </c>
      <c r="BJ21" s="39">
        <f t="shared" si="68"/>
        <v>0</v>
      </c>
      <c r="BK21" s="39">
        <f t="shared" si="69"/>
        <v>9087.4283015974761</v>
      </c>
      <c r="BL21" s="39">
        <f t="shared" si="70"/>
        <v>0</v>
      </c>
      <c r="BM21" s="39">
        <f t="shared" si="71"/>
        <v>4040.6778690779583</v>
      </c>
      <c r="BN21" s="39">
        <f t="shared" si="72"/>
        <v>25833.573310451706</v>
      </c>
      <c r="BO21" s="44">
        <f t="shared" si="73"/>
        <v>0.15205979767950151</v>
      </c>
      <c r="BP21" s="44">
        <f t="shared" si="74"/>
        <v>0.89437776901643318</v>
      </c>
      <c r="BQ21" s="44">
        <f t="shared" si="75"/>
        <v>0.1103982326269916</v>
      </c>
      <c r="BR21" s="44">
        <f t="shared" si="76"/>
        <v>0.25607848662016741</v>
      </c>
      <c r="BS21" s="44">
        <f t="shared" si="77"/>
        <v>0.4726640525834585</v>
      </c>
      <c r="BT21" s="44">
        <f t="shared" si="78"/>
        <v>0.47736812963382058</v>
      </c>
      <c r="BU21" s="44">
        <f t="shared" si="79"/>
        <v>0.14024340705803587</v>
      </c>
      <c r="BV21" s="44">
        <f t="shared" si="80"/>
        <v>0</v>
      </c>
      <c r="BW21" s="44">
        <f t="shared" si="81"/>
        <v>9.2598065742179214E-2</v>
      </c>
      <c r="BX21" s="44">
        <f t="shared" si="82"/>
        <v>0.1058894930662953</v>
      </c>
      <c r="BY21" s="44">
        <f t="shared" si="83"/>
        <v>2.1123323949600582E-2</v>
      </c>
      <c r="BZ21" s="44">
        <f t="shared" si="84"/>
        <v>0</v>
      </c>
      <c r="CA21" s="44">
        <f t="shared" si="85"/>
        <v>0</v>
      </c>
      <c r="CB21" s="44">
        <f t="shared" si="86"/>
        <v>4.4922543161103078E-2</v>
      </c>
      <c r="CC21" s="44">
        <f t="shared" si="87"/>
        <v>0.15787931303253233</v>
      </c>
      <c r="CD21" s="44">
        <f t="shared" si="88"/>
        <v>4.9440261678036473E-2</v>
      </c>
      <c r="CE21" s="44">
        <f t="shared" si="89"/>
        <v>8.4385729139268367E-2</v>
      </c>
      <c r="CF21" s="44">
        <f t="shared" si="90"/>
        <v>0.40971330390601457</v>
      </c>
      <c r="CG21" s="44">
        <f t="shared" si="91"/>
        <v>3.2600253993987749E-2</v>
      </c>
      <c r="CH21" s="44">
        <f t="shared" si="92"/>
        <v>3.5961402878122717E-2</v>
      </c>
      <c r="CI21" s="44">
        <f t="shared" si="93"/>
        <v>0</v>
      </c>
      <c r="CJ21" s="44">
        <f t="shared" si="94"/>
        <v>0</v>
      </c>
      <c r="CK21" s="44">
        <f t="shared" si="95"/>
        <v>2.6092220986126777E-2</v>
      </c>
      <c r="CL21" s="44">
        <f t="shared" si="96"/>
        <v>0</v>
      </c>
      <c r="CM21" s="44">
        <f t="shared" si="97"/>
        <v>3.4492519052739201E-2</v>
      </c>
      <c r="CN21" s="44">
        <f t="shared" si="98"/>
        <v>9.4882145239409271E-2</v>
      </c>
      <c r="CO21" s="44">
        <f t="shared" si="99"/>
        <v>2.6481553991507912E-2</v>
      </c>
      <c r="CP21" s="44">
        <f t="shared" si="100"/>
        <v>0</v>
      </c>
      <c r="CQ21" s="44">
        <f t="shared" si="101"/>
        <v>0.21634923321666327</v>
      </c>
      <c r="CR21" s="44">
        <f t="shared" si="102"/>
        <v>0</v>
      </c>
      <c r="CS21" s="44">
        <f t="shared" si="103"/>
        <v>5.9322448178921065E-2</v>
      </c>
      <c r="CT21" s="44">
        <f t="shared" si="104"/>
        <v>0.12072277632881852</v>
      </c>
      <c r="CU21" s="39">
        <v>6.35</v>
      </c>
      <c r="CV21" s="39">
        <v>37.628865979381402</v>
      </c>
      <c r="CW21" s="39">
        <v>4.6082949308755801</v>
      </c>
      <c r="CX21" s="39">
        <v>10.7049608355091</v>
      </c>
      <c r="CY21" s="39">
        <v>19.801980198019798</v>
      </c>
      <c r="CZ21" s="39">
        <v>20</v>
      </c>
      <c r="DA21" s="39">
        <v>5.85585585585586</v>
      </c>
      <c r="DB21" s="39">
        <v>0</v>
      </c>
      <c r="DC21" s="39">
        <v>3.8645833333333299</v>
      </c>
      <c r="DD21" s="39">
        <v>4.4198895027624303</v>
      </c>
      <c r="DE21" s="39">
        <v>0.88095238095238104</v>
      </c>
      <c r="DF21" s="39">
        <v>0</v>
      </c>
      <c r="DG21" s="39">
        <v>0</v>
      </c>
      <c r="DH21" s="39">
        <v>1.8739495798319299</v>
      </c>
      <c r="DI21" s="39">
        <v>6.5934065934065904</v>
      </c>
      <c r="DJ21" s="39">
        <v>2.0625</v>
      </c>
      <c r="DK21" s="39">
        <v>3.5215517241379302</v>
      </c>
      <c r="DL21" s="39">
        <v>17.153846153846199</v>
      </c>
      <c r="DM21" s="39">
        <v>1.3597560975609799</v>
      </c>
      <c r="DN21" s="39">
        <v>1.5</v>
      </c>
      <c r="DO21" s="39">
        <v>0</v>
      </c>
      <c r="DP21" s="39">
        <v>0</v>
      </c>
      <c r="DQ21" s="39">
        <v>1.0882352941176501</v>
      </c>
      <c r="DR21" s="39">
        <v>0</v>
      </c>
      <c r="DS21" s="39">
        <v>1.43870967741935</v>
      </c>
      <c r="DT21" s="39">
        <v>3.96</v>
      </c>
      <c r="DU21" s="78">
        <v>1.1044776119402999</v>
      </c>
      <c r="DV21" s="78">
        <v>0</v>
      </c>
      <c r="DW21" s="78">
        <v>9.0405405405405403</v>
      </c>
      <c r="DX21" s="78">
        <v>0</v>
      </c>
      <c r="DY21" s="78">
        <v>2.4750000000000001</v>
      </c>
      <c r="DZ21" s="78">
        <v>5.03978779840849</v>
      </c>
      <c r="EA21" s="39">
        <f t="shared" si="3"/>
        <v>2.3421185383282053</v>
      </c>
      <c r="EB21" s="39">
        <f t="shared" si="4"/>
        <v>5.6761507</v>
      </c>
      <c r="EC21">
        <v>572.77</v>
      </c>
      <c r="ED21" s="39">
        <f t="shared" si="5"/>
        <v>0.13613051585633934</v>
      </c>
      <c r="EE21" s="39">
        <f t="shared" si="105"/>
        <v>210226628.53028101</v>
      </c>
      <c r="EF21" s="39">
        <f t="shared" si="106"/>
        <v>11011732.358000001</v>
      </c>
      <c r="EG21" s="39">
        <f t="shared" si="107"/>
        <v>12317247.018999999</v>
      </c>
      <c r="EH21" s="39">
        <f t="shared" si="108"/>
        <v>21739657.181000002</v>
      </c>
      <c r="EI21" s="39">
        <f t="shared" si="109"/>
        <v>11465824.414000001</v>
      </c>
      <c r="EJ21" s="39">
        <f t="shared" si="110"/>
        <v>4540920.5599999996</v>
      </c>
      <c r="EK21" s="39">
        <f t="shared" si="111"/>
        <v>12601054.554</v>
      </c>
      <c r="EL21" s="39">
        <f t="shared" si="112"/>
        <v>2611029.3220000002</v>
      </c>
      <c r="EM21" s="39">
        <f t="shared" si="113"/>
        <v>5449104.6720000003</v>
      </c>
      <c r="EN21" s="39">
        <f t="shared" si="114"/>
        <v>20547665.534000002</v>
      </c>
      <c r="EO21" s="39">
        <f t="shared" si="115"/>
        <v>4767966.5879999995</v>
      </c>
      <c r="EP21" s="39">
        <f t="shared" si="116"/>
        <v>2156937.2659999998</v>
      </c>
      <c r="EQ21" s="39">
        <f t="shared" si="117"/>
        <v>3916543.983</v>
      </c>
      <c r="ER21" s="39">
        <f t="shared" si="118"/>
        <v>6754619.3329999996</v>
      </c>
      <c r="ES21" s="39">
        <f t="shared" si="119"/>
        <v>15495891.411</v>
      </c>
      <c r="ET21" s="39">
        <f t="shared" si="120"/>
        <v>8173657.0080000004</v>
      </c>
      <c r="EU21" s="39">
        <f t="shared" si="121"/>
        <v>13168669.624</v>
      </c>
      <c r="EV21" s="39">
        <f t="shared" si="122"/>
        <v>1475799.1819999998</v>
      </c>
      <c r="EW21" s="39">
        <f t="shared" si="123"/>
        <v>9308887.148</v>
      </c>
      <c r="EX21" s="39">
        <f t="shared" si="124"/>
        <v>2838075.35</v>
      </c>
      <c r="EY21" s="39">
        <f t="shared" si="125"/>
        <v>2781313.8430000003</v>
      </c>
      <c r="EZ21" s="39">
        <f t="shared" si="126"/>
        <v>7776326.4589999998</v>
      </c>
      <c r="FA21" s="39">
        <f t="shared" si="127"/>
        <v>3859782.4759999998</v>
      </c>
      <c r="FB21" s="39">
        <f t="shared" si="128"/>
        <v>2894836.8570000003</v>
      </c>
      <c r="FC21" s="39">
        <f t="shared" si="129"/>
        <v>8798033.584999999</v>
      </c>
      <c r="FD21" s="39">
        <f t="shared" si="130"/>
        <v>4257113.0249999994</v>
      </c>
      <c r="FE21" s="39">
        <f t="shared" si="131"/>
        <v>3803020.9689999996</v>
      </c>
      <c r="FF21" s="39">
        <f t="shared" si="132"/>
        <v>4767966.5879999995</v>
      </c>
      <c r="FG21" s="39">
        <f t="shared" si="133"/>
        <v>4200351.5180000002</v>
      </c>
      <c r="FH21" s="39">
        <f t="shared" si="134"/>
        <v>3746259.4620000003</v>
      </c>
      <c r="FI21" s="39">
        <f t="shared" si="135"/>
        <v>6811380.8399999999</v>
      </c>
      <c r="FJ21" s="39">
        <f t="shared" si="136"/>
        <v>21399088.139000002</v>
      </c>
      <c r="FK21" s="39">
        <v>37036830</v>
      </c>
      <c r="FL21">
        <v>1940000</v>
      </c>
      <c r="FM21">
        <v>2170000</v>
      </c>
      <c r="FN21">
        <v>3830000</v>
      </c>
      <c r="FO21">
        <v>2020000</v>
      </c>
      <c r="FP21">
        <v>800000</v>
      </c>
      <c r="FQ21">
        <v>2220000</v>
      </c>
      <c r="FR21">
        <v>460000</v>
      </c>
      <c r="FS21">
        <v>960000</v>
      </c>
      <c r="FT21">
        <v>3620000</v>
      </c>
      <c r="FU21">
        <v>840000</v>
      </c>
      <c r="FV21">
        <v>380000</v>
      </c>
      <c r="FW21">
        <v>690000</v>
      </c>
      <c r="FX21">
        <v>1190000</v>
      </c>
      <c r="FY21">
        <v>2730000</v>
      </c>
      <c r="FZ21">
        <v>1440000</v>
      </c>
      <c r="GA21">
        <v>2320000</v>
      </c>
      <c r="GB21">
        <v>260000</v>
      </c>
      <c r="GC21">
        <v>1640000</v>
      </c>
      <c r="GD21">
        <v>500000</v>
      </c>
      <c r="GE21">
        <v>490000</v>
      </c>
      <c r="GF21">
        <v>1370000</v>
      </c>
      <c r="GG21">
        <v>680000</v>
      </c>
      <c r="GH21">
        <v>510000</v>
      </c>
      <c r="GI21">
        <v>1550000</v>
      </c>
      <c r="GJ21">
        <v>750000</v>
      </c>
      <c r="GK21">
        <v>670000</v>
      </c>
      <c r="GL21">
        <v>840000</v>
      </c>
      <c r="GM21">
        <v>740000</v>
      </c>
      <c r="GN21">
        <v>660000</v>
      </c>
      <c r="GO21">
        <v>1200000</v>
      </c>
      <c r="GP21">
        <v>3770000</v>
      </c>
      <c r="GQ21" s="36">
        <v>9.9100000000000004E-3</v>
      </c>
      <c r="GR21" s="36">
        <v>1E-3</v>
      </c>
      <c r="GS21" s="36">
        <v>5.0000000000000001E-3</v>
      </c>
      <c r="GT21" s="37">
        <f t="shared" si="7"/>
        <v>3.8157449225344584E-3</v>
      </c>
      <c r="GU21" s="44">
        <f t="shared" si="137"/>
        <v>2.1267617293325416</v>
      </c>
      <c r="GV21" s="47">
        <v>5.3636141304347875</v>
      </c>
      <c r="GW21" s="13">
        <f t="shared" si="138"/>
        <v>1.5880689145600859</v>
      </c>
      <c r="GX21" s="44">
        <v>0.41</v>
      </c>
      <c r="GY21" s="13">
        <f t="shared" si="139"/>
        <v>1.7100000000000009</v>
      </c>
      <c r="GZ21" s="13">
        <f t="shared" si="140"/>
        <v>-0.15665381004537635</v>
      </c>
      <c r="HA21" s="13">
        <f t="shared" si="141"/>
        <v>14.886316152974905</v>
      </c>
      <c r="HB21" s="13">
        <f t="shared" si="142"/>
        <v>17.410896085350757</v>
      </c>
      <c r="HC21" s="13">
        <v>9.75</v>
      </c>
      <c r="HD21" s="13">
        <v>8.0399999999999991</v>
      </c>
      <c r="HE21" s="13">
        <v>2</v>
      </c>
      <c r="HF21" s="13">
        <f t="shared" si="143"/>
        <v>-10.684619516131413</v>
      </c>
      <c r="HG21" s="13">
        <f t="shared" si="8"/>
        <v>0.25865107765800122</v>
      </c>
      <c r="HH21" s="13">
        <f t="shared" si="144"/>
        <v>-1.2273486055805338</v>
      </c>
      <c r="HI21" s="13">
        <f t="shared" si="145"/>
        <v>2.434533989221622</v>
      </c>
      <c r="HJ21" s="44">
        <v>0.98</v>
      </c>
      <c r="HK21" s="44">
        <v>0.72</v>
      </c>
      <c r="HL21" s="44">
        <f t="shared" si="146"/>
        <v>257.51072961373387</v>
      </c>
      <c r="HM21" s="44">
        <v>200</v>
      </c>
      <c r="HN21" s="44">
        <v>100</v>
      </c>
      <c r="HO21" s="44">
        <v>2000</v>
      </c>
      <c r="HP21" s="44">
        <v>20000</v>
      </c>
      <c r="HR21" s="30"/>
    </row>
    <row r="22" spans="1:226" x14ac:dyDescent="0.25">
      <c r="A22" s="40" t="s">
        <v>277</v>
      </c>
      <c r="B22" s="45"/>
      <c r="C22" s="55">
        <f t="shared" si="9"/>
        <v>1.68526353775348E-5</v>
      </c>
      <c r="D22" s="55">
        <f t="shared" si="10"/>
        <v>9.9865442207979632E-5</v>
      </c>
      <c r="E22" s="55">
        <f t="shared" si="11"/>
        <v>1.2230222705857455E-5</v>
      </c>
      <c r="F22" s="55">
        <f t="shared" si="12"/>
        <v>2.8410519951437355E-5</v>
      </c>
      <c r="G22" s="55">
        <f t="shared" si="13"/>
        <v>5.2553630241009008E-5</v>
      </c>
      <c r="H22" s="55">
        <f t="shared" si="14"/>
        <v>5.307916654341896E-5</v>
      </c>
      <c r="I22" s="55">
        <f t="shared" si="15"/>
        <v>1.5541197411362423E-5</v>
      </c>
      <c r="J22" s="55">
        <f t="shared" si="16"/>
        <v>0</v>
      </c>
      <c r="K22" s="55">
        <f t="shared" si="17"/>
        <v>1.0256443118545483E-5</v>
      </c>
      <c r="L22" s="55">
        <f t="shared" si="18"/>
        <v>1.1730202551032964E-5</v>
      </c>
      <c r="M22" s="55">
        <f t="shared" si="19"/>
        <v>2.3380109072691779E-6</v>
      </c>
      <c r="N22" s="55">
        <f t="shared" si="20"/>
        <v>0</v>
      </c>
      <c r="O22" s="55">
        <f t="shared" si="21"/>
        <v>0</v>
      </c>
      <c r="P22" s="55">
        <f t="shared" si="22"/>
        <v>4.9733840920933303E-6</v>
      </c>
      <c r="Q22" s="55">
        <f t="shared" si="23"/>
        <v>1.7498626332995357E-5</v>
      </c>
      <c r="R22" s="55">
        <f t="shared" si="24"/>
        <v>5.4737890497896791E-6</v>
      </c>
      <c r="S22" s="55">
        <f t="shared" si="25"/>
        <v>9.346051522840168E-6</v>
      </c>
      <c r="T22" s="55">
        <f t="shared" si="26"/>
        <v>4.5525592843008444E-5</v>
      </c>
      <c r="U22" s="55">
        <f t="shared" si="27"/>
        <v>3.608736018042083E-6</v>
      </c>
      <c r="V22" s="55">
        <f t="shared" si="28"/>
        <v>3.9809374907558148E-6</v>
      </c>
      <c r="W22" s="55">
        <f t="shared" si="29"/>
        <v>0</v>
      </c>
      <c r="X22" s="55">
        <f t="shared" si="30"/>
        <v>0</v>
      </c>
      <c r="Y22" s="55">
        <f t="shared" si="31"/>
        <v>2.8881311207439725E-6</v>
      </c>
      <c r="Z22" s="55">
        <f t="shared" si="32"/>
        <v>0</v>
      </c>
      <c r="AA22" s="55">
        <f t="shared" si="33"/>
        <v>3.818275528767387E-6</v>
      </c>
      <c r="AB22" s="55">
        <f t="shared" si="34"/>
        <v>1.0509674975596808E-5</v>
      </c>
      <c r="AC22" s="55">
        <f t="shared" si="35"/>
        <v>2.9312375553827708E-6</v>
      </c>
      <c r="AD22" s="55">
        <f t="shared" si="36"/>
        <v>0</v>
      </c>
      <c r="AE22" s="55">
        <f t="shared" si="37"/>
        <v>2.3993217849693077E-5</v>
      </c>
      <c r="AF22" s="55">
        <f t="shared" si="38"/>
        <v>0</v>
      </c>
      <c r="AG22" s="55">
        <f t="shared" si="39"/>
        <v>6.5685468597486557E-6</v>
      </c>
      <c r="AH22" s="55">
        <f t="shared" si="40"/>
        <v>1.3375386794760649E-5</v>
      </c>
      <c r="AI22" s="39">
        <f t="shared" si="41"/>
        <v>356971.05353457638</v>
      </c>
      <c r="AJ22" s="39">
        <f t="shared" si="42"/>
        <v>109993.25990376418</v>
      </c>
      <c r="AK22" s="39">
        <f t="shared" si="43"/>
        <v>15184.599882190336</v>
      </c>
      <c r="AL22" s="39">
        <f t="shared" si="44"/>
        <v>62167.708400280942</v>
      </c>
      <c r="AM22" s="39">
        <f t="shared" si="45"/>
        <v>60522.104429937885</v>
      </c>
      <c r="AN22" s="39">
        <f t="shared" si="46"/>
        <v>24207.718247114703</v>
      </c>
      <c r="AO22" s="39">
        <f t="shared" si="47"/>
        <v>19734.18888669477</v>
      </c>
      <c r="AP22" s="39">
        <f t="shared" si="48"/>
        <v>0</v>
      </c>
      <c r="AQ22" s="39">
        <f t="shared" si="49"/>
        <v>5634.4722167362206</v>
      </c>
      <c r="AR22" s="39">
        <f t="shared" si="50"/>
        <v>24296.436538310147</v>
      </c>
      <c r="AS22" s="39">
        <f t="shared" si="51"/>
        <v>1124.6464092753438</v>
      </c>
      <c r="AT22" s="39">
        <f t="shared" si="52"/>
        <v>0</v>
      </c>
      <c r="AU22" s="39">
        <f t="shared" si="53"/>
        <v>0</v>
      </c>
      <c r="AV22" s="39">
        <f t="shared" si="54"/>
        <v>3388.3450411504336</v>
      </c>
      <c r="AW22" s="39">
        <f t="shared" si="55"/>
        <v>27319.523403721749</v>
      </c>
      <c r="AX22" s="39">
        <f t="shared" si="56"/>
        <v>4512.528336401363</v>
      </c>
      <c r="AY22" s="39">
        <f t="shared" si="57"/>
        <v>12408.990101746065</v>
      </c>
      <c r="AZ22" s="39">
        <f t="shared" si="58"/>
        <v>6752.4056539485755</v>
      </c>
      <c r="BA22" s="39">
        <f t="shared" si="59"/>
        <v>3388.7551656423061</v>
      </c>
      <c r="BB22" s="39">
        <f t="shared" si="60"/>
        <v>1139.6782386427283</v>
      </c>
      <c r="BC22" s="39">
        <f t="shared" si="61"/>
        <v>0</v>
      </c>
      <c r="BD22" s="39">
        <f t="shared" si="62"/>
        <v>0</v>
      </c>
      <c r="BE22" s="39">
        <f t="shared" si="63"/>
        <v>1124.5915299488877</v>
      </c>
      <c r="BF22" s="39">
        <f t="shared" si="64"/>
        <v>0</v>
      </c>
      <c r="BG22" s="39">
        <f t="shared" si="65"/>
        <v>3388.6921852362166</v>
      </c>
      <c r="BH22" s="39">
        <f t="shared" si="66"/>
        <v>4510.5139745431943</v>
      </c>
      <c r="BI22" s="39">
        <f t="shared" si="67"/>
        <v>1124.5872299294365</v>
      </c>
      <c r="BJ22" s="39">
        <f t="shared" si="68"/>
        <v>0</v>
      </c>
      <c r="BK22" s="39">
        <f t="shared" si="69"/>
        <v>10147.917695876569</v>
      </c>
      <c r="BL22" s="39">
        <f t="shared" si="70"/>
        <v>0</v>
      </c>
      <c r="BM22" s="39">
        <f t="shared" si="71"/>
        <v>4512.0902786135821</v>
      </c>
      <c r="BN22" s="39">
        <f t="shared" si="72"/>
        <v>28847.811877570297</v>
      </c>
      <c r="BO22" s="44">
        <f t="shared" si="73"/>
        <v>0.14930191299266538</v>
      </c>
      <c r="BP22" s="44">
        <f t="shared" si="74"/>
        <v>0.87827500469532527</v>
      </c>
      <c r="BQ22" s="44">
        <f t="shared" si="75"/>
        <v>0.10839513691627529</v>
      </c>
      <c r="BR22" s="44">
        <f t="shared" si="76"/>
        <v>0.25143878209058673</v>
      </c>
      <c r="BS22" s="44">
        <f t="shared" si="77"/>
        <v>0.46411844726222129</v>
      </c>
      <c r="BT22" s="44">
        <f t="shared" si="78"/>
        <v>0.46873787674529083</v>
      </c>
      <c r="BU22" s="44">
        <f t="shared" si="79"/>
        <v>0.13769953883739428</v>
      </c>
      <c r="BV22" s="44">
        <f t="shared" si="80"/>
        <v>0</v>
      </c>
      <c r="BW22" s="44">
        <f t="shared" si="81"/>
        <v>9.0917647162940748E-2</v>
      </c>
      <c r="BX22" s="44">
        <f t="shared" si="82"/>
        <v>0.10396812001061895</v>
      </c>
      <c r="BY22" s="44">
        <f t="shared" si="83"/>
        <v>2.073972026653002E-2</v>
      </c>
      <c r="BZ22" s="44">
        <f t="shared" si="84"/>
        <v>0</v>
      </c>
      <c r="CA22" s="44">
        <f t="shared" si="85"/>
        <v>0</v>
      </c>
      <c r="CB22" s="44">
        <f t="shared" si="86"/>
        <v>4.4106931684823804E-2</v>
      </c>
      <c r="CC22" s="44">
        <f t="shared" si="87"/>
        <v>0.1550160445739748</v>
      </c>
      <c r="CD22" s="44">
        <f t="shared" si="88"/>
        <v>4.8542666561632267E-2</v>
      </c>
      <c r="CE22" s="44">
        <f t="shared" si="89"/>
        <v>8.2854219916624741E-2</v>
      </c>
      <c r="CF22" s="44">
        <f t="shared" si="90"/>
        <v>0.40230122626371595</v>
      </c>
      <c r="CG22" s="44">
        <f t="shared" si="91"/>
        <v>3.200829374954664E-2</v>
      </c>
      <c r="CH22" s="44">
        <f t="shared" si="92"/>
        <v>3.5308431950566169E-2</v>
      </c>
      <c r="CI22" s="44">
        <f t="shared" si="93"/>
        <v>0</v>
      </c>
      <c r="CJ22" s="44">
        <f t="shared" si="94"/>
        <v>0</v>
      </c>
      <c r="CK22" s="44">
        <f t="shared" si="95"/>
        <v>2.5618404285622898E-2</v>
      </c>
      <c r="CL22" s="44">
        <f t="shared" si="96"/>
        <v>0</v>
      </c>
      <c r="CM22" s="44">
        <f t="shared" si="97"/>
        <v>3.3866210419100637E-2</v>
      </c>
      <c r="CN22" s="44">
        <f t="shared" si="98"/>
        <v>9.3160315097298524E-2</v>
      </c>
      <c r="CO22" s="44">
        <f t="shared" si="99"/>
        <v>2.600066911143022E-2</v>
      </c>
      <c r="CP22" s="44">
        <f t="shared" si="100"/>
        <v>0</v>
      </c>
      <c r="CQ22" s="44">
        <f t="shared" si="101"/>
        <v>0.21242782182309553</v>
      </c>
      <c r="CR22" s="44">
        <f t="shared" si="102"/>
        <v>0</v>
      </c>
      <c r="CS22" s="44">
        <f t="shared" si="103"/>
        <v>5.8245545085811118E-2</v>
      </c>
      <c r="CT22" s="44">
        <f t="shared" si="104"/>
        <v>0.11853257156897562</v>
      </c>
      <c r="CU22" s="39">
        <v>6.35</v>
      </c>
      <c r="CV22" s="39">
        <v>37.628865979381402</v>
      </c>
      <c r="CW22" s="39">
        <v>4.6082949308755801</v>
      </c>
      <c r="CX22" s="39">
        <v>10.7049608355091</v>
      </c>
      <c r="CY22" s="39">
        <v>19.801980198019798</v>
      </c>
      <c r="CZ22" s="39">
        <v>20</v>
      </c>
      <c r="DA22" s="39">
        <v>5.85585585585586</v>
      </c>
      <c r="DB22" s="39">
        <v>0</v>
      </c>
      <c r="DC22" s="39">
        <v>3.8645833333333299</v>
      </c>
      <c r="DD22" s="39">
        <v>4.4198895027624303</v>
      </c>
      <c r="DE22" s="39">
        <v>0.88095238095238104</v>
      </c>
      <c r="DF22" s="39">
        <v>0</v>
      </c>
      <c r="DG22" s="39">
        <v>0</v>
      </c>
      <c r="DH22" s="39">
        <v>1.8739495798319299</v>
      </c>
      <c r="DI22" s="39">
        <v>6.5934065934065904</v>
      </c>
      <c r="DJ22" s="39">
        <v>2.0625</v>
      </c>
      <c r="DK22" s="39">
        <v>3.5215517241379302</v>
      </c>
      <c r="DL22" s="39">
        <v>17.153846153846199</v>
      </c>
      <c r="DM22" s="39">
        <v>1.3597560975609799</v>
      </c>
      <c r="DN22" s="39">
        <v>1.5</v>
      </c>
      <c r="DO22" s="39">
        <v>0</v>
      </c>
      <c r="DP22" s="39">
        <v>0</v>
      </c>
      <c r="DQ22" s="39">
        <v>1.0882352941176501</v>
      </c>
      <c r="DR22" s="39">
        <v>0</v>
      </c>
      <c r="DS22" s="39">
        <v>1.43870967741935</v>
      </c>
      <c r="DT22" s="39">
        <v>3.96</v>
      </c>
      <c r="DU22" s="78">
        <v>1.1044776119402999</v>
      </c>
      <c r="DV22" s="78">
        <v>0</v>
      </c>
      <c r="DW22" s="78">
        <v>9.0405405405405403</v>
      </c>
      <c r="DX22" s="78">
        <v>0</v>
      </c>
      <c r="DY22" s="78">
        <v>2.4750000000000001</v>
      </c>
      <c r="DZ22" s="78">
        <v>5.03978779840849</v>
      </c>
      <c r="EA22" s="39">
        <f t="shared" si="3"/>
        <v>2.3005550913718458</v>
      </c>
      <c r="EB22" s="39">
        <f t="shared" si="4"/>
        <v>6.4555584923076905</v>
      </c>
      <c r="EC22">
        <v>572.77</v>
      </c>
      <c r="ED22" s="39">
        <f t="shared" si="5"/>
        <v>0.15201077110537034</v>
      </c>
      <c r="EE22" s="39">
        <f t="shared" si="105"/>
        <v>239093422.43465626</v>
      </c>
      <c r="EF22" s="39">
        <f t="shared" si="106"/>
        <v>12523783.475076919</v>
      </c>
      <c r="EG22" s="39">
        <f t="shared" si="107"/>
        <v>14008561.92830769</v>
      </c>
      <c r="EH22" s="39">
        <f t="shared" si="108"/>
        <v>24724789.025538456</v>
      </c>
      <c r="EI22" s="39">
        <f t="shared" si="109"/>
        <v>13040228.154461535</v>
      </c>
      <c r="EJ22" s="39">
        <f t="shared" si="110"/>
        <v>5164446.7938461527</v>
      </c>
      <c r="EK22" s="39">
        <f t="shared" si="111"/>
        <v>14331339.852923073</v>
      </c>
      <c r="EL22" s="39">
        <f t="shared" si="112"/>
        <v>2969556.9064615378</v>
      </c>
      <c r="EM22" s="39">
        <f t="shared" si="113"/>
        <v>6197336.1526153833</v>
      </c>
      <c r="EN22" s="39">
        <f t="shared" si="114"/>
        <v>23369121.742153838</v>
      </c>
      <c r="EO22" s="39">
        <f t="shared" si="115"/>
        <v>5422669.1335384594</v>
      </c>
      <c r="EP22" s="39">
        <f t="shared" si="116"/>
        <v>2453112.2270769225</v>
      </c>
      <c r="EQ22" s="39">
        <f t="shared" si="117"/>
        <v>4454335.3596923063</v>
      </c>
      <c r="ER22" s="39">
        <f t="shared" si="118"/>
        <v>7682114.6058461517</v>
      </c>
      <c r="ES22" s="39">
        <f t="shared" si="119"/>
        <v>17623674.683999997</v>
      </c>
      <c r="ET22" s="39">
        <f t="shared" si="120"/>
        <v>9296004.2289230749</v>
      </c>
      <c r="EU22" s="39">
        <f t="shared" si="121"/>
        <v>14976895.702153843</v>
      </c>
      <c r="EV22" s="39">
        <f t="shared" si="122"/>
        <v>1678445.2079999994</v>
      </c>
      <c r="EW22" s="39">
        <f t="shared" si="123"/>
        <v>10587115.927384613</v>
      </c>
      <c r="EX22" s="39">
        <f t="shared" si="124"/>
        <v>3227779.2461538455</v>
      </c>
      <c r="EY22" s="39">
        <f t="shared" si="125"/>
        <v>3163223.6612307685</v>
      </c>
      <c r="EZ22" s="39">
        <f t="shared" si="126"/>
        <v>8844115.134461537</v>
      </c>
      <c r="FA22" s="39">
        <f t="shared" si="127"/>
        <v>4389779.7747692298</v>
      </c>
      <c r="FB22" s="39">
        <f t="shared" si="128"/>
        <v>3292334.8310769224</v>
      </c>
      <c r="FC22" s="39">
        <f t="shared" si="129"/>
        <v>10006115.66307692</v>
      </c>
      <c r="FD22" s="39">
        <f t="shared" si="130"/>
        <v>4841668.8692307686</v>
      </c>
      <c r="FE22" s="39">
        <f t="shared" si="131"/>
        <v>4325224.1898461524</v>
      </c>
      <c r="FF22" s="39">
        <f t="shared" si="132"/>
        <v>5422669.1335384594</v>
      </c>
      <c r="FG22" s="39">
        <f t="shared" si="133"/>
        <v>4777113.2843076913</v>
      </c>
      <c r="FH22" s="39">
        <f t="shared" si="134"/>
        <v>4260668.604923076</v>
      </c>
      <c r="FI22" s="39">
        <f t="shared" si="135"/>
        <v>7746670.1907692291</v>
      </c>
      <c r="FJ22" s="39">
        <f t="shared" si="136"/>
        <v>24337455.515999991</v>
      </c>
      <c r="FK22" s="39">
        <v>37036830</v>
      </c>
      <c r="FL22">
        <v>1940000</v>
      </c>
      <c r="FM22">
        <v>2170000</v>
      </c>
      <c r="FN22">
        <v>3830000</v>
      </c>
      <c r="FO22">
        <v>2020000</v>
      </c>
      <c r="FP22">
        <v>800000</v>
      </c>
      <c r="FQ22">
        <v>2220000</v>
      </c>
      <c r="FR22">
        <v>460000</v>
      </c>
      <c r="FS22">
        <v>960000</v>
      </c>
      <c r="FT22">
        <v>3620000</v>
      </c>
      <c r="FU22">
        <v>840000</v>
      </c>
      <c r="FV22">
        <v>380000</v>
      </c>
      <c r="FW22">
        <v>690000</v>
      </c>
      <c r="FX22">
        <v>1190000</v>
      </c>
      <c r="FY22">
        <v>2730000</v>
      </c>
      <c r="FZ22">
        <v>1440000</v>
      </c>
      <c r="GA22">
        <v>2320000</v>
      </c>
      <c r="GB22">
        <v>260000</v>
      </c>
      <c r="GC22">
        <v>1640000</v>
      </c>
      <c r="GD22">
        <v>500000</v>
      </c>
      <c r="GE22">
        <v>490000</v>
      </c>
      <c r="GF22">
        <v>1370000</v>
      </c>
      <c r="GG22">
        <v>680000</v>
      </c>
      <c r="GH22">
        <v>510000</v>
      </c>
      <c r="GI22">
        <v>1550000</v>
      </c>
      <c r="GJ22">
        <v>750000</v>
      </c>
      <c r="GK22">
        <v>670000</v>
      </c>
      <c r="GL22">
        <v>840000</v>
      </c>
      <c r="GM22">
        <v>740000</v>
      </c>
      <c r="GN22">
        <v>660000</v>
      </c>
      <c r="GO22">
        <v>1200000</v>
      </c>
      <c r="GP22">
        <v>3770000</v>
      </c>
      <c r="GQ22" s="36">
        <v>1.1270769230769228E-2</v>
      </c>
      <c r="GR22" s="36">
        <v>1E-3</v>
      </c>
      <c r="GS22" s="36">
        <v>5.0000000000000001E-3</v>
      </c>
      <c r="GT22" s="37">
        <f t="shared" si="7"/>
        <v>3.7464358759703165E-3</v>
      </c>
      <c r="GU22" s="44">
        <f t="shared" si="137"/>
        <v>4.3873574090445935</v>
      </c>
      <c r="GV22" s="47">
        <v>2.6</v>
      </c>
      <c r="GW22" s="13">
        <f t="shared" si="138"/>
        <v>0.76981286823508288</v>
      </c>
      <c r="GX22" s="44">
        <v>0.41</v>
      </c>
      <c r="GY22" s="13">
        <f t="shared" si="139"/>
        <v>1.7100000000000009</v>
      </c>
      <c r="GZ22" s="13">
        <f t="shared" si="140"/>
        <v>-0.15665381004537635</v>
      </c>
      <c r="HA22" s="13">
        <f t="shared" si="141"/>
        <v>14.886316152974905</v>
      </c>
      <c r="HB22" s="13">
        <f t="shared" si="142"/>
        <v>17.410896085350757</v>
      </c>
      <c r="HC22" s="13">
        <v>9.75</v>
      </c>
      <c r="HD22" s="13">
        <v>8.0399999999999991</v>
      </c>
      <c r="HE22" s="13">
        <v>2</v>
      </c>
      <c r="HF22" s="13">
        <f t="shared" si="143"/>
        <v>-10.684619516131413</v>
      </c>
      <c r="HG22" s="13">
        <f t="shared" si="8"/>
        <v>0.25865107765800122</v>
      </c>
      <c r="HH22" s="13">
        <f t="shared" si="144"/>
        <v>-1.2273486055805338</v>
      </c>
      <c r="HI22" s="13">
        <f t="shared" si="145"/>
        <v>5.0222695790818701</v>
      </c>
      <c r="HJ22" s="44">
        <v>0.98</v>
      </c>
      <c r="HK22" s="44">
        <v>0.72</v>
      </c>
      <c r="HL22" s="44">
        <f t="shared" si="146"/>
        <v>257.51072961373387</v>
      </c>
      <c r="HM22" s="44">
        <v>200</v>
      </c>
      <c r="HN22" s="44">
        <v>100</v>
      </c>
      <c r="HO22" s="44">
        <v>2000</v>
      </c>
      <c r="HP22" s="44">
        <v>20000</v>
      </c>
      <c r="HR22" s="30"/>
    </row>
    <row r="23" spans="1:226" x14ac:dyDescent="0.25">
      <c r="A23" s="40" t="s">
        <v>278</v>
      </c>
      <c r="B23" s="45"/>
      <c r="C23" s="55">
        <f t="shared" si="9"/>
        <v>2.2784077072060191E-5</v>
      </c>
      <c r="D23" s="55">
        <f t="shared" si="10"/>
        <v>1.3501401300920063E-4</v>
      </c>
      <c r="E23" s="55">
        <f t="shared" si="11"/>
        <v>1.6534763287535947E-5</v>
      </c>
      <c r="F23" s="55">
        <f t="shared" si="12"/>
        <v>3.8409866571593662E-5</v>
      </c>
      <c r="G23" s="55">
        <f t="shared" si="13"/>
        <v>7.1050368978123682E-5</v>
      </c>
      <c r="H23" s="55">
        <f t="shared" si="14"/>
        <v>7.1760872667903791E-5</v>
      </c>
      <c r="I23" s="55">
        <f t="shared" si="15"/>
        <v>2.1011066321683855E-5</v>
      </c>
      <c r="J23" s="55">
        <f t="shared" si="16"/>
        <v>0</v>
      </c>
      <c r="K23" s="55">
        <f t="shared" si="17"/>
        <v>1.3866293624891293E-5</v>
      </c>
      <c r="L23" s="55">
        <f t="shared" si="18"/>
        <v>1.5858756390697143E-5</v>
      </c>
      <c r="M23" s="55">
        <f t="shared" si="19"/>
        <v>3.1608955818000078E-6</v>
      </c>
      <c r="N23" s="55">
        <f t="shared" si="20"/>
        <v>0</v>
      </c>
      <c r="O23" s="55">
        <f t="shared" si="21"/>
        <v>0</v>
      </c>
      <c r="P23" s="55">
        <f t="shared" si="22"/>
        <v>6.7238128592193164E-6</v>
      </c>
      <c r="Q23" s="55">
        <f t="shared" si="23"/>
        <v>2.3657430549857764E-5</v>
      </c>
      <c r="R23" s="55">
        <f t="shared" si="24"/>
        <v>7.4003399938762232E-6</v>
      </c>
      <c r="S23" s="55">
        <f t="shared" si="25"/>
        <v>1.263548124346564E-5</v>
      </c>
      <c r="T23" s="55">
        <f t="shared" si="26"/>
        <v>6.154874848054992E-5</v>
      </c>
      <c r="U23" s="55">
        <f t="shared" si="27"/>
        <v>4.8788642088241213E-6</v>
      </c>
      <c r="V23" s="55">
        <f t="shared" si="28"/>
        <v>5.3820654500914833E-6</v>
      </c>
      <c r="W23" s="55">
        <f t="shared" si="29"/>
        <v>0</v>
      </c>
      <c r="X23" s="55">
        <f t="shared" si="30"/>
        <v>0</v>
      </c>
      <c r="Y23" s="55">
        <f t="shared" si="31"/>
        <v>3.9046357186954539E-6</v>
      </c>
      <c r="Z23" s="55">
        <f t="shared" si="32"/>
        <v>0</v>
      </c>
      <c r="AA23" s="55">
        <f t="shared" si="33"/>
        <v>5.1621530983685798E-6</v>
      </c>
      <c r="AB23" s="55">
        <f t="shared" si="34"/>
        <v>1.4208652788245263E-5</v>
      </c>
      <c r="AC23" s="55">
        <f t="shared" si="35"/>
        <v>3.9629138637500144E-6</v>
      </c>
      <c r="AD23" s="55">
        <f t="shared" si="36"/>
        <v>0</v>
      </c>
      <c r="AE23" s="55">
        <f t="shared" si="37"/>
        <v>3.2437853928937721E-5</v>
      </c>
      <c r="AF23" s="55">
        <f t="shared" si="38"/>
        <v>0</v>
      </c>
      <c r="AG23" s="55">
        <f t="shared" si="39"/>
        <v>8.8804079926528556E-6</v>
      </c>
      <c r="AH23" s="55">
        <f t="shared" si="40"/>
        <v>1.8082978523743798E-5</v>
      </c>
      <c r="AI23" s="39">
        <f t="shared" si="41"/>
        <v>482612.44503659208</v>
      </c>
      <c r="AJ23" s="39">
        <f t="shared" si="42"/>
        <v>148710.23596257158</v>
      </c>
      <c r="AK23" s="39">
        <f t="shared" si="43"/>
        <v>20529.02615684507</v>
      </c>
      <c r="AL23" s="39">
        <f t="shared" si="44"/>
        <v>84048.830337000982</v>
      </c>
      <c r="AM23" s="39">
        <f t="shared" si="45"/>
        <v>81824.534104557868</v>
      </c>
      <c r="AN23" s="39">
        <f t="shared" si="46"/>
        <v>32728.299089757849</v>
      </c>
      <c r="AO23" s="39">
        <f t="shared" si="47"/>
        <v>26679.927737623017</v>
      </c>
      <c r="AP23" s="39">
        <f t="shared" si="48"/>
        <v>0</v>
      </c>
      <c r="AQ23" s="39">
        <f t="shared" si="49"/>
        <v>7617.5973814958325</v>
      </c>
      <c r="AR23" s="39">
        <f t="shared" si="50"/>
        <v>32847.893286918581</v>
      </c>
      <c r="AS23" s="39">
        <f t="shared" si="51"/>
        <v>1520.4770921601221</v>
      </c>
      <c r="AT23" s="39">
        <f t="shared" si="52"/>
        <v>0</v>
      </c>
      <c r="AU23" s="39">
        <f t="shared" si="53"/>
        <v>0</v>
      </c>
      <c r="AV23" s="39">
        <f t="shared" si="54"/>
        <v>4580.9104969727787</v>
      </c>
      <c r="AW23" s="39">
        <f t="shared" si="55"/>
        <v>36935.051353145733</v>
      </c>
      <c r="AX23" s="39">
        <f t="shared" si="56"/>
        <v>6100.7633103647058</v>
      </c>
      <c r="AY23" s="39">
        <f t="shared" si="57"/>
        <v>16776.490245050063</v>
      </c>
      <c r="AZ23" s="39">
        <f t="shared" si="58"/>
        <v>9129.0851744316988</v>
      </c>
      <c r="BA23" s="39">
        <f t="shared" si="59"/>
        <v>4581.4633457172349</v>
      </c>
      <c r="BB23" s="39">
        <f t="shared" si="60"/>
        <v>1540.8001834763015</v>
      </c>
      <c r="BC23" s="39">
        <f t="shared" si="61"/>
        <v>0</v>
      </c>
      <c r="BD23" s="39">
        <f t="shared" si="62"/>
        <v>0</v>
      </c>
      <c r="BE23" s="39">
        <f t="shared" si="63"/>
        <v>1520.4031147681726</v>
      </c>
      <c r="BF23" s="39">
        <f t="shared" si="64"/>
        <v>0</v>
      </c>
      <c r="BG23" s="39">
        <f t="shared" si="65"/>
        <v>4581.3784480125687</v>
      </c>
      <c r="BH23" s="39">
        <f t="shared" si="66"/>
        <v>6098.047940798403</v>
      </c>
      <c r="BI23" s="39">
        <f t="shared" si="67"/>
        <v>1520.3973183363673</v>
      </c>
      <c r="BJ23" s="39">
        <f t="shared" si="68"/>
        <v>0</v>
      </c>
      <c r="BK23" s="39">
        <f t="shared" si="69"/>
        <v>13719.657037815256</v>
      </c>
      <c r="BL23" s="39">
        <f t="shared" si="70"/>
        <v>0</v>
      </c>
      <c r="BM23" s="39">
        <f t="shared" si="71"/>
        <v>6100.1728069435258</v>
      </c>
      <c r="BN23" s="39">
        <f t="shared" si="72"/>
        <v>39001.202866634412</v>
      </c>
      <c r="BO23" s="44">
        <f t="shared" si="73"/>
        <v>0.1488652424660856</v>
      </c>
      <c r="BP23" s="44">
        <f t="shared" si="74"/>
        <v>0.87572497023213136</v>
      </c>
      <c r="BQ23" s="44">
        <f t="shared" si="75"/>
        <v>0.10807797891629371</v>
      </c>
      <c r="BR23" s="44">
        <f t="shared" si="76"/>
        <v>0.25070413695750332</v>
      </c>
      <c r="BS23" s="44">
        <f t="shared" si="77"/>
        <v>0.46276528491524316</v>
      </c>
      <c r="BT23" s="44">
        <f t="shared" si="78"/>
        <v>0.46737130944267818</v>
      </c>
      <c r="BU23" s="44">
        <f t="shared" si="79"/>
        <v>0.13729675567572733</v>
      </c>
      <c r="BV23" s="44">
        <f t="shared" si="80"/>
        <v>0</v>
      </c>
      <c r="BW23" s="44">
        <f t="shared" si="81"/>
        <v>9.0651580895195996E-2</v>
      </c>
      <c r="BX23" s="44">
        <f t="shared" si="82"/>
        <v>0.10366390176772262</v>
      </c>
      <c r="BY23" s="44">
        <f t="shared" si="83"/>
        <v>2.0678983931759622E-2</v>
      </c>
      <c r="BZ23" s="44">
        <f t="shared" si="84"/>
        <v>0</v>
      </c>
      <c r="CA23" s="44">
        <f t="shared" si="85"/>
        <v>0</v>
      </c>
      <c r="CB23" s="44">
        <f t="shared" si="86"/>
        <v>4.397779450000646E-2</v>
      </c>
      <c r="CC23" s="44">
        <f t="shared" si="87"/>
        <v>0.15456268752012378</v>
      </c>
      <c r="CD23" s="44">
        <f t="shared" si="88"/>
        <v>4.8400548629273205E-2</v>
      </c>
      <c r="CE23" s="44">
        <f t="shared" si="89"/>
        <v>8.2611731382022713E-2</v>
      </c>
      <c r="CF23" s="44">
        <f t="shared" si="90"/>
        <v>0.40112756902722202</v>
      </c>
      <c r="CG23" s="44">
        <f t="shared" si="91"/>
        <v>3.1914567896583076E-2</v>
      </c>
      <c r="CH23" s="44">
        <f t="shared" si="92"/>
        <v>3.5205046121871822E-2</v>
      </c>
      <c r="CI23" s="44">
        <f t="shared" si="93"/>
        <v>0</v>
      </c>
      <c r="CJ23" s="44">
        <f t="shared" si="94"/>
        <v>0</v>
      </c>
      <c r="CK23" s="44">
        <f t="shared" si="95"/>
        <v>2.5543384359856678E-2</v>
      </c>
      <c r="CL23" s="44">
        <f t="shared" si="96"/>
        <v>0</v>
      </c>
      <c r="CM23" s="44">
        <f t="shared" si="97"/>
        <v>3.376704610050258E-2</v>
      </c>
      <c r="CN23" s="44">
        <f t="shared" si="98"/>
        <v>9.2887691867929223E-2</v>
      </c>
      <c r="CO23" s="44">
        <f t="shared" si="99"/>
        <v>2.5924530066684978E-2</v>
      </c>
      <c r="CP23" s="44">
        <f t="shared" si="100"/>
        <v>0</v>
      </c>
      <c r="CQ23" s="44">
        <f t="shared" si="101"/>
        <v>0.2118069155359168</v>
      </c>
      <c r="CR23" s="44">
        <f t="shared" si="102"/>
        <v>0</v>
      </c>
      <c r="CS23" s="44">
        <f t="shared" si="103"/>
        <v>5.8075036627858928E-2</v>
      </c>
      <c r="CT23" s="44">
        <f t="shared" si="104"/>
        <v>0.11818578710608056</v>
      </c>
      <c r="CU23" s="39">
        <v>6.35</v>
      </c>
      <c r="CV23" s="39">
        <v>37.628865979381402</v>
      </c>
      <c r="CW23" s="39">
        <v>4.6082949308755801</v>
      </c>
      <c r="CX23" s="39">
        <v>10.7049608355091</v>
      </c>
      <c r="CY23" s="39">
        <v>19.801980198019798</v>
      </c>
      <c r="CZ23" s="39">
        <v>20</v>
      </c>
      <c r="DA23" s="39">
        <v>5.85585585585586</v>
      </c>
      <c r="DB23" s="39">
        <v>0</v>
      </c>
      <c r="DC23" s="39">
        <v>3.8645833333333299</v>
      </c>
      <c r="DD23" s="39">
        <v>4.4198895027624303</v>
      </c>
      <c r="DE23" s="39">
        <v>0.88095238095238104</v>
      </c>
      <c r="DF23" s="39">
        <v>0</v>
      </c>
      <c r="DG23" s="39">
        <v>0</v>
      </c>
      <c r="DH23" s="39">
        <v>1.8739495798319299</v>
      </c>
      <c r="DI23" s="39">
        <v>6.5934065934065904</v>
      </c>
      <c r="DJ23" s="39">
        <v>2.0625</v>
      </c>
      <c r="DK23" s="39">
        <v>3.5215517241379302</v>
      </c>
      <c r="DL23" s="39">
        <v>17.153846153846199</v>
      </c>
      <c r="DM23" s="39">
        <v>1.3597560975609799</v>
      </c>
      <c r="DN23" s="39">
        <v>1.5</v>
      </c>
      <c r="DO23" s="39">
        <v>0</v>
      </c>
      <c r="DP23" s="39">
        <v>0</v>
      </c>
      <c r="DQ23" s="39">
        <v>1.0882352941176501</v>
      </c>
      <c r="DR23" s="39">
        <v>0</v>
      </c>
      <c r="DS23" s="39">
        <v>1.43870967741935</v>
      </c>
      <c r="DT23" s="39">
        <v>3.96</v>
      </c>
      <c r="DU23" s="78">
        <v>1.1044776119402999</v>
      </c>
      <c r="DV23" s="78">
        <v>0</v>
      </c>
      <c r="DW23" s="78">
        <v>9.0405405405405403</v>
      </c>
      <c r="DX23" s="78">
        <v>0</v>
      </c>
      <c r="DY23" s="78">
        <v>2.4750000000000001</v>
      </c>
      <c r="DZ23" s="78">
        <v>5.03978779840849</v>
      </c>
      <c r="EA23" s="39">
        <f t="shared" si="3"/>
        <v>2.2939710962109987</v>
      </c>
      <c r="EB23" s="39">
        <f t="shared" si="4"/>
        <v>8.7532916624645427</v>
      </c>
      <c r="EC23">
        <v>572.77</v>
      </c>
      <c r="ED23" s="39">
        <f t="shared" si="5"/>
        <v>0.20551237518997867</v>
      </c>
      <c r="EE23" s="39">
        <f t="shared" si="105"/>
        <v>324194175.24311668</v>
      </c>
      <c r="EF23" s="39">
        <f t="shared" si="106"/>
        <v>16981385.825181216</v>
      </c>
      <c r="EG23" s="39">
        <f t="shared" si="107"/>
        <v>18994642.907548059</v>
      </c>
      <c r="EH23" s="39">
        <f t="shared" si="108"/>
        <v>33525107.067239199</v>
      </c>
      <c r="EI23" s="39">
        <f t="shared" si="109"/>
        <v>17681649.158178378</v>
      </c>
      <c r="EJ23" s="39">
        <f t="shared" si="110"/>
        <v>7002633.3299716348</v>
      </c>
      <c r="EK23" s="39">
        <f t="shared" si="111"/>
        <v>19432307.490671288</v>
      </c>
      <c r="EL23" s="39">
        <f t="shared" si="112"/>
        <v>4026514.1647336897</v>
      </c>
      <c r="EM23" s="39">
        <f t="shared" si="113"/>
        <v>8403159.9959659614</v>
      </c>
      <c r="EN23" s="39">
        <f t="shared" si="114"/>
        <v>31686915.818121646</v>
      </c>
      <c r="EO23" s="39">
        <f t="shared" si="115"/>
        <v>7352764.9964702167</v>
      </c>
      <c r="EP23" s="39">
        <f t="shared" si="116"/>
        <v>3326250.8317365265</v>
      </c>
      <c r="EQ23" s="39">
        <f t="shared" si="117"/>
        <v>6039771.2471005348</v>
      </c>
      <c r="ER23" s="39">
        <f t="shared" si="118"/>
        <v>10416417.078332806</v>
      </c>
      <c r="ES23" s="39">
        <f t="shared" si="119"/>
        <v>23896486.238528203</v>
      </c>
      <c r="ET23" s="39">
        <f t="shared" si="120"/>
        <v>12604739.993948942</v>
      </c>
      <c r="EU23" s="39">
        <f t="shared" si="121"/>
        <v>20307636.656917743</v>
      </c>
      <c r="EV23" s="39">
        <f t="shared" si="122"/>
        <v>2275855.8322407813</v>
      </c>
      <c r="EW23" s="39">
        <f t="shared" si="123"/>
        <v>14355398.326441851</v>
      </c>
      <c r="EX23" s="39">
        <f t="shared" si="124"/>
        <v>4376645.8312322712</v>
      </c>
      <c r="EY23" s="39">
        <f t="shared" si="125"/>
        <v>4289112.9146076264</v>
      </c>
      <c r="EZ23" s="39">
        <f t="shared" si="126"/>
        <v>11992009.577576425</v>
      </c>
      <c r="FA23" s="39">
        <f t="shared" si="127"/>
        <v>5952238.3304758901</v>
      </c>
      <c r="FB23" s="39">
        <f t="shared" si="128"/>
        <v>4464178.7478569169</v>
      </c>
      <c r="FC23" s="39">
        <f t="shared" si="129"/>
        <v>13567602.076820042</v>
      </c>
      <c r="FD23" s="39">
        <f t="shared" si="130"/>
        <v>6564968.7468484072</v>
      </c>
      <c r="FE23" s="39">
        <f t="shared" si="131"/>
        <v>5864705.4138512434</v>
      </c>
      <c r="FF23" s="39">
        <f t="shared" si="132"/>
        <v>7352764.9964702167</v>
      </c>
      <c r="FG23" s="39">
        <f t="shared" si="133"/>
        <v>6477435.8302237624</v>
      </c>
      <c r="FH23" s="39">
        <f t="shared" si="134"/>
        <v>5777172.4972265987</v>
      </c>
      <c r="FI23" s="39">
        <f t="shared" si="135"/>
        <v>10503949.994957451</v>
      </c>
      <c r="FJ23" s="39">
        <f t="shared" si="136"/>
        <v>32999909.56749133</v>
      </c>
      <c r="FK23" s="39">
        <v>37036830</v>
      </c>
      <c r="FL23">
        <v>1940000</v>
      </c>
      <c r="FM23">
        <v>2170000</v>
      </c>
      <c r="FN23">
        <v>3830000</v>
      </c>
      <c r="FO23">
        <v>2020000</v>
      </c>
      <c r="FP23">
        <v>800000</v>
      </c>
      <c r="FQ23">
        <v>2220000</v>
      </c>
      <c r="FR23">
        <v>460000</v>
      </c>
      <c r="FS23">
        <v>960000</v>
      </c>
      <c r="FT23">
        <v>3620000</v>
      </c>
      <c r="FU23">
        <v>840000</v>
      </c>
      <c r="FV23">
        <v>380000</v>
      </c>
      <c r="FW23">
        <v>690000</v>
      </c>
      <c r="FX23">
        <v>1190000</v>
      </c>
      <c r="FY23">
        <v>2730000</v>
      </c>
      <c r="FZ23">
        <v>1440000</v>
      </c>
      <c r="GA23">
        <v>2320000</v>
      </c>
      <c r="GB23">
        <v>260000</v>
      </c>
      <c r="GC23">
        <v>1640000</v>
      </c>
      <c r="GD23">
        <v>500000</v>
      </c>
      <c r="GE23">
        <v>490000</v>
      </c>
      <c r="GF23">
        <v>1370000</v>
      </c>
      <c r="GG23">
        <v>680000</v>
      </c>
      <c r="GH23">
        <v>510000</v>
      </c>
      <c r="GI23">
        <v>1550000</v>
      </c>
      <c r="GJ23">
        <v>750000</v>
      </c>
      <c r="GK23">
        <v>670000</v>
      </c>
      <c r="GL23">
        <v>840000</v>
      </c>
      <c r="GM23">
        <v>740000</v>
      </c>
      <c r="GN23">
        <v>660000</v>
      </c>
      <c r="GO23">
        <v>1200000</v>
      </c>
      <c r="GP23">
        <v>3770000</v>
      </c>
      <c r="GQ23" s="36">
        <v>1.5282385010500801E-2</v>
      </c>
      <c r="GR23" s="36">
        <v>1E-3</v>
      </c>
      <c r="GS23" s="36">
        <v>5.0000000000000001E-3</v>
      </c>
      <c r="GT23" s="37">
        <f t="shared" si="7"/>
        <v>3.7354621576985427E-3</v>
      </c>
      <c r="GU23" s="44">
        <f t="shared" si="137"/>
        <v>4.7529705264649778</v>
      </c>
      <c r="GV23" s="47">
        <v>2.4</v>
      </c>
      <c r="GW23" s="13">
        <f t="shared" si="138"/>
        <v>0.71059649375546097</v>
      </c>
      <c r="GX23" s="44">
        <v>0.41</v>
      </c>
      <c r="GY23" s="13">
        <f t="shared" si="139"/>
        <v>1.7100000000000009</v>
      </c>
      <c r="GZ23" s="13">
        <f t="shared" si="140"/>
        <v>-0.15665381004537635</v>
      </c>
      <c r="HA23" s="13">
        <f t="shared" si="141"/>
        <v>14.886316152974905</v>
      </c>
      <c r="HB23" s="13">
        <f t="shared" si="142"/>
        <v>17.410896085350757</v>
      </c>
      <c r="HC23" s="13">
        <v>9.75</v>
      </c>
      <c r="HD23" s="13">
        <v>8.0399999999999991</v>
      </c>
      <c r="HE23" s="13">
        <v>2</v>
      </c>
      <c r="HF23" s="13">
        <f t="shared" si="143"/>
        <v>-10.684619516131413</v>
      </c>
      <c r="HG23" s="13">
        <f t="shared" si="8"/>
        <v>0.25865107765800122</v>
      </c>
      <c r="HH23" s="13">
        <f t="shared" si="144"/>
        <v>-1.2273486055805338</v>
      </c>
      <c r="HI23" s="13">
        <f t="shared" si="145"/>
        <v>5.4407920440053603</v>
      </c>
      <c r="HJ23" s="44">
        <v>0.98</v>
      </c>
      <c r="HK23" s="44">
        <v>0.72</v>
      </c>
      <c r="HL23" s="44">
        <f t="shared" si="146"/>
        <v>257.51072961373387</v>
      </c>
      <c r="HM23" s="44">
        <v>200</v>
      </c>
      <c r="HN23" s="44">
        <v>100</v>
      </c>
      <c r="HO23" s="44">
        <v>2000</v>
      </c>
      <c r="HP23" s="44">
        <v>20000</v>
      </c>
      <c r="HR23" s="30"/>
    </row>
    <row r="24" spans="1:226" x14ac:dyDescent="0.25">
      <c r="A24" s="40" t="s">
        <v>279</v>
      </c>
      <c r="B24" s="45"/>
      <c r="C24" s="55">
        <f t="shared" si="9"/>
        <v>2.2066999119184361E-5</v>
      </c>
      <c r="D24" s="55">
        <f t="shared" si="10"/>
        <v>1.3076474841305571E-4</v>
      </c>
      <c r="E24" s="55">
        <f t="shared" si="11"/>
        <v>1.601436853237298E-5</v>
      </c>
      <c r="F24" s="55">
        <f t="shared" si="12"/>
        <v>3.7201001783950319E-5</v>
      </c>
      <c r="G24" s="55">
        <f t="shared" si="13"/>
        <v>6.8814217257922097E-5</v>
      </c>
      <c r="H24" s="55">
        <f t="shared" si="14"/>
        <v>6.9502359430501787E-5</v>
      </c>
      <c r="I24" s="55">
        <f t="shared" si="15"/>
        <v>2.0349789923344852E-5</v>
      </c>
      <c r="J24" s="55">
        <f t="shared" si="16"/>
        <v>0</v>
      </c>
      <c r="K24" s="55">
        <f t="shared" si="17"/>
        <v>1.342988299412283E-5</v>
      </c>
      <c r="L24" s="55">
        <f t="shared" si="18"/>
        <v>1.5359637443203636E-5</v>
      </c>
      <c r="M24" s="55">
        <f t="shared" si="19"/>
        <v>3.0614134511053326E-6</v>
      </c>
      <c r="N24" s="55">
        <f t="shared" si="20"/>
        <v>0</v>
      </c>
      <c r="O24" s="55">
        <f t="shared" si="21"/>
        <v>0</v>
      </c>
      <c r="P24" s="55">
        <f t="shared" si="22"/>
        <v>6.5121958626058324E-6</v>
      </c>
      <c r="Q24" s="55">
        <f t="shared" si="23"/>
        <v>2.2912865746318317E-5</v>
      </c>
      <c r="R24" s="55">
        <f t="shared" si="24"/>
        <v>7.1674308162704425E-6</v>
      </c>
      <c r="S24" s="55">
        <f t="shared" si="25"/>
        <v>1.2237807684207722E-5</v>
      </c>
      <c r="T24" s="55">
        <f t="shared" si="26"/>
        <v>5.9611639050006701E-5</v>
      </c>
      <c r="U24" s="55">
        <f t="shared" si="27"/>
        <v>4.7253128515247628E-6</v>
      </c>
      <c r="V24" s="55">
        <f t="shared" si="28"/>
        <v>5.2126769572880677E-6</v>
      </c>
      <c r="W24" s="55">
        <f t="shared" si="29"/>
        <v>0</v>
      </c>
      <c r="X24" s="55">
        <f t="shared" si="30"/>
        <v>0</v>
      </c>
      <c r="Y24" s="55">
        <f t="shared" si="31"/>
        <v>3.7817460278363052E-6</v>
      </c>
      <c r="Z24" s="55">
        <f t="shared" si="32"/>
        <v>0</v>
      </c>
      <c r="AA24" s="55">
        <f t="shared" si="33"/>
        <v>4.9996858558064988E-6</v>
      </c>
      <c r="AB24" s="55">
        <f t="shared" si="34"/>
        <v>1.3761467167239944E-5</v>
      </c>
      <c r="AC24" s="55">
        <f t="shared" si="35"/>
        <v>3.8381899984014922E-6</v>
      </c>
      <c r="AD24" s="55">
        <f t="shared" si="36"/>
        <v>0</v>
      </c>
      <c r="AE24" s="55">
        <f t="shared" si="37"/>
        <v>3.1416944904733707E-5</v>
      </c>
      <c r="AF24" s="55">
        <f t="shared" si="38"/>
        <v>0</v>
      </c>
      <c r="AG24" s="55">
        <f t="shared" si="39"/>
        <v>8.600916979524531E-6</v>
      </c>
      <c r="AH24" s="55">
        <f t="shared" si="40"/>
        <v>1.7513857150921672E-5</v>
      </c>
      <c r="AI24" s="39">
        <f t="shared" si="41"/>
        <v>467418.69747654803</v>
      </c>
      <c r="AJ24" s="39">
        <f t="shared" si="42"/>
        <v>144021.57830714952</v>
      </c>
      <c r="AK24" s="39">
        <f t="shared" si="43"/>
        <v>19882.778884130716</v>
      </c>
      <c r="AL24" s="39">
        <f t="shared" si="44"/>
        <v>81402.23238760895</v>
      </c>
      <c r="AM24" s="39">
        <f t="shared" si="45"/>
        <v>79246.866030509991</v>
      </c>
      <c r="AN24" s="39">
        <f t="shared" si="46"/>
        <v>31697.269923941963</v>
      </c>
      <c r="AO24" s="39">
        <f t="shared" si="47"/>
        <v>25840.002126211697</v>
      </c>
      <c r="AP24" s="39">
        <f t="shared" si="48"/>
        <v>0</v>
      </c>
      <c r="AQ24" s="39">
        <f t="shared" si="49"/>
        <v>7377.8063135391258</v>
      </c>
      <c r="AR24" s="39">
        <f t="shared" si="50"/>
        <v>31813.861240186492</v>
      </c>
      <c r="AS24" s="39">
        <f t="shared" si="51"/>
        <v>1472.6214581698312</v>
      </c>
      <c r="AT24" s="39">
        <f t="shared" si="52"/>
        <v>0</v>
      </c>
      <c r="AU24" s="39">
        <f t="shared" si="53"/>
        <v>0</v>
      </c>
      <c r="AV24" s="39">
        <f t="shared" si="54"/>
        <v>4436.7236728902189</v>
      </c>
      <c r="AW24" s="39">
        <f t="shared" si="55"/>
        <v>35772.237686760534</v>
      </c>
      <c r="AX24" s="39">
        <f t="shared" si="56"/>
        <v>5908.7365073717756</v>
      </c>
      <c r="AY24" s="39">
        <f t="shared" si="57"/>
        <v>16248.398965426641</v>
      </c>
      <c r="AZ24" s="39">
        <f t="shared" si="58"/>
        <v>8841.5332216904098</v>
      </c>
      <c r="BA24" s="39">
        <f t="shared" si="59"/>
        <v>4437.2626578369627</v>
      </c>
      <c r="BB24" s="39">
        <f t="shared" si="60"/>
        <v>1492.3034660951218</v>
      </c>
      <c r="BC24" s="39">
        <f t="shared" si="61"/>
        <v>0</v>
      </c>
      <c r="BD24" s="39">
        <f t="shared" si="62"/>
        <v>0</v>
      </c>
      <c r="BE24" s="39">
        <f t="shared" si="63"/>
        <v>1472.5493357688288</v>
      </c>
      <c r="BF24" s="39">
        <f t="shared" si="64"/>
        <v>0</v>
      </c>
      <c r="BG24" s="39">
        <f t="shared" si="65"/>
        <v>4437.1798890576829</v>
      </c>
      <c r="BH24" s="39">
        <f t="shared" si="66"/>
        <v>5906.0892426168248</v>
      </c>
      <c r="BI24" s="39">
        <f t="shared" si="67"/>
        <v>1472.5436846851242</v>
      </c>
      <c r="BJ24" s="39">
        <f t="shared" si="68"/>
        <v>0</v>
      </c>
      <c r="BK24" s="39">
        <f t="shared" si="69"/>
        <v>13287.675471470937</v>
      </c>
      <c r="BL24" s="39">
        <f t="shared" si="70"/>
        <v>0</v>
      </c>
      <c r="BM24" s="39">
        <f t="shared" si="71"/>
        <v>5908.1608131788553</v>
      </c>
      <c r="BN24" s="39">
        <f t="shared" si="72"/>
        <v>37773.432061474698</v>
      </c>
      <c r="BO24" s="44">
        <f t="shared" si="73"/>
        <v>0.14984756374721458</v>
      </c>
      <c r="BP24" s="44">
        <f t="shared" si="74"/>
        <v>0.88146130033522896</v>
      </c>
      <c r="BQ24" s="44">
        <f t="shared" si="75"/>
        <v>0.10879144937140345</v>
      </c>
      <c r="BR24" s="44">
        <f t="shared" si="76"/>
        <v>0.25235676704489263</v>
      </c>
      <c r="BS24" s="44">
        <f t="shared" si="77"/>
        <v>0.46580928439090258</v>
      </c>
      <c r="BT24" s="44">
        <f t="shared" si="78"/>
        <v>0.47044546344834437</v>
      </c>
      <c r="BU24" s="44">
        <f t="shared" si="79"/>
        <v>0.13820284531385443</v>
      </c>
      <c r="BV24" s="44">
        <f t="shared" si="80"/>
        <v>0</v>
      </c>
      <c r="BW24" s="44">
        <f t="shared" si="81"/>
        <v>9.1250117090351954E-2</v>
      </c>
      <c r="BX24" s="44">
        <f t="shared" si="82"/>
        <v>0.10434826338998796</v>
      </c>
      <c r="BY24" s="44">
        <f t="shared" si="83"/>
        <v>2.0815615262015502E-2</v>
      </c>
      <c r="BZ24" s="44">
        <f t="shared" si="84"/>
        <v>0</v>
      </c>
      <c r="CA24" s="44">
        <f t="shared" si="85"/>
        <v>0</v>
      </c>
      <c r="CB24" s="44">
        <f t="shared" si="86"/>
        <v>4.4268298863220402E-2</v>
      </c>
      <c r="CC24" s="44">
        <f t="shared" si="87"/>
        <v>0.15558254611304181</v>
      </c>
      <c r="CD24" s="44">
        <f t="shared" si="88"/>
        <v>4.8720254164101806E-2</v>
      </c>
      <c r="CE24" s="44">
        <f t="shared" si="89"/>
        <v>8.3157227843994611E-2</v>
      </c>
      <c r="CF24" s="44">
        <f t="shared" si="90"/>
        <v>0.40376776966817723</v>
      </c>
      <c r="CG24" s="44">
        <f t="shared" si="91"/>
        <v>3.2125411747079266E-2</v>
      </c>
      <c r="CH24" s="44">
        <f t="shared" si="92"/>
        <v>3.5437620837239933E-2</v>
      </c>
      <c r="CI24" s="44">
        <f t="shared" si="93"/>
        <v>0</v>
      </c>
      <c r="CJ24" s="44">
        <f t="shared" si="94"/>
        <v>0</v>
      </c>
      <c r="CK24" s="44">
        <f t="shared" si="95"/>
        <v>2.5712147760900743E-2</v>
      </c>
      <c r="CL24" s="44">
        <f t="shared" si="96"/>
        <v>0</v>
      </c>
      <c r="CM24" s="44">
        <f t="shared" si="97"/>
        <v>3.3990124202030868E-2</v>
      </c>
      <c r="CN24" s="44">
        <f t="shared" si="98"/>
        <v>9.3500978393901563E-2</v>
      </c>
      <c r="CO24" s="44">
        <f t="shared" si="99"/>
        <v>2.6095811014145678E-2</v>
      </c>
      <c r="CP24" s="44">
        <f t="shared" si="100"/>
        <v>0</v>
      </c>
      <c r="CQ24" s="44">
        <f t="shared" si="101"/>
        <v>0.21320368498363071</v>
      </c>
      <c r="CR24" s="44">
        <f t="shared" si="102"/>
        <v>0</v>
      </c>
      <c r="CS24" s="44">
        <f t="shared" si="103"/>
        <v>5.8458608760368409E-2</v>
      </c>
      <c r="CT24" s="44">
        <f t="shared" si="104"/>
        <v>0.11896590419843485</v>
      </c>
      <c r="CU24" s="39">
        <v>6.35</v>
      </c>
      <c r="CV24" s="39">
        <v>37.628865979381402</v>
      </c>
      <c r="CW24" s="39">
        <v>4.6082949308755801</v>
      </c>
      <c r="CX24" s="39">
        <v>10.7049608355091</v>
      </c>
      <c r="CY24" s="39">
        <v>19.801980198019798</v>
      </c>
      <c r="CZ24" s="39">
        <v>20</v>
      </c>
      <c r="DA24" s="39">
        <v>5.85585585585586</v>
      </c>
      <c r="DB24" s="39">
        <v>0</v>
      </c>
      <c r="DC24" s="39">
        <v>3.8645833333333299</v>
      </c>
      <c r="DD24" s="39">
        <v>4.4198895027624303</v>
      </c>
      <c r="DE24" s="39">
        <v>0.88095238095238104</v>
      </c>
      <c r="DF24" s="39">
        <v>0</v>
      </c>
      <c r="DG24" s="39">
        <v>0</v>
      </c>
      <c r="DH24" s="39">
        <v>1.8739495798319299</v>
      </c>
      <c r="DI24" s="39">
        <v>6.5934065934065904</v>
      </c>
      <c r="DJ24" s="39">
        <v>2.0625</v>
      </c>
      <c r="DK24" s="39">
        <v>3.5215517241379302</v>
      </c>
      <c r="DL24" s="39">
        <v>17.153846153846199</v>
      </c>
      <c r="DM24" s="39">
        <v>1.3597560975609799</v>
      </c>
      <c r="DN24" s="39">
        <v>1.5</v>
      </c>
      <c r="DO24" s="39">
        <v>0</v>
      </c>
      <c r="DP24" s="39">
        <v>0</v>
      </c>
      <c r="DQ24" s="39">
        <v>1.0882352941176501</v>
      </c>
      <c r="DR24" s="39">
        <v>0</v>
      </c>
      <c r="DS24" s="39">
        <v>1.43870967741935</v>
      </c>
      <c r="DT24" s="39">
        <v>3.96</v>
      </c>
      <c r="DU24" s="78">
        <v>1.1044776119402999</v>
      </c>
      <c r="DV24" s="78">
        <v>0</v>
      </c>
      <c r="DW24" s="78">
        <v>9.0405405405405403</v>
      </c>
      <c r="DX24" s="78">
        <v>0</v>
      </c>
      <c r="DY24" s="78">
        <v>2.4750000000000001</v>
      </c>
      <c r="DZ24" s="78">
        <v>5.03978779840849</v>
      </c>
      <c r="EA24" s="39">
        <f t="shared" si="3"/>
        <v>2.3087810935789403</v>
      </c>
      <c r="EB24" s="39">
        <f t="shared" si="4"/>
        <v>8.4221425188167363</v>
      </c>
      <c r="EC24">
        <v>572.77</v>
      </c>
      <c r="ED24" s="39">
        <f t="shared" si="5"/>
        <v>0.19904433205504127</v>
      </c>
      <c r="EE24" s="39">
        <f t="shared" si="105"/>
        <v>311929460.7051872</v>
      </c>
      <c r="EF24" s="39">
        <f t="shared" si="106"/>
        <v>16338956.486504467</v>
      </c>
      <c r="EG24" s="39">
        <f t="shared" si="107"/>
        <v>18276049.265832316</v>
      </c>
      <c r="EH24" s="39">
        <f t="shared" si="108"/>
        <v>32256805.847068097</v>
      </c>
      <c r="EI24" s="39">
        <f t="shared" si="109"/>
        <v>17012727.888009805</v>
      </c>
      <c r="EJ24" s="39">
        <f t="shared" si="110"/>
        <v>6737714.0150533887</v>
      </c>
      <c r="EK24" s="39">
        <f t="shared" si="111"/>
        <v>18697156.391773153</v>
      </c>
      <c r="EL24" s="39">
        <f t="shared" si="112"/>
        <v>3874185.5586556988</v>
      </c>
      <c r="EM24" s="39">
        <f t="shared" si="113"/>
        <v>8085256.8180640666</v>
      </c>
      <c r="EN24" s="39">
        <f t="shared" si="114"/>
        <v>30488155.918116584</v>
      </c>
      <c r="EO24" s="39">
        <f t="shared" si="115"/>
        <v>7074599.7158060577</v>
      </c>
      <c r="EP24" s="39">
        <f t="shared" si="116"/>
        <v>3200414.1571503594</v>
      </c>
      <c r="EQ24" s="39">
        <f t="shared" si="117"/>
        <v>5811278.3379835477</v>
      </c>
      <c r="ER24" s="39">
        <f t="shared" si="118"/>
        <v>10022349.597391915</v>
      </c>
      <c r="ES24" s="39">
        <f t="shared" si="119"/>
        <v>22992449.076369692</v>
      </c>
      <c r="ET24" s="39">
        <f t="shared" si="120"/>
        <v>12127885.227096099</v>
      </c>
      <c r="EU24" s="39">
        <f t="shared" si="121"/>
        <v>19539370.643654827</v>
      </c>
      <c r="EV24" s="39">
        <f t="shared" si="122"/>
        <v>2189757.0548923514</v>
      </c>
      <c r="EW24" s="39">
        <f t="shared" si="123"/>
        <v>13812313.730859445</v>
      </c>
      <c r="EX24" s="39">
        <f t="shared" si="124"/>
        <v>4211071.2594083678</v>
      </c>
      <c r="EY24" s="39">
        <f t="shared" si="125"/>
        <v>4126849.8342202008</v>
      </c>
      <c r="EZ24" s="39">
        <f t="shared" si="126"/>
        <v>11538335.250778928</v>
      </c>
      <c r="FA24" s="39">
        <f t="shared" si="127"/>
        <v>5727056.9127953807</v>
      </c>
      <c r="FB24" s="39">
        <f t="shared" si="128"/>
        <v>4295292.6845965357</v>
      </c>
      <c r="FC24" s="39">
        <f t="shared" si="129"/>
        <v>13054320.904165942</v>
      </c>
      <c r="FD24" s="39">
        <f t="shared" si="130"/>
        <v>6316606.8891125517</v>
      </c>
      <c r="FE24" s="39">
        <f t="shared" si="131"/>
        <v>5642835.4876072137</v>
      </c>
      <c r="FF24" s="39">
        <f t="shared" si="132"/>
        <v>7074599.7158060577</v>
      </c>
      <c r="FG24" s="39">
        <f t="shared" si="133"/>
        <v>6232385.4639243847</v>
      </c>
      <c r="FH24" s="39">
        <f t="shared" si="134"/>
        <v>5558614.0624190457</v>
      </c>
      <c r="FI24" s="39">
        <f t="shared" si="135"/>
        <v>10106571.022580083</v>
      </c>
      <c r="FJ24" s="39">
        <f t="shared" si="136"/>
        <v>31751477.295939095</v>
      </c>
      <c r="FK24" s="39">
        <v>37036830</v>
      </c>
      <c r="FL24">
        <v>1940000</v>
      </c>
      <c r="FM24">
        <v>2170000</v>
      </c>
      <c r="FN24">
        <v>3830000</v>
      </c>
      <c r="FO24">
        <v>2020000</v>
      </c>
      <c r="FP24">
        <v>800000</v>
      </c>
      <c r="FQ24">
        <v>2220000</v>
      </c>
      <c r="FR24">
        <v>460000</v>
      </c>
      <c r="FS24">
        <v>960000</v>
      </c>
      <c r="FT24">
        <v>3620000</v>
      </c>
      <c r="FU24">
        <v>840000</v>
      </c>
      <c r="FV24">
        <v>380000</v>
      </c>
      <c r="FW24">
        <v>690000</v>
      </c>
      <c r="FX24">
        <v>1190000</v>
      </c>
      <c r="FY24">
        <v>2730000</v>
      </c>
      <c r="FZ24">
        <v>1440000</v>
      </c>
      <c r="GA24">
        <v>2320000</v>
      </c>
      <c r="GB24">
        <v>260000</v>
      </c>
      <c r="GC24">
        <v>1640000</v>
      </c>
      <c r="GD24">
        <v>500000</v>
      </c>
      <c r="GE24">
        <v>490000</v>
      </c>
      <c r="GF24">
        <v>1370000</v>
      </c>
      <c r="GG24">
        <v>680000</v>
      </c>
      <c r="GH24">
        <v>510000</v>
      </c>
      <c r="GI24">
        <v>1550000</v>
      </c>
      <c r="GJ24">
        <v>750000</v>
      </c>
      <c r="GK24">
        <v>670000</v>
      </c>
      <c r="GL24">
        <v>840000</v>
      </c>
      <c r="GM24">
        <v>740000</v>
      </c>
      <c r="GN24">
        <v>660000</v>
      </c>
      <c r="GO24">
        <v>1200000</v>
      </c>
      <c r="GP24">
        <v>3770000</v>
      </c>
      <c r="GQ24" s="36">
        <v>1.47042312251283E-2</v>
      </c>
      <c r="GR24" s="36">
        <v>1E-3</v>
      </c>
      <c r="GS24" s="36">
        <v>5.0000000000000001E-3</v>
      </c>
      <c r="GT24" s="37">
        <f t="shared" si="7"/>
        <v>3.7601484491773581E-3</v>
      </c>
      <c r="GU24" s="44">
        <f t="shared" si="137"/>
        <v>3.9334928494882568</v>
      </c>
      <c r="GV24" s="47">
        <v>2.9</v>
      </c>
      <c r="GW24" s="13">
        <f t="shared" si="138"/>
        <v>0.85863742995451542</v>
      </c>
      <c r="GX24" s="44">
        <v>0.41</v>
      </c>
      <c r="GY24" s="13">
        <f t="shared" si="139"/>
        <v>1.7100000000000009</v>
      </c>
      <c r="GZ24" s="13">
        <f t="shared" si="140"/>
        <v>-0.15665381004537635</v>
      </c>
      <c r="HA24" s="13">
        <f t="shared" si="141"/>
        <v>14.886316152974905</v>
      </c>
      <c r="HB24" s="13">
        <f t="shared" si="142"/>
        <v>17.410896085350757</v>
      </c>
      <c r="HC24" s="13">
        <v>9.75</v>
      </c>
      <c r="HD24" s="13">
        <v>8.0399999999999991</v>
      </c>
      <c r="HE24" s="13">
        <v>2</v>
      </c>
      <c r="HF24" s="13">
        <f t="shared" si="143"/>
        <v>-10.684619516131413</v>
      </c>
      <c r="HG24" s="13">
        <f t="shared" si="8"/>
        <v>0.25865107765800122</v>
      </c>
      <c r="HH24" s="13">
        <f t="shared" si="144"/>
        <v>-1.2273486055805338</v>
      </c>
      <c r="HI24" s="13">
        <f t="shared" si="145"/>
        <v>4.5027244502113328</v>
      </c>
      <c r="HJ24" s="44">
        <v>0.98</v>
      </c>
      <c r="HK24" s="44">
        <v>0.72</v>
      </c>
      <c r="HL24" s="44">
        <f t="shared" si="146"/>
        <v>257.51072961373387</v>
      </c>
      <c r="HM24" s="44">
        <v>200</v>
      </c>
      <c r="HN24" s="44">
        <v>100</v>
      </c>
      <c r="HO24" s="44">
        <v>2000</v>
      </c>
      <c r="HP24" s="44">
        <v>20000</v>
      </c>
      <c r="HR24" s="30"/>
    </row>
    <row r="25" spans="1:226" x14ac:dyDescent="0.25">
      <c r="A25" s="40" t="s">
        <v>280</v>
      </c>
      <c r="B25" s="45"/>
      <c r="C25" s="55">
        <f t="shared" si="9"/>
        <v>2.1092297155031817E-5</v>
      </c>
      <c r="D25" s="55">
        <f t="shared" si="10"/>
        <v>1.2498885399117241E-4</v>
      </c>
      <c r="E25" s="55">
        <f t="shared" si="11"/>
        <v>1.5307011977959417E-5</v>
      </c>
      <c r="F25" s="55">
        <f t="shared" si="12"/>
        <v>3.5557829130004534E-5</v>
      </c>
      <c r="G25" s="55">
        <f t="shared" si="13"/>
        <v>6.5774685133020844E-5</v>
      </c>
      <c r="H25" s="55">
        <f t="shared" si="14"/>
        <v>6.6432431984349283E-5</v>
      </c>
      <c r="I25" s="55">
        <f t="shared" si="15"/>
        <v>1.9450937292714646E-5</v>
      </c>
      <c r="J25" s="55">
        <f t="shared" si="16"/>
        <v>0</v>
      </c>
      <c r="K25" s="55">
        <f t="shared" si="17"/>
        <v>1.2836683471975641E-5</v>
      </c>
      <c r="L25" s="55">
        <f t="shared" si="18"/>
        <v>1.4681200438529385E-5</v>
      </c>
      <c r="M25" s="55">
        <f t="shared" si="19"/>
        <v>2.9261904564530095E-6</v>
      </c>
      <c r="N25" s="55">
        <f t="shared" si="20"/>
        <v>0</v>
      </c>
      <c r="O25" s="55">
        <f t="shared" si="21"/>
        <v>0</v>
      </c>
      <c r="P25" s="55">
        <f t="shared" si="22"/>
        <v>6.2245514002145369E-6</v>
      </c>
      <c r="Q25" s="55">
        <f t="shared" si="23"/>
        <v>2.1900801753082372E-5</v>
      </c>
      <c r="R25" s="55">
        <f t="shared" si="24"/>
        <v>6.8508445483853042E-6</v>
      </c>
      <c r="S25" s="55">
        <f t="shared" si="25"/>
        <v>1.1697262269658865E-5</v>
      </c>
      <c r="T25" s="55">
        <f t="shared" si="26"/>
        <v>5.6978585894268061E-5</v>
      </c>
      <c r="U25" s="55">
        <f t="shared" si="27"/>
        <v>4.5165952233250373E-6</v>
      </c>
      <c r="V25" s="55">
        <f t="shared" si="28"/>
        <v>4.9824323988256758E-6</v>
      </c>
      <c r="W25" s="55">
        <f t="shared" si="29"/>
        <v>0</v>
      </c>
      <c r="X25" s="55">
        <f t="shared" si="30"/>
        <v>0</v>
      </c>
      <c r="Y25" s="55">
        <f t="shared" si="31"/>
        <v>3.6147058579717728E-6</v>
      </c>
      <c r="Z25" s="55">
        <f t="shared" si="32"/>
        <v>0</v>
      </c>
      <c r="AA25" s="55">
        <f t="shared" si="33"/>
        <v>4.7788491395195365E-6</v>
      </c>
      <c r="AB25" s="55">
        <f t="shared" si="34"/>
        <v>1.3153621532901658E-5</v>
      </c>
      <c r="AC25" s="55">
        <f t="shared" si="35"/>
        <v>3.668656691673336E-6</v>
      </c>
      <c r="AD25" s="55">
        <f t="shared" si="36"/>
        <v>0</v>
      </c>
      <c r="AE25" s="55">
        <f t="shared" si="37"/>
        <v>3.0029254728060686E-5</v>
      </c>
      <c r="AF25" s="55">
        <f t="shared" si="38"/>
        <v>0</v>
      </c>
      <c r="AG25" s="55">
        <f t="shared" si="39"/>
        <v>8.2210134580637528E-6</v>
      </c>
      <c r="AH25" s="55">
        <f t="shared" si="40"/>
        <v>1.674026800666667E-5</v>
      </c>
      <c r="AI25" s="39">
        <f t="shared" si="41"/>
        <v>446776.13901499182</v>
      </c>
      <c r="AJ25" s="39">
        <f t="shared" si="42"/>
        <v>137666.25594248765</v>
      </c>
      <c r="AK25" s="39">
        <f t="shared" si="43"/>
        <v>19004.658593233991</v>
      </c>
      <c r="AL25" s="39">
        <f t="shared" si="44"/>
        <v>77807.677686663461</v>
      </c>
      <c r="AM25" s="39">
        <f t="shared" si="45"/>
        <v>75748.304358258014</v>
      </c>
      <c r="AN25" s="39">
        <f t="shared" si="46"/>
        <v>30297.917531951298</v>
      </c>
      <c r="AO25" s="39">
        <f t="shared" si="47"/>
        <v>24698.818544664788</v>
      </c>
      <c r="AP25" s="39">
        <f t="shared" si="48"/>
        <v>0</v>
      </c>
      <c r="AQ25" s="39">
        <f t="shared" si="49"/>
        <v>7051.9602300901124</v>
      </c>
      <c r="AR25" s="39">
        <f t="shared" si="50"/>
        <v>30408.799457415691</v>
      </c>
      <c r="AS25" s="39">
        <f t="shared" si="51"/>
        <v>1407.5770735523142</v>
      </c>
      <c r="AT25" s="39">
        <f t="shared" si="52"/>
        <v>0</v>
      </c>
      <c r="AU25" s="39">
        <f t="shared" si="53"/>
        <v>0</v>
      </c>
      <c r="AV25" s="39">
        <f t="shared" si="54"/>
        <v>4240.7625429401778</v>
      </c>
      <c r="AW25" s="39">
        <f t="shared" si="55"/>
        <v>34192.44234870754</v>
      </c>
      <c r="AX25" s="39">
        <f t="shared" si="56"/>
        <v>5647.7608112031394</v>
      </c>
      <c r="AY25" s="39">
        <f t="shared" si="57"/>
        <v>15530.770477013732</v>
      </c>
      <c r="AZ25" s="39">
        <f t="shared" si="58"/>
        <v>8451.1739671939504</v>
      </c>
      <c r="BA25" s="39">
        <f t="shared" si="59"/>
        <v>4241.2751212905496</v>
      </c>
      <c r="BB25" s="39">
        <f t="shared" si="60"/>
        <v>1426.3907978539835</v>
      </c>
      <c r="BC25" s="39">
        <f t="shared" si="61"/>
        <v>0</v>
      </c>
      <c r="BD25" s="39">
        <f t="shared" si="62"/>
        <v>0</v>
      </c>
      <c r="BE25" s="39">
        <f t="shared" si="63"/>
        <v>1407.5084847618491</v>
      </c>
      <c r="BF25" s="39">
        <f t="shared" si="64"/>
        <v>0</v>
      </c>
      <c r="BG25" s="39">
        <f t="shared" si="65"/>
        <v>4241.1964076593395</v>
      </c>
      <c r="BH25" s="39">
        <f t="shared" si="66"/>
        <v>5645.2432360464272</v>
      </c>
      <c r="BI25" s="39">
        <f t="shared" si="67"/>
        <v>1407.5031105494811</v>
      </c>
      <c r="BJ25" s="39">
        <f t="shared" si="68"/>
        <v>0</v>
      </c>
      <c r="BK25" s="39">
        <f t="shared" si="69"/>
        <v>12700.894014799998</v>
      </c>
      <c r="BL25" s="39">
        <f t="shared" si="70"/>
        <v>0</v>
      </c>
      <c r="BM25" s="39">
        <f t="shared" si="71"/>
        <v>5647.2133212588442</v>
      </c>
      <c r="BN25" s="39">
        <f t="shared" si="72"/>
        <v>36105.191997729191</v>
      </c>
      <c r="BO25" s="44">
        <f t="shared" si="73"/>
        <v>0.14909199187735847</v>
      </c>
      <c r="BP25" s="44">
        <f t="shared" si="74"/>
        <v>0.87704913734080681</v>
      </c>
      <c r="BQ25" s="44">
        <f t="shared" si="75"/>
        <v>0.10824266909796255</v>
      </c>
      <c r="BR25" s="44">
        <f t="shared" si="76"/>
        <v>0.25108561585488542</v>
      </c>
      <c r="BS25" s="44">
        <f t="shared" si="77"/>
        <v>0.46346794311412209</v>
      </c>
      <c r="BT25" s="44">
        <f t="shared" si="78"/>
        <v>0.46808092849474936</v>
      </c>
      <c r="BU25" s="44">
        <f t="shared" si="79"/>
        <v>0.13750590839911522</v>
      </c>
      <c r="BV25" s="44">
        <f t="shared" si="80"/>
        <v>0</v>
      </c>
      <c r="BW25" s="44">
        <f t="shared" si="81"/>
        <v>9.0789740712036465E-2</v>
      </c>
      <c r="BX25" s="44">
        <f t="shared" si="82"/>
        <v>0.10382187273036352</v>
      </c>
      <c r="BY25" s="44">
        <f t="shared" si="83"/>
        <v>2.0710522362641402E-2</v>
      </c>
      <c r="BZ25" s="44">
        <f t="shared" si="84"/>
        <v>0</v>
      </c>
      <c r="CA25" s="44">
        <f t="shared" si="85"/>
        <v>0</v>
      </c>
      <c r="CB25" s="44">
        <f t="shared" si="86"/>
        <v>4.4044851320822614E-2</v>
      </c>
      <c r="CC25" s="44">
        <f t="shared" si="87"/>
        <v>0.15479810174451311</v>
      </c>
      <c r="CD25" s="44">
        <f t="shared" si="88"/>
        <v>4.8474345942833119E-2</v>
      </c>
      <c r="CE25" s="44">
        <f t="shared" si="89"/>
        <v>8.2737648011765294E-2</v>
      </c>
      <c r="CF25" s="44">
        <f t="shared" si="90"/>
        <v>0.40173701486635865</v>
      </c>
      <c r="CG25" s="44">
        <f t="shared" si="91"/>
        <v>3.196323673403826E-2</v>
      </c>
      <c r="CH25" s="44">
        <f t="shared" si="92"/>
        <v>3.5258731078227148E-2</v>
      </c>
      <c r="CI25" s="44">
        <f t="shared" si="93"/>
        <v>0</v>
      </c>
      <c r="CJ25" s="44">
        <f t="shared" si="94"/>
        <v>0</v>
      </c>
      <c r="CK25" s="44">
        <f t="shared" si="95"/>
        <v>2.5582339804155675E-2</v>
      </c>
      <c r="CL25" s="44">
        <f t="shared" si="96"/>
        <v>0</v>
      </c>
      <c r="CM25" s="44">
        <f t="shared" si="97"/>
        <v>3.3818538960549864E-2</v>
      </c>
      <c r="CN25" s="44">
        <f t="shared" si="98"/>
        <v>9.3029256512500061E-2</v>
      </c>
      <c r="CO25" s="44">
        <f t="shared" si="99"/>
        <v>2.5964066633833275E-2</v>
      </c>
      <c r="CP25" s="44">
        <f t="shared" si="100"/>
        <v>0</v>
      </c>
      <c r="CQ25" s="44">
        <f t="shared" si="101"/>
        <v>0.2121293331291603</v>
      </c>
      <c r="CR25" s="44">
        <f t="shared" si="102"/>
        <v>0</v>
      </c>
      <c r="CS25" s="44">
        <f t="shared" si="103"/>
        <v>5.8163576248767029E-2</v>
      </c>
      <c r="CT25" s="44">
        <f t="shared" si="104"/>
        <v>0.11836586140453755</v>
      </c>
      <c r="CU25" s="39">
        <v>6.35</v>
      </c>
      <c r="CV25" s="39">
        <v>37.628865979381402</v>
      </c>
      <c r="CW25" s="39">
        <v>4.6082949308755801</v>
      </c>
      <c r="CX25" s="39">
        <v>10.7049608355091</v>
      </c>
      <c r="CY25" s="39">
        <v>19.801980198019798</v>
      </c>
      <c r="CZ25" s="39">
        <v>20</v>
      </c>
      <c r="DA25" s="39">
        <v>5.85585585585586</v>
      </c>
      <c r="DB25" s="39">
        <v>0</v>
      </c>
      <c r="DC25" s="39">
        <v>3.8645833333333299</v>
      </c>
      <c r="DD25" s="39">
        <v>4.4198895027624303</v>
      </c>
      <c r="DE25" s="39">
        <v>0.88095238095238104</v>
      </c>
      <c r="DF25" s="39">
        <v>0</v>
      </c>
      <c r="DG25" s="39">
        <v>0</v>
      </c>
      <c r="DH25" s="39">
        <v>1.8739495798319299</v>
      </c>
      <c r="DI25" s="39">
        <v>6.5934065934065904</v>
      </c>
      <c r="DJ25" s="39">
        <v>2.0625</v>
      </c>
      <c r="DK25" s="39">
        <v>3.5215517241379302</v>
      </c>
      <c r="DL25" s="39">
        <v>17.153846153846199</v>
      </c>
      <c r="DM25" s="39">
        <v>1.3597560975609799</v>
      </c>
      <c r="DN25" s="39">
        <v>1.5</v>
      </c>
      <c r="DO25" s="39">
        <v>0</v>
      </c>
      <c r="DP25" s="39">
        <v>0</v>
      </c>
      <c r="DQ25" s="39">
        <v>1.0882352941176501</v>
      </c>
      <c r="DR25" s="39">
        <v>0</v>
      </c>
      <c r="DS25" s="39">
        <v>1.43870967741935</v>
      </c>
      <c r="DT25" s="39">
        <v>3.96</v>
      </c>
      <c r="DU25" s="78">
        <v>1.1044776119402999</v>
      </c>
      <c r="DV25" s="78">
        <v>0</v>
      </c>
      <c r="DW25" s="78">
        <v>9.0405405405405403</v>
      </c>
      <c r="DX25" s="78">
        <v>0</v>
      </c>
      <c r="DY25" s="78">
        <v>2.4750000000000001</v>
      </c>
      <c r="DZ25" s="78">
        <v>5.03978779840849</v>
      </c>
      <c r="EA25" s="39">
        <f t="shared" si="3"/>
        <v>2.2973900635120148</v>
      </c>
      <c r="EB25" s="39">
        <f t="shared" si="4"/>
        <v>8.090993375168873</v>
      </c>
      <c r="EC25">
        <v>572.77</v>
      </c>
      <c r="ED25" s="39">
        <f t="shared" si="5"/>
        <v>0.19025252033838017</v>
      </c>
      <c r="EE25" s="39">
        <f t="shared" si="105"/>
        <v>299664746.16725576</v>
      </c>
      <c r="EF25" s="39">
        <f t="shared" si="106"/>
        <v>15696527.147827614</v>
      </c>
      <c r="EG25" s="39">
        <f t="shared" si="107"/>
        <v>17557455.624116454</v>
      </c>
      <c r="EH25" s="39">
        <f t="shared" si="108"/>
        <v>30988504.626896784</v>
      </c>
      <c r="EI25" s="39">
        <f t="shared" si="109"/>
        <v>16343806.617841123</v>
      </c>
      <c r="EJ25" s="39">
        <f t="shared" si="110"/>
        <v>6472794.7001350988</v>
      </c>
      <c r="EK25" s="39">
        <f t="shared" si="111"/>
        <v>17962005.292874899</v>
      </c>
      <c r="EL25" s="39">
        <f t="shared" si="112"/>
        <v>3721856.9525776813</v>
      </c>
      <c r="EM25" s="39">
        <f t="shared" si="113"/>
        <v>7767353.6401621178</v>
      </c>
      <c r="EN25" s="39">
        <f t="shared" si="114"/>
        <v>29289396.018111318</v>
      </c>
      <c r="EO25" s="39">
        <f t="shared" si="115"/>
        <v>6796434.4351418531</v>
      </c>
      <c r="EP25" s="39">
        <f t="shared" si="116"/>
        <v>3074577.4825641713</v>
      </c>
      <c r="EQ25" s="39">
        <f t="shared" si="117"/>
        <v>5582785.4288665224</v>
      </c>
      <c r="ER25" s="39">
        <f t="shared" si="118"/>
        <v>9628282.116450958</v>
      </c>
      <c r="ES25" s="39">
        <f t="shared" si="119"/>
        <v>22088411.914211024</v>
      </c>
      <c r="ET25" s="39">
        <f t="shared" si="120"/>
        <v>11651030.460243177</v>
      </c>
      <c r="EU25" s="39">
        <f t="shared" si="121"/>
        <v>18771104.630391784</v>
      </c>
      <c r="EV25" s="39">
        <f t="shared" si="122"/>
        <v>2103658.2775439071</v>
      </c>
      <c r="EW25" s="39">
        <f t="shared" si="123"/>
        <v>13269229.135276951</v>
      </c>
      <c r="EX25" s="39">
        <f t="shared" si="124"/>
        <v>4045496.6875844365</v>
      </c>
      <c r="EY25" s="39">
        <f t="shared" si="125"/>
        <v>3964586.7538327477</v>
      </c>
      <c r="EZ25" s="39">
        <f t="shared" si="126"/>
        <v>11084660.923981356</v>
      </c>
      <c r="FA25" s="39">
        <f t="shared" si="127"/>
        <v>5501875.4951148331</v>
      </c>
      <c r="FB25" s="39">
        <f t="shared" si="128"/>
        <v>4126406.6213361253</v>
      </c>
      <c r="FC25" s="39">
        <f t="shared" si="129"/>
        <v>12541039.731511751</v>
      </c>
      <c r="FD25" s="39">
        <f t="shared" si="130"/>
        <v>6068245.0313766543</v>
      </c>
      <c r="FE25" s="39">
        <f t="shared" si="131"/>
        <v>5420965.5613631448</v>
      </c>
      <c r="FF25" s="39">
        <f t="shared" si="132"/>
        <v>6796434.4351418531</v>
      </c>
      <c r="FG25" s="39">
        <f t="shared" si="133"/>
        <v>5987335.0976249659</v>
      </c>
      <c r="FH25" s="39">
        <f t="shared" si="134"/>
        <v>5340055.6276114555</v>
      </c>
      <c r="FI25" s="39">
        <f t="shared" si="135"/>
        <v>9709192.0502026491</v>
      </c>
      <c r="FJ25" s="39">
        <f t="shared" si="136"/>
        <v>30503045.024386652</v>
      </c>
      <c r="FK25" s="39">
        <v>37036830</v>
      </c>
      <c r="FL25">
        <v>1940000</v>
      </c>
      <c r="FM25">
        <v>2170000</v>
      </c>
      <c r="FN25">
        <v>3830000</v>
      </c>
      <c r="FO25">
        <v>2020000</v>
      </c>
      <c r="FP25">
        <v>800000</v>
      </c>
      <c r="FQ25">
        <v>2220000</v>
      </c>
      <c r="FR25">
        <v>460000</v>
      </c>
      <c r="FS25">
        <v>960000</v>
      </c>
      <c r="FT25">
        <v>3620000</v>
      </c>
      <c r="FU25">
        <v>840000</v>
      </c>
      <c r="FV25">
        <v>380000</v>
      </c>
      <c r="FW25">
        <v>690000</v>
      </c>
      <c r="FX25">
        <v>1190000</v>
      </c>
      <c r="FY25">
        <v>2730000</v>
      </c>
      <c r="FZ25">
        <v>1440000</v>
      </c>
      <c r="GA25">
        <v>2320000</v>
      </c>
      <c r="GB25">
        <v>260000</v>
      </c>
      <c r="GC25">
        <v>1640000</v>
      </c>
      <c r="GD25">
        <v>500000</v>
      </c>
      <c r="GE25">
        <v>490000</v>
      </c>
      <c r="GF25">
        <v>1370000</v>
      </c>
      <c r="GG25">
        <v>680000</v>
      </c>
      <c r="GH25">
        <v>510000</v>
      </c>
      <c r="GI25">
        <v>1550000</v>
      </c>
      <c r="GJ25">
        <v>750000</v>
      </c>
      <c r="GK25">
        <v>670000</v>
      </c>
      <c r="GL25">
        <v>840000</v>
      </c>
      <c r="GM25">
        <v>740000</v>
      </c>
      <c r="GN25">
        <v>660000</v>
      </c>
      <c r="GO25">
        <v>1200000</v>
      </c>
      <c r="GP25">
        <v>3770000</v>
      </c>
      <c r="GQ25" s="36">
        <v>1.4126077439755701E-2</v>
      </c>
      <c r="GR25" s="36">
        <v>1E-3</v>
      </c>
      <c r="GS25" s="36">
        <v>5.0000000000000001E-3</v>
      </c>
      <c r="GT25" s="37">
        <f t="shared" si="7"/>
        <v>3.7411604560147922E-3</v>
      </c>
      <c r="GU25" s="44">
        <f t="shared" si="137"/>
        <v>4.562851705406378</v>
      </c>
      <c r="GV25" s="47">
        <v>2.5</v>
      </c>
      <c r="GW25" s="13">
        <f t="shared" si="138"/>
        <v>0.74020468099527192</v>
      </c>
      <c r="GX25" s="44">
        <v>0.41</v>
      </c>
      <c r="GY25" s="13">
        <f t="shared" si="139"/>
        <v>1.7100000000000009</v>
      </c>
      <c r="GZ25" s="13">
        <f t="shared" si="140"/>
        <v>-0.15665381004537635</v>
      </c>
      <c r="HA25" s="13">
        <f t="shared" si="141"/>
        <v>14.886316152974905</v>
      </c>
      <c r="HB25" s="13">
        <f t="shared" si="142"/>
        <v>17.410896085350757</v>
      </c>
      <c r="HC25" s="13">
        <v>9.75</v>
      </c>
      <c r="HD25" s="13">
        <v>8.0399999999999991</v>
      </c>
      <c r="HE25" s="13">
        <v>2</v>
      </c>
      <c r="HF25" s="13">
        <f t="shared" si="143"/>
        <v>-10.684619516131413</v>
      </c>
      <c r="HG25" s="13">
        <f t="shared" si="8"/>
        <v>0.25865107765800122</v>
      </c>
      <c r="HH25" s="13">
        <f t="shared" si="144"/>
        <v>-1.2273486055805338</v>
      </c>
      <c r="HI25" s="13">
        <f t="shared" si="145"/>
        <v>5.2231603622451468</v>
      </c>
      <c r="HJ25" s="44">
        <v>0.98</v>
      </c>
      <c r="HK25" s="44">
        <v>0.72</v>
      </c>
      <c r="HL25" s="44">
        <f t="shared" si="146"/>
        <v>257.51072961373387</v>
      </c>
      <c r="HM25" s="44">
        <v>200</v>
      </c>
      <c r="HN25" s="44">
        <v>100</v>
      </c>
      <c r="HO25" s="44">
        <v>2000</v>
      </c>
      <c r="HP25" s="44">
        <v>20000</v>
      </c>
      <c r="HR25" s="30"/>
    </row>
    <row r="26" spans="1:226" x14ac:dyDescent="0.25">
      <c r="A26" s="40" t="s">
        <v>281</v>
      </c>
      <c r="B26" s="45"/>
      <c r="C26" s="55">
        <f t="shared" si="9"/>
        <v>1.9498406804738938E-5</v>
      </c>
      <c r="D26" s="55">
        <f t="shared" si="10"/>
        <v>1.155437695223565E-4</v>
      </c>
      <c r="E26" s="55">
        <f t="shared" si="11"/>
        <v>1.4150300667467586E-5</v>
      </c>
      <c r="F26" s="55">
        <f t="shared" si="12"/>
        <v>3.2870815936936887E-5</v>
      </c>
      <c r="G26" s="55">
        <f t="shared" si="13"/>
        <v>6.0804262274073359E-5</v>
      </c>
      <c r="H26" s="55">
        <f t="shared" si="14"/>
        <v>6.1412304896814665E-5</v>
      </c>
      <c r="I26" s="55">
        <f t="shared" si="15"/>
        <v>1.798108026258155E-5</v>
      </c>
      <c r="J26" s="55">
        <f t="shared" si="16"/>
        <v>0</v>
      </c>
      <c r="K26" s="55">
        <f t="shared" si="17"/>
        <v>1.1866648498290791E-5</v>
      </c>
      <c r="L26" s="55">
        <f t="shared" si="18"/>
        <v>1.3571780087692775E-5</v>
      </c>
      <c r="M26" s="55">
        <f t="shared" si="19"/>
        <v>2.7050658109317727E-6</v>
      </c>
      <c r="N26" s="55">
        <f t="shared" si="20"/>
        <v>0</v>
      </c>
      <c r="O26" s="55">
        <f t="shared" si="21"/>
        <v>0</v>
      </c>
      <c r="P26" s="55">
        <f t="shared" si="22"/>
        <v>5.7541781478959164E-6</v>
      </c>
      <c r="Q26" s="55">
        <f t="shared" si="23"/>
        <v>2.0245814801148759E-5</v>
      </c>
      <c r="R26" s="55">
        <f t="shared" si="24"/>
        <v>6.33314394248366E-6</v>
      </c>
      <c r="S26" s="55">
        <f t="shared" si="25"/>
        <v>1.0813330409633823E-5</v>
      </c>
      <c r="T26" s="55">
        <f t="shared" si="26"/>
        <v>5.2672861507653546E-5</v>
      </c>
      <c r="U26" s="55">
        <f t="shared" si="27"/>
        <v>4.175287802435021E-6</v>
      </c>
      <c r="V26" s="55">
        <f t="shared" si="28"/>
        <v>4.6059228672613167E-6</v>
      </c>
      <c r="W26" s="55">
        <f t="shared" si="29"/>
        <v>0</v>
      </c>
      <c r="X26" s="55">
        <f t="shared" si="30"/>
        <v>0</v>
      </c>
      <c r="Y26" s="55">
        <f t="shared" si="31"/>
        <v>3.3415518840909653E-6</v>
      </c>
      <c r="Z26" s="55">
        <f t="shared" si="32"/>
        <v>0</v>
      </c>
      <c r="AA26" s="55">
        <f t="shared" si="33"/>
        <v>4.4177238683832526E-6</v>
      </c>
      <c r="AB26" s="55">
        <f t="shared" si="34"/>
        <v>1.2159636369569321E-5</v>
      </c>
      <c r="AC26" s="55">
        <f t="shared" si="35"/>
        <v>3.3914257928091551E-6</v>
      </c>
      <c r="AD26" s="55">
        <f t="shared" si="36"/>
        <v>0</v>
      </c>
      <c r="AE26" s="55">
        <f t="shared" si="37"/>
        <v>2.7760021605384086E-5</v>
      </c>
      <c r="AF26" s="55">
        <f t="shared" si="38"/>
        <v>0</v>
      </c>
      <c r="AG26" s="55">
        <f t="shared" si="39"/>
        <v>7.599772730980392E-6</v>
      </c>
      <c r="AH26" s="55">
        <f t="shared" si="40"/>
        <v>1.547524924455472E-5</v>
      </c>
      <c r="AI26" s="39">
        <f t="shared" si="41"/>
        <v>413036.66290696006</v>
      </c>
      <c r="AJ26" s="39">
        <f t="shared" si="42"/>
        <v>127303.49871397091</v>
      </c>
      <c r="AK26" s="39">
        <f t="shared" si="43"/>
        <v>17569.212551023065</v>
      </c>
      <c r="AL26" s="39">
        <f t="shared" si="44"/>
        <v>71934.47614024466</v>
      </c>
      <c r="AM26" s="39">
        <f t="shared" si="45"/>
        <v>70035.924417983857</v>
      </c>
      <c r="AN26" s="39">
        <f t="shared" si="46"/>
        <v>28013.118131484163</v>
      </c>
      <c r="AO26" s="39">
        <f t="shared" si="47"/>
        <v>22833.526697455534</v>
      </c>
      <c r="AP26" s="39">
        <f t="shared" si="48"/>
        <v>0</v>
      </c>
      <c r="AQ26" s="39">
        <f t="shared" si="49"/>
        <v>6519.2756057802671</v>
      </c>
      <c r="AR26" s="39">
        <f t="shared" si="50"/>
        <v>28111.939259244424</v>
      </c>
      <c r="AS26" s="39">
        <f t="shared" si="51"/>
        <v>1301.21984745604</v>
      </c>
      <c r="AT26" s="39">
        <f t="shared" si="52"/>
        <v>0</v>
      </c>
      <c r="AU26" s="39">
        <f t="shared" si="53"/>
        <v>0</v>
      </c>
      <c r="AV26" s="39">
        <f t="shared" si="54"/>
        <v>3920.3614491329117</v>
      </c>
      <c r="AW26" s="39">
        <f t="shared" si="55"/>
        <v>31610.375215481814</v>
      </c>
      <c r="AX26" s="39">
        <f t="shared" si="56"/>
        <v>5221.0655410917452</v>
      </c>
      <c r="AY26" s="39">
        <f t="shared" si="57"/>
        <v>14357.579359836674</v>
      </c>
      <c r="AZ26" s="39">
        <f t="shared" si="58"/>
        <v>7813.6743497300986</v>
      </c>
      <c r="BA26" s="39">
        <f t="shared" si="59"/>
        <v>3920.8181917282391</v>
      </c>
      <c r="BB26" s="39">
        <f t="shared" si="60"/>
        <v>1318.6189260321848</v>
      </c>
      <c r="BC26" s="39">
        <f t="shared" si="61"/>
        <v>0</v>
      </c>
      <c r="BD26" s="39">
        <f t="shared" si="62"/>
        <v>0</v>
      </c>
      <c r="BE26" s="39">
        <f t="shared" si="63"/>
        <v>1301.1587307781233</v>
      </c>
      <c r="BF26" s="39">
        <f t="shared" si="64"/>
        <v>0</v>
      </c>
      <c r="BG26" s="39">
        <f t="shared" si="65"/>
        <v>3920.7480527233615</v>
      </c>
      <c r="BH26" s="39">
        <f t="shared" si="66"/>
        <v>5218.8221552522773</v>
      </c>
      <c r="BI26" s="39">
        <f t="shared" si="67"/>
        <v>1301.1539420272597</v>
      </c>
      <c r="BJ26" s="39">
        <f t="shared" si="68"/>
        <v>0</v>
      </c>
      <c r="BK26" s="39">
        <f t="shared" si="69"/>
        <v>11742.019924035903</v>
      </c>
      <c r="BL26" s="39">
        <f t="shared" si="70"/>
        <v>0</v>
      </c>
      <c r="BM26" s="39">
        <f t="shared" si="71"/>
        <v>5220.5776844658822</v>
      </c>
      <c r="BN26" s="39">
        <f t="shared" si="72"/>
        <v>33378.242955161644</v>
      </c>
      <c r="BO26" s="44">
        <f t="shared" si="73"/>
        <v>0.14371489820838762</v>
      </c>
      <c r="BP26" s="44">
        <f t="shared" si="74"/>
        <v>0.84564017271488379</v>
      </c>
      <c r="BQ26" s="44">
        <f t="shared" si="75"/>
        <v>0.10433729173257485</v>
      </c>
      <c r="BR26" s="44">
        <f t="shared" si="76"/>
        <v>0.24203897650298684</v>
      </c>
      <c r="BS26" s="44">
        <f t="shared" si="77"/>
        <v>0.4468034238501335</v>
      </c>
      <c r="BT26" s="44">
        <f t="shared" si="78"/>
        <v>0.45125129602622677</v>
      </c>
      <c r="BU26" s="44">
        <f t="shared" si="79"/>
        <v>0.13254611921797713</v>
      </c>
      <c r="BV26" s="44">
        <f t="shared" si="80"/>
        <v>0</v>
      </c>
      <c r="BW26" s="44">
        <f t="shared" si="81"/>
        <v>8.7513510410031872E-2</v>
      </c>
      <c r="BX26" s="44">
        <f t="shared" si="82"/>
        <v>0.10007583716170969</v>
      </c>
      <c r="BY26" s="44">
        <f t="shared" si="83"/>
        <v>1.9962659052858739E-2</v>
      </c>
      <c r="BZ26" s="44">
        <f t="shared" si="84"/>
        <v>0</v>
      </c>
      <c r="CA26" s="44">
        <f t="shared" si="85"/>
        <v>0</v>
      </c>
      <c r="CB26" s="44">
        <f t="shared" si="86"/>
        <v>4.245473604281632E-2</v>
      </c>
      <c r="CC26" s="44">
        <f t="shared" si="87"/>
        <v>0.14921552127668605</v>
      </c>
      <c r="CD26" s="44">
        <f t="shared" si="88"/>
        <v>4.6724390991812241E-2</v>
      </c>
      <c r="CE26" s="44">
        <f t="shared" si="89"/>
        <v>7.9751752849553978E-2</v>
      </c>
      <c r="CF26" s="44">
        <f t="shared" si="90"/>
        <v>0.38728346544292991</v>
      </c>
      <c r="CG26" s="44">
        <f t="shared" si="91"/>
        <v>3.0809159675176435E-2</v>
      </c>
      <c r="CH26" s="44">
        <f t="shared" si="92"/>
        <v>3.3985706070641386E-2</v>
      </c>
      <c r="CI26" s="44">
        <f t="shared" si="93"/>
        <v>0</v>
      </c>
      <c r="CJ26" s="44">
        <f t="shared" si="94"/>
        <v>0</v>
      </c>
      <c r="CK26" s="44">
        <f t="shared" si="95"/>
        <v>2.4658597062552908E-2</v>
      </c>
      <c r="CL26" s="44">
        <f t="shared" si="96"/>
        <v>0</v>
      </c>
      <c r="CM26" s="44">
        <f t="shared" si="97"/>
        <v>3.2597495481283913E-2</v>
      </c>
      <c r="CN26" s="44">
        <f t="shared" si="98"/>
        <v>8.9672283782072731E-2</v>
      </c>
      <c r="CO26" s="44">
        <f t="shared" si="99"/>
        <v>2.5026543717298823E-2</v>
      </c>
      <c r="CP26" s="44">
        <f t="shared" si="100"/>
        <v>0</v>
      </c>
      <c r="CQ26" s="44">
        <f t="shared" si="101"/>
        <v>0.20448341511141499</v>
      </c>
      <c r="CR26" s="44">
        <f t="shared" si="102"/>
        <v>0</v>
      </c>
      <c r="CS26" s="44">
        <f t="shared" si="103"/>
        <v>5.6064030074851098E-2</v>
      </c>
      <c r="CT26" s="44">
        <f t="shared" si="104"/>
        <v>0.11409565813489601</v>
      </c>
      <c r="CU26" s="39">
        <v>6.35</v>
      </c>
      <c r="CV26" s="39">
        <v>37.628865979381402</v>
      </c>
      <c r="CW26" s="39">
        <v>4.6082949308755801</v>
      </c>
      <c r="CX26" s="39">
        <v>10.7049608355091</v>
      </c>
      <c r="CY26" s="39">
        <v>19.801980198019798</v>
      </c>
      <c r="CZ26" s="39">
        <v>20</v>
      </c>
      <c r="DA26" s="39">
        <v>5.85585585585586</v>
      </c>
      <c r="DB26" s="39">
        <v>0</v>
      </c>
      <c r="DC26" s="39">
        <v>3.8645833333333299</v>
      </c>
      <c r="DD26" s="39">
        <v>4.4198895027624303</v>
      </c>
      <c r="DE26" s="39">
        <v>0.88095238095238104</v>
      </c>
      <c r="DF26" s="39">
        <v>0</v>
      </c>
      <c r="DG26" s="39">
        <v>0</v>
      </c>
      <c r="DH26" s="39">
        <v>1.8739495798319299</v>
      </c>
      <c r="DI26" s="39">
        <v>6.5934065934065904</v>
      </c>
      <c r="DJ26" s="39">
        <v>2.0625</v>
      </c>
      <c r="DK26" s="39">
        <v>3.5215517241379302</v>
      </c>
      <c r="DL26" s="39">
        <v>17.153846153846199</v>
      </c>
      <c r="DM26" s="39">
        <v>1.3597560975609799</v>
      </c>
      <c r="DN26" s="39">
        <v>1.5</v>
      </c>
      <c r="DO26" s="39">
        <v>0</v>
      </c>
      <c r="DP26" s="39">
        <v>0</v>
      </c>
      <c r="DQ26" s="39">
        <v>1.0882352941176501</v>
      </c>
      <c r="DR26" s="39">
        <v>0</v>
      </c>
      <c r="DS26" s="39">
        <v>1.43870967741935</v>
      </c>
      <c r="DT26" s="39">
        <v>3.96</v>
      </c>
      <c r="DU26" s="78">
        <v>1.1044776119402999</v>
      </c>
      <c r="DV26" s="78">
        <v>0</v>
      </c>
      <c r="DW26" s="78">
        <v>9.0405405405405403</v>
      </c>
      <c r="DX26" s="78">
        <v>0</v>
      </c>
      <c r="DY26" s="78">
        <v>2.4750000000000001</v>
      </c>
      <c r="DZ26" s="78">
        <v>5.03978779840849</v>
      </c>
      <c r="EA26" s="39">
        <f t="shared" si="3"/>
        <v>2.216252998613284</v>
      </c>
      <c r="EB26" s="39">
        <f t="shared" si="4"/>
        <v>7.7598442315210647</v>
      </c>
      <c r="EC26">
        <v>572.77</v>
      </c>
      <c r="ED26" s="39">
        <f t="shared" si="5"/>
        <v>0.17587562937874188</v>
      </c>
      <c r="EE26" s="39">
        <f t="shared" si="105"/>
        <v>287400031.62932628</v>
      </c>
      <c r="EF26" s="39">
        <f t="shared" si="106"/>
        <v>15054097.809150865</v>
      </c>
      <c r="EG26" s="39">
        <f t="shared" si="107"/>
        <v>16838861.982400712</v>
      </c>
      <c r="EH26" s="39">
        <f t="shared" si="108"/>
        <v>29720203.406725679</v>
      </c>
      <c r="EI26" s="39">
        <f t="shared" si="109"/>
        <v>15674885.34767255</v>
      </c>
      <c r="EJ26" s="39">
        <f t="shared" si="110"/>
        <v>6207875.3852168517</v>
      </c>
      <c r="EK26" s="39">
        <f t="shared" si="111"/>
        <v>17226854.193976764</v>
      </c>
      <c r="EL26" s="39">
        <f t="shared" si="112"/>
        <v>3569528.3464996899</v>
      </c>
      <c r="EM26" s="39">
        <f t="shared" si="113"/>
        <v>7449450.4622602221</v>
      </c>
      <c r="EN26" s="39">
        <f t="shared" si="114"/>
        <v>28090636.118106253</v>
      </c>
      <c r="EO26" s="39">
        <f t="shared" si="115"/>
        <v>6518269.1544776941</v>
      </c>
      <c r="EP26" s="39">
        <f t="shared" si="116"/>
        <v>2948740.8079780042</v>
      </c>
      <c r="EQ26" s="39">
        <f t="shared" si="117"/>
        <v>5354292.5197495352</v>
      </c>
      <c r="ER26" s="39">
        <f t="shared" si="118"/>
        <v>9234214.6355100665</v>
      </c>
      <c r="ES26" s="39">
        <f t="shared" si="119"/>
        <v>21184374.752052505</v>
      </c>
      <c r="ET26" s="39">
        <f t="shared" si="120"/>
        <v>11174175.693390332</v>
      </c>
      <c r="EU26" s="39">
        <f t="shared" si="121"/>
        <v>18002838.617128868</v>
      </c>
      <c r="EV26" s="39">
        <f t="shared" si="122"/>
        <v>2017559.5001954767</v>
      </c>
      <c r="EW26" s="39">
        <f t="shared" si="123"/>
        <v>12726144.539694544</v>
      </c>
      <c r="EX26" s="39">
        <f t="shared" si="124"/>
        <v>3879922.1157605322</v>
      </c>
      <c r="EY26" s="39">
        <f t="shared" si="125"/>
        <v>3802323.6734453216</v>
      </c>
      <c r="EZ26" s="39">
        <f t="shared" si="126"/>
        <v>10630986.597183859</v>
      </c>
      <c r="FA26" s="39">
        <f t="shared" si="127"/>
        <v>5276694.0774343237</v>
      </c>
      <c r="FB26" s="39">
        <f t="shared" si="128"/>
        <v>3957520.5580757428</v>
      </c>
      <c r="FC26" s="39">
        <f t="shared" si="129"/>
        <v>12027758.55885765</v>
      </c>
      <c r="FD26" s="39">
        <f t="shared" si="130"/>
        <v>5819883.1736407988</v>
      </c>
      <c r="FE26" s="39">
        <f t="shared" si="131"/>
        <v>5199095.6351191131</v>
      </c>
      <c r="FF26" s="39">
        <f t="shared" si="132"/>
        <v>6518269.1544776941</v>
      </c>
      <c r="FG26" s="39">
        <f t="shared" si="133"/>
        <v>5742284.7313255882</v>
      </c>
      <c r="FH26" s="39">
        <f t="shared" si="134"/>
        <v>5121497.1928039026</v>
      </c>
      <c r="FI26" s="39">
        <f t="shared" si="135"/>
        <v>9311813.077825278</v>
      </c>
      <c r="FJ26" s="39">
        <f t="shared" si="136"/>
        <v>29254612.752834413</v>
      </c>
      <c r="FK26" s="39">
        <v>37036830</v>
      </c>
      <c r="FL26">
        <v>1940000</v>
      </c>
      <c r="FM26">
        <v>2170000</v>
      </c>
      <c r="FN26">
        <v>3830000</v>
      </c>
      <c r="FO26">
        <v>2020000</v>
      </c>
      <c r="FP26">
        <v>800000</v>
      </c>
      <c r="FQ26">
        <v>2220000</v>
      </c>
      <c r="FR26">
        <v>460000</v>
      </c>
      <c r="FS26">
        <v>960000</v>
      </c>
      <c r="FT26">
        <v>3620000</v>
      </c>
      <c r="FU26">
        <v>840000</v>
      </c>
      <c r="FV26">
        <v>380000</v>
      </c>
      <c r="FW26">
        <v>690000</v>
      </c>
      <c r="FX26">
        <v>1190000</v>
      </c>
      <c r="FY26">
        <v>2730000</v>
      </c>
      <c r="FZ26">
        <v>1440000</v>
      </c>
      <c r="GA26">
        <v>2320000</v>
      </c>
      <c r="GB26">
        <v>260000</v>
      </c>
      <c r="GC26">
        <v>1640000</v>
      </c>
      <c r="GD26">
        <v>500000</v>
      </c>
      <c r="GE26">
        <v>490000</v>
      </c>
      <c r="GF26">
        <v>1370000</v>
      </c>
      <c r="GG26">
        <v>680000</v>
      </c>
      <c r="GH26">
        <v>510000</v>
      </c>
      <c r="GI26">
        <v>1550000</v>
      </c>
      <c r="GJ26">
        <v>750000</v>
      </c>
      <c r="GK26">
        <v>670000</v>
      </c>
      <c r="GL26">
        <v>840000</v>
      </c>
      <c r="GM26">
        <v>740000</v>
      </c>
      <c r="GN26">
        <v>660000</v>
      </c>
      <c r="GO26">
        <v>1200000</v>
      </c>
      <c r="GP26">
        <v>3770000</v>
      </c>
      <c r="GQ26" s="37">
        <v>1.3547923654383199E-2</v>
      </c>
      <c r="GR26" s="36">
        <v>1E-3</v>
      </c>
      <c r="GS26" s="36">
        <v>5.0000000000000001E-3</v>
      </c>
      <c r="GT26" s="37">
        <f t="shared" si="7"/>
        <v>3.6060390315448068E-3</v>
      </c>
      <c r="GU26" s="44">
        <f t="shared" si="137"/>
        <v>4.0739747369699799</v>
      </c>
      <c r="GV26" s="47">
        <v>2.8</v>
      </c>
      <c r="GW26" s="13">
        <f t="shared" si="138"/>
        <v>0.82902924271470457</v>
      </c>
      <c r="GX26" s="44">
        <v>0.41</v>
      </c>
      <c r="GY26" s="13">
        <f t="shared" si="139"/>
        <v>1.7100000000000009</v>
      </c>
      <c r="GZ26" s="13">
        <f t="shared" si="140"/>
        <v>-0.15665381004537635</v>
      </c>
      <c r="HA26" s="13">
        <f t="shared" si="141"/>
        <v>14.886316152974905</v>
      </c>
      <c r="HB26" s="13">
        <f t="shared" si="142"/>
        <v>17.410896085350757</v>
      </c>
      <c r="HC26" s="13">
        <v>9.75</v>
      </c>
      <c r="HD26" s="13">
        <v>8.0399999999999991</v>
      </c>
      <c r="HE26" s="13">
        <v>2</v>
      </c>
      <c r="HF26" s="13">
        <f t="shared" si="143"/>
        <v>-10.684619516131413</v>
      </c>
      <c r="HG26" s="13">
        <f t="shared" si="8"/>
        <v>0.25865107765800122</v>
      </c>
      <c r="HH26" s="13">
        <f t="shared" si="144"/>
        <v>-1.2273486055805338</v>
      </c>
      <c r="HI26" s="13">
        <f t="shared" si="145"/>
        <v>4.6635360377188801</v>
      </c>
      <c r="HJ26" s="44">
        <v>0.98</v>
      </c>
      <c r="HK26" s="44">
        <v>0.72</v>
      </c>
      <c r="HL26" s="44">
        <f t="shared" si="146"/>
        <v>268.5750727143494</v>
      </c>
      <c r="HM26" s="44">
        <v>200</v>
      </c>
      <c r="HN26" s="44">
        <v>100</v>
      </c>
      <c r="HO26" s="44">
        <v>2941</v>
      </c>
      <c r="HP26" s="44">
        <v>20000</v>
      </c>
      <c r="HR26" s="30"/>
    </row>
    <row r="27" spans="1:226" x14ac:dyDescent="0.25">
      <c r="A27" s="40" t="s">
        <v>282</v>
      </c>
      <c r="B27" s="45"/>
      <c r="C27" s="55">
        <f t="shared" si="9"/>
        <v>1.9190118483072838E-5</v>
      </c>
      <c r="D27" s="55">
        <f t="shared" si="10"/>
        <v>1.1371691283906284E-4</v>
      </c>
      <c r="E27" s="55">
        <f t="shared" si="11"/>
        <v>1.392657098085899E-5</v>
      </c>
      <c r="F27" s="55">
        <f t="shared" si="12"/>
        <v>3.2351097132296905E-5</v>
      </c>
      <c r="G27" s="55">
        <f t="shared" si="13"/>
        <v>5.9842889165273583E-5</v>
      </c>
      <c r="H27" s="55">
        <f t="shared" si="14"/>
        <v>6.0441318056927637E-5</v>
      </c>
      <c r="I27" s="55">
        <f t="shared" si="15"/>
        <v>1.7696782313964682E-5</v>
      </c>
      <c r="J27" s="55">
        <f t="shared" si="16"/>
        <v>0</v>
      </c>
      <c r="K27" s="55">
        <f t="shared" si="17"/>
        <v>1.1679025520374559E-5</v>
      </c>
      <c r="L27" s="55">
        <f t="shared" si="18"/>
        <v>1.3357197360645487E-5</v>
      </c>
      <c r="M27" s="55">
        <f t="shared" si="19"/>
        <v>2.6622961525075289E-6</v>
      </c>
      <c r="N27" s="55">
        <f t="shared" si="20"/>
        <v>0</v>
      </c>
      <c r="O27" s="55">
        <f t="shared" si="21"/>
        <v>0</v>
      </c>
      <c r="P27" s="55">
        <f t="shared" si="22"/>
        <v>5.6631991288639411E-6</v>
      </c>
      <c r="Q27" s="55">
        <f t="shared" si="23"/>
        <v>1.9925709249536336E-5</v>
      </c>
      <c r="R27" s="55">
        <f t="shared" si="24"/>
        <v>6.2330109246201693E-6</v>
      </c>
      <c r="S27" s="55">
        <f t="shared" si="25"/>
        <v>1.0642361390625701E-5</v>
      </c>
      <c r="T27" s="55">
        <f t="shared" si="26"/>
        <v>5.1840053564209537E-5</v>
      </c>
      <c r="U27" s="55">
        <f t="shared" si="27"/>
        <v>4.1092725386257523E-6</v>
      </c>
      <c r="V27" s="55">
        <f t="shared" si="28"/>
        <v>4.5330988542695294E-6</v>
      </c>
      <c r="W27" s="55">
        <f t="shared" si="29"/>
        <v>0</v>
      </c>
      <c r="X27" s="55">
        <f t="shared" si="30"/>
        <v>0</v>
      </c>
      <c r="Y27" s="55">
        <f t="shared" si="31"/>
        <v>3.2887187766273557E-6</v>
      </c>
      <c r="Z27" s="55">
        <f t="shared" si="32"/>
        <v>0</v>
      </c>
      <c r="AA27" s="55">
        <f t="shared" si="33"/>
        <v>4.3478754602251785E-6</v>
      </c>
      <c r="AB27" s="55">
        <f t="shared" si="34"/>
        <v>1.1967380975272043E-5</v>
      </c>
      <c r="AC27" s="55">
        <f t="shared" si="35"/>
        <v>3.3378041315017953E-6</v>
      </c>
      <c r="AD27" s="55">
        <f t="shared" si="36"/>
        <v>0</v>
      </c>
      <c r="AE27" s="55">
        <f t="shared" si="37"/>
        <v>2.7321109310867939E-5</v>
      </c>
      <c r="AF27" s="55">
        <f t="shared" si="38"/>
        <v>0</v>
      </c>
      <c r="AG27" s="55">
        <f t="shared" si="39"/>
        <v>7.4796131095452439E-6</v>
      </c>
      <c r="AH27" s="55">
        <f t="shared" si="40"/>
        <v>1.5230570863151646E-5</v>
      </c>
      <c r="AI27" s="39">
        <f t="shared" si="41"/>
        <v>406489.76815277961</v>
      </c>
      <c r="AJ27" s="39">
        <f t="shared" si="42"/>
        <v>125260.98544280147</v>
      </c>
      <c r="AK27" s="39">
        <f t="shared" si="43"/>
        <v>17290.920371917073</v>
      </c>
      <c r="AL27" s="39">
        <f t="shared" si="44"/>
        <v>70792.315625478674</v>
      </c>
      <c r="AM27" s="39">
        <f t="shared" si="45"/>
        <v>68919.948871439818</v>
      </c>
      <c r="AN27" s="39">
        <f t="shared" si="46"/>
        <v>27566.713454326997</v>
      </c>
      <c r="AO27" s="39">
        <f t="shared" si="47"/>
        <v>22471.671149999132</v>
      </c>
      <c r="AP27" s="39">
        <f t="shared" si="48"/>
        <v>0</v>
      </c>
      <c r="AQ27" s="39">
        <f t="shared" si="49"/>
        <v>6416.0421082788007</v>
      </c>
      <c r="AR27" s="39">
        <f t="shared" si="50"/>
        <v>27666.685861347883</v>
      </c>
      <c r="AS27" s="39">
        <f t="shared" si="51"/>
        <v>1280.6391525495201</v>
      </c>
      <c r="AT27" s="39">
        <f t="shared" si="52"/>
        <v>0</v>
      </c>
      <c r="AU27" s="39">
        <f t="shared" si="53"/>
        <v>0</v>
      </c>
      <c r="AV27" s="39">
        <f t="shared" si="54"/>
        <v>3858.3308473693478</v>
      </c>
      <c r="AW27" s="39">
        <f t="shared" si="55"/>
        <v>31109.282574333381</v>
      </c>
      <c r="AX27" s="39">
        <f t="shared" si="56"/>
        <v>5138.4481659125795</v>
      </c>
      <c r="AY27" s="39">
        <f t="shared" si="57"/>
        <v>14130.256174280867</v>
      </c>
      <c r="AZ27" s="39">
        <f t="shared" si="58"/>
        <v>7689.2970934395435</v>
      </c>
      <c r="BA27" s="39">
        <f t="shared" si="59"/>
        <v>3858.7929730630194</v>
      </c>
      <c r="BB27" s="39">
        <f t="shared" si="60"/>
        <v>1297.7579325441427</v>
      </c>
      <c r="BC27" s="39">
        <f t="shared" si="61"/>
        <v>0</v>
      </c>
      <c r="BD27" s="39">
        <f t="shared" si="62"/>
        <v>0</v>
      </c>
      <c r="BE27" s="39">
        <f t="shared" si="63"/>
        <v>1280.5773150627763</v>
      </c>
      <c r="BF27" s="39">
        <f t="shared" si="64"/>
        <v>0</v>
      </c>
      <c r="BG27" s="39">
        <f t="shared" si="65"/>
        <v>3858.7220072142677</v>
      </c>
      <c r="BH27" s="39">
        <f t="shared" si="66"/>
        <v>5136.1783800817593</v>
      </c>
      <c r="BI27" s="39">
        <f t="shared" si="67"/>
        <v>1280.5724698403699</v>
      </c>
      <c r="BJ27" s="39">
        <f t="shared" si="68"/>
        <v>0</v>
      </c>
      <c r="BK27" s="39">
        <f t="shared" si="69"/>
        <v>11555.704368373457</v>
      </c>
      <c r="BL27" s="39">
        <f t="shared" si="70"/>
        <v>0</v>
      </c>
      <c r="BM27" s="39">
        <f t="shared" si="71"/>
        <v>5137.9545635726108</v>
      </c>
      <c r="BN27" s="39">
        <f t="shared" si="72"/>
        <v>32849.449516885383</v>
      </c>
      <c r="BO27" s="44">
        <f t="shared" si="73"/>
        <v>0.14774176301683264</v>
      </c>
      <c r="BP27" s="44">
        <f t="shared" si="74"/>
        <v>0.86916366206612816</v>
      </c>
      <c r="BQ27" s="44">
        <f t="shared" si="75"/>
        <v>0.10726198848860163</v>
      </c>
      <c r="BR27" s="44">
        <f t="shared" si="76"/>
        <v>0.24881399901245721</v>
      </c>
      <c r="BS27" s="44">
        <f t="shared" si="77"/>
        <v>0.45928371223253084</v>
      </c>
      <c r="BT27" s="44">
        <f t="shared" si="78"/>
        <v>0.4638552452389591</v>
      </c>
      <c r="BU27" s="44">
        <f t="shared" si="79"/>
        <v>0.13626046394629299</v>
      </c>
      <c r="BV27" s="44">
        <f t="shared" si="80"/>
        <v>0</v>
      </c>
      <c r="BW27" s="44">
        <f t="shared" si="81"/>
        <v>8.9967041547227761E-2</v>
      </c>
      <c r="BX27" s="44">
        <f t="shared" si="82"/>
        <v>0.10288120336774929</v>
      </c>
      <c r="BY27" s="44">
        <f t="shared" si="83"/>
        <v>2.0522721711792407E-2</v>
      </c>
      <c r="BZ27" s="44">
        <f t="shared" si="84"/>
        <v>0</v>
      </c>
      <c r="CA27" s="44">
        <f t="shared" si="85"/>
        <v>0</v>
      </c>
      <c r="CB27" s="44">
        <f t="shared" si="86"/>
        <v>4.3645550010727306E-2</v>
      </c>
      <c r="CC27" s="44">
        <f t="shared" si="87"/>
        <v>0.15339627575941267</v>
      </c>
      <c r="CD27" s="44">
        <f t="shared" si="88"/>
        <v>4.8034907068791023E-2</v>
      </c>
      <c r="CE27" s="44">
        <f t="shared" si="89"/>
        <v>8.1987853711622399E-2</v>
      </c>
      <c r="CF27" s="44">
        <f t="shared" si="90"/>
        <v>0.39810786740230908</v>
      </c>
      <c r="CG27" s="44">
        <f t="shared" si="91"/>
        <v>3.1673430080494148E-2</v>
      </c>
      <c r="CH27" s="44">
        <f t="shared" si="92"/>
        <v>3.493905503437978E-2</v>
      </c>
      <c r="CI27" s="44">
        <f t="shared" si="93"/>
        <v>0</v>
      </c>
      <c r="CJ27" s="44">
        <f t="shared" si="94"/>
        <v>0</v>
      </c>
      <c r="CK27" s="44">
        <f t="shared" si="95"/>
        <v>2.5350373270670863E-2</v>
      </c>
      <c r="CL27" s="44">
        <f t="shared" si="96"/>
        <v>0</v>
      </c>
      <c r="CM27" s="44">
        <f t="shared" si="97"/>
        <v>3.3511916153813041E-2</v>
      </c>
      <c r="CN27" s="44">
        <f t="shared" si="98"/>
        <v>9.2186282504558015E-2</v>
      </c>
      <c r="CO27" s="44">
        <f t="shared" si="99"/>
        <v>2.5728639702976331E-2</v>
      </c>
      <c r="CP27" s="44">
        <f t="shared" si="100"/>
        <v>0</v>
      </c>
      <c r="CQ27" s="44">
        <f t="shared" si="101"/>
        <v>0.21020941806468618</v>
      </c>
      <c r="CR27" s="44">
        <f t="shared" si="102"/>
        <v>0</v>
      </c>
      <c r="CS27" s="44">
        <f t="shared" si="103"/>
        <v>5.763635136898565E-2</v>
      </c>
      <c r="CT27" s="44">
        <f t="shared" si="104"/>
        <v>0.11729357217718578</v>
      </c>
      <c r="CU27" s="39">
        <v>6.35</v>
      </c>
      <c r="CV27" s="39">
        <v>37.628865979381402</v>
      </c>
      <c r="CW27" s="39">
        <v>4.6082949308755801</v>
      </c>
      <c r="CX27" s="39">
        <v>10.7049608355091</v>
      </c>
      <c r="CY27" s="39">
        <v>19.801980198019798</v>
      </c>
      <c r="CZ27" s="39">
        <v>20</v>
      </c>
      <c r="DA27" s="39">
        <v>5.85585585585586</v>
      </c>
      <c r="DB27" s="39">
        <v>0</v>
      </c>
      <c r="DC27" s="39">
        <v>3.8645833333333299</v>
      </c>
      <c r="DD27" s="39">
        <v>4.4198895027624303</v>
      </c>
      <c r="DE27" s="39">
        <v>0.88095238095238104</v>
      </c>
      <c r="DF27" s="39">
        <v>0</v>
      </c>
      <c r="DG27" s="39">
        <v>0</v>
      </c>
      <c r="DH27" s="39">
        <v>1.8739495798319299</v>
      </c>
      <c r="DI27" s="39">
        <v>6.5934065934065904</v>
      </c>
      <c r="DJ27" s="39">
        <v>2.0625</v>
      </c>
      <c r="DK27" s="39">
        <v>3.5215517241379302</v>
      </c>
      <c r="DL27" s="39">
        <v>17.153846153846199</v>
      </c>
      <c r="DM27" s="39">
        <v>1.3597560975609799</v>
      </c>
      <c r="DN27" s="39">
        <v>1.5</v>
      </c>
      <c r="DO27" s="39">
        <v>0</v>
      </c>
      <c r="DP27" s="39">
        <v>0</v>
      </c>
      <c r="DQ27" s="39">
        <v>1.0882352941176501</v>
      </c>
      <c r="DR27" s="39">
        <v>0</v>
      </c>
      <c r="DS27" s="39">
        <v>1.43870967741935</v>
      </c>
      <c r="DT27" s="39">
        <v>3.96</v>
      </c>
      <c r="DU27" s="78">
        <v>1.1044776119402999</v>
      </c>
      <c r="DV27" s="78">
        <v>0</v>
      </c>
      <c r="DW27" s="78">
        <v>9.0405405405405403</v>
      </c>
      <c r="DX27" s="78">
        <v>0</v>
      </c>
      <c r="DY27" s="78">
        <v>2.4750000000000001</v>
      </c>
      <c r="DZ27" s="78">
        <v>5.03978779840849</v>
      </c>
      <c r="EA27" s="39">
        <f t="shared" si="3"/>
        <v>2.277027775113154</v>
      </c>
      <c r="EB27" s="39">
        <f t="shared" si="4"/>
        <v>7.4286950878732014</v>
      </c>
      <c r="EC27">
        <v>572.77</v>
      </c>
      <c r="ED27" s="39">
        <f t="shared" si="5"/>
        <v>0.17309486871732854</v>
      </c>
      <c r="EE27" s="39">
        <f t="shared" si="105"/>
        <v>275135317.09139484</v>
      </c>
      <c r="EF27" s="39">
        <f t="shared" si="106"/>
        <v>14411668.47047401</v>
      </c>
      <c r="EG27" s="39">
        <f t="shared" si="107"/>
        <v>16120268.340684846</v>
      </c>
      <c r="EH27" s="39">
        <f t="shared" si="108"/>
        <v>28451902.186554365</v>
      </c>
      <c r="EI27" s="39">
        <f t="shared" si="109"/>
        <v>15005964.077503867</v>
      </c>
      <c r="EJ27" s="39">
        <f t="shared" si="110"/>
        <v>5942956.0702985609</v>
      </c>
      <c r="EK27" s="39">
        <f t="shared" si="111"/>
        <v>16491703.095078507</v>
      </c>
      <c r="EL27" s="39">
        <f t="shared" si="112"/>
        <v>3417199.7404216724</v>
      </c>
      <c r="EM27" s="39">
        <f t="shared" si="113"/>
        <v>7131547.2843582723</v>
      </c>
      <c r="EN27" s="39">
        <f t="shared" si="114"/>
        <v>26891876.218100987</v>
      </c>
      <c r="EO27" s="39">
        <f t="shared" si="115"/>
        <v>6240103.8738134895</v>
      </c>
      <c r="EP27" s="39">
        <f t="shared" si="116"/>
        <v>2822904.1333918166</v>
      </c>
      <c r="EQ27" s="39">
        <f t="shared" si="117"/>
        <v>5125799.6106325081</v>
      </c>
      <c r="ER27" s="39">
        <f t="shared" si="118"/>
        <v>8840147.1545691099</v>
      </c>
      <c r="ES27" s="39">
        <f t="shared" si="119"/>
        <v>20280337.58989384</v>
      </c>
      <c r="ET27" s="39">
        <f t="shared" si="120"/>
        <v>10697320.926537409</v>
      </c>
      <c r="EU27" s="39">
        <f t="shared" si="121"/>
        <v>17234572.603865828</v>
      </c>
      <c r="EV27" s="39">
        <f t="shared" si="122"/>
        <v>1931460.7228470324</v>
      </c>
      <c r="EW27" s="39">
        <f t="shared" si="123"/>
        <v>12183059.944112049</v>
      </c>
      <c r="EX27" s="39">
        <f t="shared" si="124"/>
        <v>3714347.5439366009</v>
      </c>
      <c r="EY27" s="39">
        <f t="shared" si="125"/>
        <v>3640060.5930578685</v>
      </c>
      <c r="EZ27" s="39">
        <f t="shared" si="126"/>
        <v>10177312.270386286</v>
      </c>
      <c r="FA27" s="39">
        <f t="shared" si="127"/>
        <v>5051512.6597537771</v>
      </c>
      <c r="FB27" s="39">
        <f t="shared" si="128"/>
        <v>3788634.4948153323</v>
      </c>
      <c r="FC27" s="39">
        <f t="shared" si="129"/>
        <v>11514477.386203462</v>
      </c>
      <c r="FD27" s="39">
        <f t="shared" si="130"/>
        <v>5571521.3159049004</v>
      </c>
      <c r="FE27" s="39">
        <f t="shared" si="131"/>
        <v>4977225.7088750452</v>
      </c>
      <c r="FF27" s="39">
        <f t="shared" si="132"/>
        <v>6240103.8738134895</v>
      </c>
      <c r="FG27" s="39">
        <f t="shared" si="133"/>
        <v>5497234.3650261695</v>
      </c>
      <c r="FH27" s="39">
        <f t="shared" si="134"/>
        <v>4902938.7579963133</v>
      </c>
      <c r="FI27" s="39">
        <f t="shared" si="135"/>
        <v>8914434.1054478418</v>
      </c>
      <c r="FJ27" s="39">
        <f t="shared" si="136"/>
        <v>28006180.48128197</v>
      </c>
      <c r="FK27" s="39">
        <v>37036830</v>
      </c>
      <c r="FL27">
        <v>1940000</v>
      </c>
      <c r="FM27">
        <v>2170000</v>
      </c>
      <c r="FN27">
        <v>3830000</v>
      </c>
      <c r="FO27">
        <v>2020000</v>
      </c>
      <c r="FP27">
        <v>800000</v>
      </c>
      <c r="FQ27">
        <v>2220000</v>
      </c>
      <c r="FR27">
        <v>460000</v>
      </c>
      <c r="FS27">
        <v>960000</v>
      </c>
      <c r="FT27">
        <v>3620000</v>
      </c>
      <c r="FU27">
        <v>840000</v>
      </c>
      <c r="FV27">
        <v>380000</v>
      </c>
      <c r="FW27">
        <v>690000</v>
      </c>
      <c r="FX27">
        <v>1190000</v>
      </c>
      <c r="FY27">
        <v>2730000</v>
      </c>
      <c r="FZ27">
        <v>1440000</v>
      </c>
      <c r="GA27">
        <v>2320000</v>
      </c>
      <c r="GB27">
        <v>260000</v>
      </c>
      <c r="GC27">
        <v>1640000</v>
      </c>
      <c r="GD27">
        <v>500000</v>
      </c>
      <c r="GE27">
        <v>490000</v>
      </c>
      <c r="GF27">
        <v>1370000</v>
      </c>
      <c r="GG27">
        <v>680000</v>
      </c>
      <c r="GH27">
        <v>510000</v>
      </c>
      <c r="GI27">
        <v>1550000</v>
      </c>
      <c r="GJ27">
        <v>750000</v>
      </c>
      <c r="GK27">
        <v>670000</v>
      </c>
      <c r="GL27">
        <v>840000</v>
      </c>
      <c r="GM27">
        <v>740000</v>
      </c>
      <c r="GN27">
        <v>660000</v>
      </c>
      <c r="GO27">
        <v>1200000</v>
      </c>
      <c r="GP27">
        <v>3770000</v>
      </c>
      <c r="GQ27" s="37">
        <v>1.29697698690106E-2</v>
      </c>
      <c r="GR27" s="36">
        <v>1E-3</v>
      </c>
      <c r="GS27" s="36">
        <v>5.0000000000000001E-3</v>
      </c>
      <c r="GT27" s="37">
        <f t="shared" si="7"/>
        <v>3.7072290767410226E-3</v>
      </c>
      <c r="GU27" s="44">
        <f t="shared" si="137"/>
        <v>5.7035646317579713</v>
      </c>
      <c r="GV27" s="47">
        <v>2</v>
      </c>
      <c r="GW27" s="13">
        <f t="shared" si="138"/>
        <v>0.59216374479621758</v>
      </c>
      <c r="GX27" s="44">
        <v>0.41</v>
      </c>
      <c r="GY27" s="13">
        <f t="shared" si="139"/>
        <v>1.7100000000000009</v>
      </c>
      <c r="GZ27" s="13">
        <f t="shared" si="140"/>
        <v>-0.15665381004537635</v>
      </c>
      <c r="HA27" s="13">
        <f t="shared" si="141"/>
        <v>14.886316152974905</v>
      </c>
      <c r="HB27" s="13">
        <f t="shared" si="142"/>
        <v>17.410896085350757</v>
      </c>
      <c r="HC27" s="13">
        <v>9.75</v>
      </c>
      <c r="HD27" s="13">
        <v>8.0399999999999991</v>
      </c>
      <c r="HE27" s="13">
        <v>2</v>
      </c>
      <c r="HF27" s="13">
        <f t="shared" si="143"/>
        <v>-10.684619516131413</v>
      </c>
      <c r="HG27" s="13">
        <f t="shared" si="8"/>
        <v>0.25865107765800122</v>
      </c>
      <c r="HH27" s="13">
        <f t="shared" si="144"/>
        <v>-1.2273486055805338</v>
      </c>
      <c r="HI27" s="13">
        <f t="shared" si="145"/>
        <v>6.5289504528064315</v>
      </c>
      <c r="HJ27" s="44">
        <v>0.98</v>
      </c>
      <c r="HK27" s="44">
        <v>0.72</v>
      </c>
      <c r="HL27" s="44">
        <f t="shared" si="146"/>
        <v>257.51072961373387</v>
      </c>
      <c r="HM27" s="44">
        <v>200</v>
      </c>
      <c r="HN27" s="44">
        <v>100</v>
      </c>
      <c r="HO27" s="44">
        <v>2000</v>
      </c>
      <c r="HP27" s="44">
        <v>20000</v>
      </c>
      <c r="HR27" s="30"/>
    </row>
    <row r="28" spans="1:226" x14ac:dyDescent="0.25">
      <c r="A28" s="40" t="s">
        <v>283</v>
      </c>
      <c r="B28" s="45"/>
      <c r="C28" s="55">
        <f t="shared" si="9"/>
        <v>1.8461064088278953E-5</v>
      </c>
      <c r="D28" s="55">
        <f t="shared" si="10"/>
        <v>1.0939667817553081E-4</v>
      </c>
      <c r="E28" s="55">
        <f t="shared" si="11"/>
        <v>1.3397484733319517E-5</v>
      </c>
      <c r="F28" s="55">
        <f t="shared" si="12"/>
        <v>3.1122042212101617E-5</v>
      </c>
      <c r="G28" s="55">
        <f t="shared" si="13"/>
        <v>5.7569389844169469E-5</v>
      </c>
      <c r="H28" s="55">
        <f t="shared" si="14"/>
        <v>5.8145083742610834E-5</v>
      </c>
      <c r="I28" s="55">
        <f t="shared" si="15"/>
        <v>1.702446145617105E-5</v>
      </c>
      <c r="J28" s="55">
        <f t="shared" si="16"/>
        <v>0</v>
      </c>
      <c r="K28" s="55">
        <f t="shared" si="17"/>
        <v>1.1235326077347479E-5</v>
      </c>
      <c r="L28" s="55">
        <f t="shared" si="18"/>
        <v>1.2849742263560185E-5</v>
      </c>
      <c r="M28" s="55">
        <f t="shared" si="19"/>
        <v>2.5611524981858369E-6</v>
      </c>
      <c r="N28" s="55">
        <f t="shared" si="20"/>
        <v>0</v>
      </c>
      <c r="O28" s="55">
        <f t="shared" si="21"/>
        <v>0</v>
      </c>
      <c r="P28" s="55">
        <f t="shared" si="22"/>
        <v>5.448047762438013E-6</v>
      </c>
      <c r="Q28" s="55">
        <f t="shared" si="23"/>
        <v>1.9168708926134773E-5</v>
      </c>
      <c r="R28" s="55">
        <f t="shared" si="24"/>
        <v>5.9962117609571597E-6</v>
      </c>
      <c r="S28" s="55">
        <f t="shared" si="25"/>
        <v>1.0238045995196454E-5</v>
      </c>
      <c r="T28" s="55">
        <f t="shared" si="26"/>
        <v>4.9870591056162816E-5</v>
      </c>
      <c r="U28" s="55">
        <f t="shared" si="27"/>
        <v>3.9531566081094094E-6</v>
      </c>
      <c r="V28" s="55">
        <f t="shared" si="28"/>
        <v>4.3608812806961161E-6</v>
      </c>
      <c r="W28" s="55">
        <f t="shared" si="29"/>
        <v>0</v>
      </c>
      <c r="X28" s="55">
        <f t="shared" si="30"/>
        <v>0</v>
      </c>
      <c r="Y28" s="55">
        <f t="shared" si="31"/>
        <v>3.1637766154061359E-6</v>
      </c>
      <c r="Z28" s="55">
        <f t="shared" si="32"/>
        <v>0</v>
      </c>
      <c r="AA28" s="55">
        <f t="shared" si="33"/>
        <v>4.1826947337429005E-6</v>
      </c>
      <c r="AB28" s="55">
        <f t="shared" si="34"/>
        <v>1.1512726581036636E-5</v>
      </c>
      <c r="AC28" s="55">
        <f t="shared" si="35"/>
        <v>3.2109971619051492E-6</v>
      </c>
      <c r="AD28" s="55">
        <f t="shared" si="36"/>
        <v>0</v>
      </c>
      <c r="AE28" s="55">
        <f t="shared" si="37"/>
        <v>2.6283149340410039E-5</v>
      </c>
      <c r="AF28" s="55">
        <f t="shared" si="38"/>
        <v>0</v>
      </c>
      <c r="AG28" s="55">
        <f t="shared" si="39"/>
        <v>7.1954541131478977E-6</v>
      </c>
      <c r="AH28" s="55">
        <f t="shared" si="40"/>
        <v>1.4651944179173287E-5</v>
      </c>
      <c r="AI28" s="39">
        <f t="shared" si="41"/>
        <v>391042.7778084458</v>
      </c>
      <c r="AJ28" s="39">
        <f t="shared" si="42"/>
        <v>120494.95914638338</v>
      </c>
      <c r="AK28" s="39">
        <f t="shared" si="43"/>
        <v>16633.895683364171</v>
      </c>
      <c r="AL28" s="39">
        <f t="shared" si="44"/>
        <v>68101.667135064577</v>
      </c>
      <c r="AM28" s="39">
        <f t="shared" si="45"/>
        <v>66299.502754307963</v>
      </c>
      <c r="AN28" s="39">
        <f t="shared" si="46"/>
        <v>26518.574790031191</v>
      </c>
      <c r="AO28" s="39">
        <f t="shared" si="47"/>
        <v>21617.743794436879</v>
      </c>
      <c r="AP28" s="39">
        <f t="shared" si="48"/>
        <v>0</v>
      </c>
      <c r="AQ28" s="39">
        <f t="shared" si="49"/>
        <v>6172.2511043769664</v>
      </c>
      <c r="AR28" s="39">
        <f t="shared" si="50"/>
        <v>26615.408294795579</v>
      </c>
      <c r="AS28" s="39">
        <f t="shared" si="51"/>
        <v>1231.9844739156374</v>
      </c>
      <c r="AT28" s="39">
        <f t="shared" si="52"/>
        <v>0</v>
      </c>
      <c r="AU28" s="39">
        <f t="shared" si="53"/>
        <v>0</v>
      </c>
      <c r="AV28" s="39">
        <f t="shared" si="54"/>
        <v>3711.7373097015748</v>
      </c>
      <c r="AW28" s="39">
        <f t="shared" si="55"/>
        <v>29927.089154518537</v>
      </c>
      <c r="AX28" s="39">
        <f t="shared" si="56"/>
        <v>4943.2163168955194</v>
      </c>
      <c r="AY28" s="39">
        <f t="shared" si="57"/>
        <v>13593.354871251782</v>
      </c>
      <c r="AZ28" s="39">
        <f t="shared" si="58"/>
        <v>7396.9689749176996</v>
      </c>
      <c r="BA28" s="39">
        <f t="shared" si="59"/>
        <v>3712.1849408804369</v>
      </c>
      <c r="BB28" s="39">
        <f t="shared" si="60"/>
        <v>1248.4516280824591</v>
      </c>
      <c r="BC28" s="39">
        <f t="shared" si="61"/>
        <v>0</v>
      </c>
      <c r="BD28" s="39">
        <f t="shared" si="62"/>
        <v>0</v>
      </c>
      <c r="BE28" s="39">
        <f t="shared" si="63"/>
        <v>1231.9245758323839</v>
      </c>
      <c r="BF28" s="39">
        <f t="shared" si="64"/>
        <v>0</v>
      </c>
      <c r="BG28" s="39">
        <f t="shared" si="65"/>
        <v>3712.1162008186734</v>
      </c>
      <c r="BH28" s="39">
        <f t="shared" si="66"/>
        <v>4941.0177324505567</v>
      </c>
      <c r="BI28" s="39">
        <f t="shared" si="67"/>
        <v>1231.9198825719322</v>
      </c>
      <c r="BJ28" s="39">
        <f t="shared" si="68"/>
        <v>0</v>
      </c>
      <c r="BK28" s="39">
        <f t="shared" si="69"/>
        <v>11116.528956463202</v>
      </c>
      <c r="BL28" s="39">
        <f t="shared" si="70"/>
        <v>0</v>
      </c>
      <c r="BM28" s="39">
        <f t="shared" si="71"/>
        <v>4942.7381973317842</v>
      </c>
      <c r="BN28" s="39">
        <f t="shared" si="72"/>
        <v>31601.206120184921</v>
      </c>
      <c r="BO28" s="44">
        <f t="shared" si="73"/>
        <v>0.14875865692471693</v>
      </c>
      <c r="BP28" s="44">
        <f t="shared" si="74"/>
        <v>0.87510252377071951</v>
      </c>
      <c r="BQ28" s="44">
        <f t="shared" si="75"/>
        <v>0.10800056492867977</v>
      </c>
      <c r="BR28" s="44">
        <f t="shared" si="76"/>
        <v>0.25052481906014901</v>
      </c>
      <c r="BS28" s="44">
        <f t="shared" si="77"/>
        <v>0.46243499196631399</v>
      </c>
      <c r="BT28" s="44">
        <f t="shared" si="78"/>
        <v>0.46703774442641799</v>
      </c>
      <c r="BU28" s="44">
        <f t="shared" si="79"/>
        <v>0.13719844163670672</v>
      </c>
      <c r="BV28" s="44">
        <f t="shared" si="80"/>
        <v>0</v>
      </c>
      <c r="BW28" s="44">
        <f t="shared" si="81"/>
        <v>9.0586637751278357E-2</v>
      </c>
      <c r="BX28" s="44">
        <f t="shared" si="82"/>
        <v>0.10358964621216492</v>
      </c>
      <c r="BY28" s="44">
        <f t="shared" si="83"/>
        <v>2.066415905945879E-2</v>
      </c>
      <c r="BZ28" s="44">
        <f t="shared" si="84"/>
        <v>0</v>
      </c>
      <c r="CA28" s="44">
        <f t="shared" si="85"/>
        <v>0</v>
      </c>
      <c r="CB28" s="44">
        <f t="shared" si="86"/>
        <v>4.3946273929797157E-2</v>
      </c>
      <c r="CC28" s="44">
        <f t="shared" si="87"/>
        <v>0.15445202899352636</v>
      </c>
      <c r="CD28" s="44">
        <f t="shared" si="88"/>
        <v>4.8365859635585165E-2</v>
      </c>
      <c r="CE28" s="44">
        <f t="shared" si="89"/>
        <v>8.2552543258300054E-2</v>
      </c>
      <c r="CF28" s="44">
        <f t="shared" si="90"/>
        <v>0.40084109206658081</v>
      </c>
      <c r="CG28" s="44">
        <f t="shared" si="91"/>
        <v>3.1891690744425487E-2</v>
      </c>
      <c r="CH28" s="44">
        <f t="shared" si="92"/>
        <v>3.5179811103532403E-2</v>
      </c>
      <c r="CI28" s="44">
        <f t="shared" si="93"/>
        <v>0</v>
      </c>
      <c r="CJ28" s="44">
        <f t="shared" si="94"/>
        <v>0</v>
      </c>
      <c r="CK28" s="44">
        <f t="shared" si="95"/>
        <v>2.5525073063637892E-2</v>
      </c>
      <c r="CL28" s="44">
        <f t="shared" si="96"/>
        <v>0</v>
      </c>
      <c r="CM28" s="44">
        <f t="shared" si="97"/>
        <v>3.3742841494334354E-2</v>
      </c>
      <c r="CN28" s="44">
        <f t="shared" si="98"/>
        <v>9.2821148253749083E-2</v>
      </c>
      <c r="CO28" s="44">
        <f t="shared" si="99"/>
        <v>2.5905945609191478E-2</v>
      </c>
      <c r="CP28" s="44">
        <f t="shared" si="100"/>
        <v>0</v>
      </c>
      <c r="CQ28" s="44">
        <f t="shared" si="101"/>
        <v>0.21165536011605868</v>
      </c>
      <c r="CR28" s="44">
        <f t="shared" si="102"/>
        <v>0</v>
      </c>
      <c r="CS28" s="44">
        <f t="shared" si="103"/>
        <v>5.8033417890414482E-2</v>
      </c>
      <c r="CT28" s="44">
        <f t="shared" si="104"/>
        <v>0.11810114166742175</v>
      </c>
      <c r="CU28" s="39">
        <v>6.35</v>
      </c>
      <c r="CV28" s="39">
        <v>37.628865979381402</v>
      </c>
      <c r="CW28" s="39">
        <v>4.6082949308755801</v>
      </c>
      <c r="CX28" s="39">
        <v>10.7049608355091</v>
      </c>
      <c r="CY28" s="39">
        <v>19.801980198019798</v>
      </c>
      <c r="CZ28" s="39">
        <v>20</v>
      </c>
      <c r="DA28" s="39">
        <v>5.85585585585586</v>
      </c>
      <c r="DB28" s="39">
        <v>0</v>
      </c>
      <c r="DC28" s="39">
        <v>3.8645833333333299</v>
      </c>
      <c r="DD28" s="39">
        <v>4.4198895027624303</v>
      </c>
      <c r="DE28" s="39">
        <v>0.88095238095238104</v>
      </c>
      <c r="DF28" s="39">
        <v>0</v>
      </c>
      <c r="DG28" s="39">
        <v>0</v>
      </c>
      <c r="DH28" s="39">
        <v>1.8739495798319299</v>
      </c>
      <c r="DI28" s="39">
        <v>6.5934065934065904</v>
      </c>
      <c r="DJ28" s="39">
        <v>2.0625</v>
      </c>
      <c r="DK28" s="39">
        <v>3.5215517241379302</v>
      </c>
      <c r="DL28" s="39">
        <v>17.153846153846199</v>
      </c>
      <c r="DM28" s="39">
        <v>1.3597560975609799</v>
      </c>
      <c r="DN28" s="39">
        <v>1.5</v>
      </c>
      <c r="DO28" s="39">
        <v>0</v>
      </c>
      <c r="DP28" s="39">
        <v>0</v>
      </c>
      <c r="DQ28" s="39">
        <v>1.0882352941176501</v>
      </c>
      <c r="DR28" s="39">
        <v>0</v>
      </c>
      <c r="DS28" s="39">
        <v>1.43870967741935</v>
      </c>
      <c r="DT28" s="39">
        <v>3.96</v>
      </c>
      <c r="DU28" s="78">
        <v>1.1044776119402999</v>
      </c>
      <c r="DV28" s="78">
        <v>0</v>
      </c>
      <c r="DW28" s="78">
        <v>9.0405405405405403</v>
      </c>
      <c r="DX28" s="78">
        <v>0</v>
      </c>
      <c r="DY28" s="78">
        <v>2.4750000000000001</v>
      </c>
      <c r="DZ28" s="78">
        <v>5.03978779840849</v>
      </c>
      <c r="EA28" s="39">
        <f t="shared" si="3"/>
        <v>2.2923639034570851</v>
      </c>
      <c r="EB28" s="39">
        <f t="shared" si="4"/>
        <v>7.0975459442253941</v>
      </c>
      <c r="EC28">
        <v>572.77</v>
      </c>
      <c r="ED28" s="39">
        <f t="shared" si="5"/>
        <v>0.1665187980762764</v>
      </c>
      <c r="EE28" s="39">
        <f t="shared" si="105"/>
        <v>262870602.5534654</v>
      </c>
      <c r="EF28" s="39">
        <f t="shared" si="106"/>
        <v>13769239.131797265</v>
      </c>
      <c r="EG28" s="39">
        <f t="shared" si="107"/>
        <v>15401674.698969103</v>
      </c>
      <c r="EH28" s="39">
        <f t="shared" si="108"/>
        <v>27183600.966383256</v>
      </c>
      <c r="EI28" s="39">
        <f t="shared" si="109"/>
        <v>14337042.807335295</v>
      </c>
      <c r="EJ28" s="39">
        <f t="shared" si="110"/>
        <v>5678036.7553803148</v>
      </c>
      <c r="EK28" s="39">
        <f t="shared" si="111"/>
        <v>15756551.996180374</v>
      </c>
      <c r="EL28" s="39">
        <f t="shared" si="112"/>
        <v>3264871.1343436814</v>
      </c>
      <c r="EM28" s="39">
        <f t="shared" si="113"/>
        <v>6813644.1064563785</v>
      </c>
      <c r="EN28" s="39">
        <f t="shared" si="114"/>
        <v>25693116.318095922</v>
      </c>
      <c r="EO28" s="39">
        <f t="shared" si="115"/>
        <v>5961938.5931493305</v>
      </c>
      <c r="EP28" s="39">
        <f t="shared" si="116"/>
        <v>2697067.45880565</v>
      </c>
      <c r="EQ28" s="39">
        <f t="shared" si="117"/>
        <v>4897306.7015155219</v>
      </c>
      <c r="ER28" s="39">
        <f t="shared" si="118"/>
        <v>8446079.6736282185</v>
      </c>
      <c r="ES28" s="39">
        <f t="shared" si="119"/>
        <v>19376300.427735325</v>
      </c>
      <c r="ET28" s="39">
        <f t="shared" si="120"/>
        <v>10220466.159684567</v>
      </c>
      <c r="EU28" s="39">
        <f t="shared" si="121"/>
        <v>16466306.590602912</v>
      </c>
      <c r="EV28" s="39">
        <f t="shared" si="122"/>
        <v>1845361.9454986025</v>
      </c>
      <c r="EW28" s="39">
        <f t="shared" si="123"/>
        <v>11639975.348529644</v>
      </c>
      <c r="EX28" s="39">
        <f t="shared" si="124"/>
        <v>3548772.9721126966</v>
      </c>
      <c r="EY28" s="39">
        <f t="shared" si="125"/>
        <v>3477797.5126704429</v>
      </c>
      <c r="EZ28" s="39">
        <f t="shared" si="126"/>
        <v>9723637.9435887896</v>
      </c>
      <c r="FA28" s="39">
        <f t="shared" si="127"/>
        <v>4826331.2420732677</v>
      </c>
      <c r="FB28" s="39">
        <f t="shared" si="128"/>
        <v>3619748.4315549508</v>
      </c>
      <c r="FC28" s="39">
        <f t="shared" si="129"/>
        <v>11001196.213549361</v>
      </c>
      <c r="FD28" s="39">
        <f t="shared" si="130"/>
        <v>5323159.4581690459</v>
      </c>
      <c r="FE28" s="39">
        <f t="shared" si="131"/>
        <v>4755355.7826310135</v>
      </c>
      <c r="FF28" s="39">
        <f t="shared" si="132"/>
        <v>5961938.5931493305</v>
      </c>
      <c r="FG28" s="39">
        <f t="shared" si="133"/>
        <v>5252183.9987267917</v>
      </c>
      <c r="FH28" s="39">
        <f t="shared" si="134"/>
        <v>4684380.3231887603</v>
      </c>
      <c r="FI28" s="39">
        <f t="shared" si="135"/>
        <v>8517055.1330704726</v>
      </c>
      <c r="FJ28" s="39">
        <f t="shared" si="136"/>
        <v>26757748.209729735</v>
      </c>
      <c r="FK28" s="39">
        <v>37036830</v>
      </c>
      <c r="FL28">
        <v>1940000</v>
      </c>
      <c r="FM28">
        <v>2170000</v>
      </c>
      <c r="FN28">
        <v>3830000</v>
      </c>
      <c r="FO28">
        <v>2020000</v>
      </c>
      <c r="FP28">
        <v>800000</v>
      </c>
      <c r="FQ28">
        <v>2220000</v>
      </c>
      <c r="FR28">
        <v>460000</v>
      </c>
      <c r="FS28">
        <v>960000</v>
      </c>
      <c r="FT28">
        <v>3620000</v>
      </c>
      <c r="FU28">
        <v>840000</v>
      </c>
      <c r="FV28">
        <v>380000</v>
      </c>
      <c r="FW28">
        <v>690000</v>
      </c>
      <c r="FX28">
        <v>1190000</v>
      </c>
      <c r="FY28">
        <v>2730000</v>
      </c>
      <c r="FZ28">
        <v>1440000</v>
      </c>
      <c r="GA28">
        <v>2320000</v>
      </c>
      <c r="GB28">
        <v>260000</v>
      </c>
      <c r="GC28">
        <v>1640000</v>
      </c>
      <c r="GD28">
        <v>500000</v>
      </c>
      <c r="GE28">
        <v>490000</v>
      </c>
      <c r="GF28">
        <v>1370000</v>
      </c>
      <c r="GG28">
        <v>680000</v>
      </c>
      <c r="GH28">
        <v>510000</v>
      </c>
      <c r="GI28">
        <v>1550000</v>
      </c>
      <c r="GJ28">
        <v>750000</v>
      </c>
      <c r="GK28">
        <v>670000</v>
      </c>
      <c r="GL28">
        <v>840000</v>
      </c>
      <c r="GM28">
        <v>740000</v>
      </c>
      <c r="GN28">
        <v>660000</v>
      </c>
      <c r="GO28">
        <v>1200000</v>
      </c>
      <c r="GP28">
        <v>3770000</v>
      </c>
      <c r="GQ28" s="37">
        <v>1.2391616083638099E-2</v>
      </c>
      <c r="GR28" s="36">
        <v>1E-3</v>
      </c>
      <c r="GS28" s="36">
        <v>5.0000000000000001E-3</v>
      </c>
      <c r="GT28" s="37">
        <f t="shared" si="7"/>
        <v>3.7327836317435615E-3</v>
      </c>
      <c r="GU28" s="44">
        <f t="shared" si="137"/>
        <v>4.8425377904758111</v>
      </c>
      <c r="GV28" s="47">
        <v>2.35560975609756</v>
      </c>
      <c r="GW28" s="13">
        <f t="shared" si="138"/>
        <v>0.69745334722461794</v>
      </c>
      <c r="GX28" s="44">
        <v>0.41</v>
      </c>
      <c r="GY28" s="13">
        <f t="shared" si="139"/>
        <v>1.7100000000000009</v>
      </c>
      <c r="GZ28" s="13">
        <f t="shared" si="140"/>
        <v>-0.15665381004537635</v>
      </c>
      <c r="HA28" s="13">
        <f t="shared" si="141"/>
        <v>14.886316152974905</v>
      </c>
      <c r="HB28" s="13">
        <f t="shared" si="142"/>
        <v>17.410896085350757</v>
      </c>
      <c r="HC28" s="13">
        <v>9.75</v>
      </c>
      <c r="HD28" s="13">
        <v>8.0399999999999991</v>
      </c>
      <c r="HE28" s="13">
        <v>2</v>
      </c>
      <c r="HF28" s="13">
        <f t="shared" si="143"/>
        <v>-10.684619516131413</v>
      </c>
      <c r="HG28" s="13">
        <f t="shared" si="8"/>
        <v>0.25865107765800122</v>
      </c>
      <c r="HH28" s="13">
        <f t="shared" si="144"/>
        <v>-1.2273486055805338</v>
      </c>
      <c r="HI28" s="13">
        <f t="shared" si="145"/>
        <v>5.5433209477130623</v>
      </c>
      <c r="HJ28" s="44">
        <v>0.98</v>
      </c>
      <c r="HK28" s="44">
        <v>0.72</v>
      </c>
      <c r="HL28" s="44">
        <f t="shared" si="146"/>
        <v>257.51072961373387</v>
      </c>
      <c r="HM28" s="44">
        <v>200</v>
      </c>
      <c r="HN28" s="44">
        <v>100</v>
      </c>
      <c r="HO28" s="44">
        <v>2000</v>
      </c>
      <c r="HP28" s="44">
        <v>20000</v>
      </c>
      <c r="HR28" s="30"/>
    </row>
    <row r="29" spans="1:226" x14ac:dyDescent="0.25">
      <c r="A29" s="40" t="s">
        <v>284</v>
      </c>
      <c r="B29" s="45"/>
      <c r="C29" s="55">
        <f t="shared" si="9"/>
        <v>1.7687191328875224E-5</v>
      </c>
      <c r="D29" s="55">
        <f t="shared" si="10"/>
        <v>1.0481085859305808E-4</v>
      </c>
      <c r="E29" s="55">
        <f t="shared" si="11"/>
        <v>1.2835873093272263E-5</v>
      </c>
      <c r="F29" s="55">
        <f t="shared" si="12"/>
        <v>2.9817431569411842E-5</v>
      </c>
      <c r="G29" s="55">
        <f t="shared" si="13"/>
        <v>5.5156127945349409E-5</v>
      </c>
      <c r="H29" s="55">
        <f t="shared" si="14"/>
        <v>5.5707689224804291E-5</v>
      </c>
      <c r="I29" s="55">
        <f t="shared" si="15"/>
        <v>1.6310809908163387E-5</v>
      </c>
      <c r="J29" s="55">
        <f t="shared" si="16"/>
        <v>0</v>
      </c>
      <c r="K29" s="55">
        <f t="shared" si="17"/>
        <v>1.076435036583348E-5</v>
      </c>
      <c r="L29" s="55">
        <f t="shared" si="18"/>
        <v>1.2311091541393482E-5</v>
      </c>
      <c r="M29" s="55">
        <f t="shared" si="19"/>
        <v>2.4537910729982571E-6</v>
      </c>
      <c r="N29" s="55">
        <f t="shared" si="20"/>
        <v>0</v>
      </c>
      <c r="O29" s="55">
        <f t="shared" si="21"/>
        <v>0</v>
      </c>
      <c r="P29" s="55">
        <f t="shared" si="22"/>
        <v>5.2196700408117802E-6</v>
      </c>
      <c r="Q29" s="55">
        <f t="shared" si="23"/>
        <v>1.8365172271913102E-5</v>
      </c>
      <c r="R29" s="55">
        <f t="shared" si="24"/>
        <v>5.7448554513072486E-6</v>
      </c>
      <c r="S29" s="55">
        <f t="shared" si="25"/>
        <v>9.8088754518672883E-6</v>
      </c>
      <c r="T29" s="55">
        <f t="shared" si="26"/>
        <v>4.7780056527427575E-5</v>
      </c>
      <c r="U29" s="55">
        <f t="shared" si="27"/>
        <v>3.7874435052237532E-6</v>
      </c>
      <c r="V29" s="55">
        <f t="shared" si="28"/>
        <v>4.1780766918599749E-6</v>
      </c>
      <c r="W29" s="55">
        <f t="shared" si="29"/>
        <v>0</v>
      </c>
      <c r="X29" s="55">
        <f t="shared" si="30"/>
        <v>0</v>
      </c>
      <c r="Y29" s="55">
        <f t="shared" si="31"/>
        <v>3.0311536784091014E-6</v>
      </c>
      <c r="Z29" s="55">
        <f t="shared" si="32"/>
        <v>0</v>
      </c>
      <c r="AA29" s="55">
        <f t="shared" si="33"/>
        <v>4.0073595797187472E-6</v>
      </c>
      <c r="AB29" s="55">
        <f t="shared" si="34"/>
        <v>1.1030122466511305E-5</v>
      </c>
      <c r="AC29" s="55">
        <f t="shared" si="35"/>
        <v>3.0763947780863832E-6</v>
      </c>
      <c r="AD29" s="55">
        <f t="shared" si="36"/>
        <v>0</v>
      </c>
      <c r="AE29" s="55">
        <f t="shared" si="37"/>
        <v>2.5181381142833428E-5</v>
      </c>
      <c r="AF29" s="55">
        <f t="shared" si="38"/>
        <v>0</v>
      </c>
      <c r="AG29" s="55">
        <f t="shared" si="39"/>
        <v>6.8938265415686983E-6</v>
      </c>
      <c r="AH29" s="55">
        <f t="shared" si="40"/>
        <v>1.403774662163404E-5</v>
      </c>
      <c r="AI29" s="39">
        <f t="shared" si="41"/>
        <v>374647.81366948719</v>
      </c>
      <c r="AJ29" s="39">
        <f t="shared" si="42"/>
        <v>115438.88841085753</v>
      </c>
      <c r="AK29" s="39">
        <f t="shared" si="43"/>
        <v>15936.530800955201</v>
      </c>
      <c r="AL29" s="39">
        <f t="shared" si="44"/>
        <v>65246.088449372357</v>
      </c>
      <c r="AM29" s="39">
        <f t="shared" si="45"/>
        <v>63518.821922160183</v>
      </c>
      <c r="AN29" s="39">
        <f t="shared" si="46"/>
        <v>25406.348078968302</v>
      </c>
      <c r="AO29" s="39">
        <f t="shared" si="47"/>
        <v>20711.404381931286</v>
      </c>
      <c r="AP29" s="39">
        <f t="shared" si="48"/>
        <v>0</v>
      </c>
      <c r="AQ29" s="39">
        <f t="shared" si="49"/>
        <v>5913.4887480141542</v>
      </c>
      <c r="AR29" s="39">
        <f t="shared" si="50"/>
        <v>25499.580802938632</v>
      </c>
      <c r="AS29" s="39">
        <f t="shared" si="51"/>
        <v>1180.3394768265562</v>
      </c>
      <c r="AT29" s="39">
        <f t="shared" si="52"/>
        <v>0</v>
      </c>
      <c r="AU29" s="39">
        <f t="shared" si="53"/>
        <v>0</v>
      </c>
      <c r="AV29" s="39">
        <f t="shared" si="54"/>
        <v>3556.1365407009876</v>
      </c>
      <c r="AW29" s="39">
        <f t="shared" si="55"/>
        <v>28672.349894317827</v>
      </c>
      <c r="AX29" s="39">
        <f t="shared" si="56"/>
        <v>4735.9893347779707</v>
      </c>
      <c r="AY29" s="39">
        <f t="shared" si="57"/>
        <v>13023.479086209059</v>
      </c>
      <c r="AZ29" s="39">
        <f t="shared" si="58"/>
        <v>7086.7528970833273</v>
      </c>
      <c r="BA29" s="39">
        <f t="shared" si="59"/>
        <v>3556.5675371874181</v>
      </c>
      <c r="BB29" s="39">
        <f t="shared" si="60"/>
        <v>1196.1154622829206</v>
      </c>
      <c r="BC29" s="39">
        <f t="shared" si="61"/>
        <v>0</v>
      </c>
      <c r="BD29" s="39">
        <f t="shared" si="62"/>
        <v>0</v>
      </c>
      <c r="BE29" s="39">
        <f t="shared" si="63"/>
        <v>1180.2818045671554</v>
      </c>
      <c r="BF29" s="39">
        <f t="shared" si="64"/>
        <v>0</v>
      </c>
      <c r="BG29" s="39">
        <f t="shared" si="65"/>
        <v>3556.501351583021</v>
      </c>
      <c r="BH29" s="39">
        <f t="shared" si="66"/>
        <v>4733.872460131277</v>
      </c>
      <c r="BI29" s="39">
        <f t="shared" si="67"/>
        <v>1180.2772857103073</v>
      </c>
      <c r="BJ29" s="39">
        <f t="shared" si="68"/>
        <v>0</v>
      </c>
      <c r="BK29" s="39">
        <f t="shared" si="69"/>
        <v>10650.421099383531</v>
      </c>
      <c r="BL29" s="39">
        <f t="shared" si="70"/>
        <v>0</v>
      </c>
      <c r="BM29" s="39">
        <f t="shared" si="71"/>
        <v>4735.5289836030988</v>
      </c>
      <c r="BN29" s="39">
        <f t="shared" si="72"/>
        <v>30276.331623111095</v>
      </c>
      <c r="BO29" s="44">
        <f t="shared" si="73"/>
        <v>0.14949681216040084</v>
      </c>
      <c r="BP29" s="44">
        <f t="shared" si="74"/>
        <v>0.87941312649595593</v>
      </c>
      <c r="BQ29" s="44">
        <f t="shared" si="75"/>
        <v>0.10853669430015692</v>
      </c>
      <c r="BR29" s="44">
        <f t="shared" si="76"/>
        <v>0.25176667485356569</v>
      </c>
      <c r="BS29" s="44">
        <f t="shared" si="77"/>
        <v>0.46472239619349753</v>
      </c>
      <c r="BT29" s="44">
        <f t="shared" si="78"/>
        <v>0.46934780851161062</v>
      </c>
      <c r="BU29" s="44">
        <f t="shared" si="79"/>
        <v>0.13787931314501223</v>
      </c>
      <c r="BV29" s="44">
        <f t="shared" si="80"/>
        <v>0</v>
      </c>
      <c r="BW29" s="44">
        <f t="shared" si="81"/>
        <v>9.1036400821024599E-2</v>
      </c>
      <c r="BX29" s="44">
        <f t="shared" si="82"/>
        <v>0.10410390200783373</v>
      </c>
      <c r="BY29" s="44">
        <f t="shared" si="83"/>
        <v>2.0766828864089135E-2</v>
      </c>
      <c r="BZ29" s="44">
        <f t="shared" si="84"/>
        <v>0</v>
      </c>
      <c r="CA29" s="44">
        <f t="shared" si="85"/>
        <v>0</v>
      </c>
      <c r="CB29" s="44">
        <f t="shared" si="86"/>
        <v>4.4164569744822628E-2</v>
      </c>
      <c r="CC29" s="44">
        <f t="shared" si="87"/>
        <v>0.15521839139088703</v>
      </c>
      <c r="CD29" s="44">
        <f t="shared" si="88"/>
        <v>4.8606098332926416E-2</v>
      </c>
      <c r="CE29" s="44">
        <f t="shared" si="89"/>
        <v>8.296245013539115E-2</v>
      </c>
      <c r="CF29" s="44">
        <f t="shared" si="90"/>
        <v>0.40282505911466071</v>
      </c>
      <c r="CG29" s="44">
        <f t="shared" si="91"/>
        <v>3.2050126619862881E-2</v>
      </c>
      <c r="CH29" s="44">
        <f t="shared" si="92"/>
        <v>3.5354576373080239E-2</v>
      </c>
      <c r="CI29" s="44">
        <f t="shared" si="93"/>
        <v>0</v>
      </c>
      <c r="CJ29" s="44">
        <f t="shared" si="94"/>
        <v>0</v>
      </c>
      <c r="CK29" s="44">
        <f t="shared" si="95"/>
        <v>2.5651888106532888E-2</v>
      </c>
      <c r="CL29" s="44">
        <f t="shared" si="96"/>
        <v>0</v>
      </c>
      <c r="CM29" s="44">
        <f t="shared" si="97"/>
        <v>3.3910470648506164E-2</v>
      </c>
      <c r="CN29" s="44">
        <f t="shared" si="98"/>
        <v>9.3281995319916364E-2</v>
      </c>
      <c r="CO29" s="44">
        <f t="shared" si="99"/>
        <v>2.6034652430810788E-2</v>
      </c>
      <c r="CP29" s="44">
        <f t="shared" si="100"/>
        <v>0</v>
      </c>
      <c r="CQ29" s="44">
        <f t="shared" si="101"/>
        <v>0.21270495020162644</v>
      </c>
      <c r="CR29" s="44">
        <f t="shared" si="102"/>
        <v>0</v>
      </c>
      <c r="CS29" s="44">
        <f t="shared" si="103"/>
        <v>5.8321648423955236E-2</v>
      </c>
      <c r="CT29" s="44">
        <f t="shared" si="104"/>
        <v>0.11868735208927919</v>
      </c>
      <c r="CU29" s="39">
        <v>6.35</v>
      </c>
      <c r="CV29" s="39">
        <v>37.628865979381402</v>
      </c>
      <c r="CW29" s="39">
        <v>4.6082949308755801</v>
      </c>
      <c r="CX29" s="39">
        <v>10.7049608355091</v>
      </c>
      <c r="CY29" s="39">
        <v>19.801980198019798</v>
      </c>
      <c r="CZ29" s="39">
        <v>20</v>
      </c>
      <c r="DA29" s="39">
        <v>5.85585585585586</v>
      </c>
      <c r="DB29" s="39">
        <v>0</v>
      </c>
      <c r="DC29" s="39">
        <v>3.8645833333333299</v>
      </c>
      <c r="DD29" s="39">
        <v>4.4198895027624303</v>
      </c>
      <c r="DE29" s="39">
        <v>0.88095238095238104</v>
      </c>
      <c r="DF29" s="39">
        <v>0</v>
      </c>
      <c r="DG29" s="39">
        <v>0</v>
      </c>
      <c r="DH29" s="39">
        <v>1.8739495798319299</v>
      </c>
      <c r="DI29" s="39">
        <v>6.5934065934065904</v>
      </c>
      <c r="DJ29" s="39">
        <v>2.0625</v>
      </c>
      <c r="DK29" s="39">
        <v>3.5215517241379302</v>
      </c>
      <c r="DL29" s="39">
        <v>17.153846153846199</v>
      </c>
      <c r="DM29" s="39">
        <v>1.3597560975609799</v>
      </c>
      <c r="DN29" s="39">
        <v>1.5</v>
      </c>
      <c r="DO29" s="39">
        <v>0</v>
      </c>
      <c r="DP29" s="39">
        <v>0</v>
      </c>
      <c r="DQ29" s="39">
        <v>1.0882352941176501</v>
      </c>
      <c r="DR29" s="39">
        <v>0</v>
      </c>
      <c r="DS29" s="39">
        <v>1.43870967741935</v>
      </c>
      <c r="DT29" s="39">
        <v>3.96</v>
      </c>
      <c r="DU29" s="78">
        <v>1.1044776119402999</v>
      </c>
      <c r="DV29" s="78">
        <v>0</v>
      </c>
      <c r="DW29" s="78">
        <v>9.0405405405405403</v>
      </c>
      <c r="DX29" s="78">
        <v>0</v>
      </c>
      <c r="DY29" s="78">
        <v>2.4750000000000001</v>
      </c>
      <c r="DZ29" s="78">
        <v>5.03978779840849</v>
      </c>
      <c r="EA29" s="39">
        <f t="shared" si="3"/>
        <v>2.3034934582951863</v>
      </c>
      <c r="EB29" s="39">
        <f t="shared" si="4"/>
        <v>6.7663968005775308</v>
      </c>
      <c r="EC29">
        <v>572.77</v>
      </c>
      <c r="ED29" s="39">
        <f t="shared" si="5"/>
        <v>0.15953846578645364</v>
      </c>
      <c r="EE29" s="39">
        <f t="shared" si="105"/>
        <v>250605888.01553392</v>
      </c>
      <c r="EF29" s="39">
        <f t="shared" si="106"/>
        <v>13126809.79312041</v>
      </c>
      <c r="EG29" s="39">
        <f t="shared" si="107"/>
        <v>14683081.057253243</v>
      </c>
      <c r="EH29" s="39">
        <f t="shared" si="108"/>
        <v>25915299.746211942</v>
      </c>
      <c r="EI29" s="39">
        <f t="shared" si="109"/>
        <v>13668121.537166612</v>
      </c>
      <c r="EJ29" s="39">
        <f t="shared" si="110"/>
        <v>5413117.4404620249</v>
      </c>
      <c r="EK29" s="39">
        <f t="shared" si="111"/>
        <v>15021400.897282118</v>
      </c>
      <c r="EL29" s="39">
        <f t="shared" si="112"/>
        <v>3112542.5282656639</v>
      </c>
      <c r="EM29" s="39">
        <f t="shared" si="113"/>
        <v>6495740.9285544287</v>
      </c>
      <c r="EN29" s="39">
        <f t="shared" si="114"/>
        <v>24494356.41809066</v>
      </c>
      <c r="EO29" s="39">
        <f t="shared" si="115"/>
        <v>5683773.3124851258</v>
      </c>
      <c r="EP29" s="39">
        <f t="shared" si="116"/>
        <v>2571230.784219462</v>
      </c>
      <c r="EQ29" s="39">
        <f t="shared" si="117"/>
        <v>4668813.7923984965</v>
      </c>
      <c r="ER29" s="39">
        <f t="shared" si="118"/>
        <v>8052012.1926872618</v>
      </c>
      <c r="ES29" s="39">
        <f t="shared" si="119"/>
        <v>18472263.265576661</v>
      </c>
      <c r="ET29" s="39">
        <f t="shared" si="120"/>
        <v>9743611.3928316459</v>
      </c>
      <c r="EU29" s="39">
        <f t="shared" si="121"/>
        <v>15698040.577339871</v>
      </c>
      <c r="EV29" s="39">
        <f t="shared" si="122"/>
        <v>1759263.1681501581</v>
      </c>
      <c r="EW29" s="39">
        <f t="shared" si="123"/>
        <v>11096890.752947152</v>
      </c>
      <c r="EX29" s="39">
        <f t="shared" si="124"/>
        <v>3383198.4002887658</v>
      </c>
      <c r="EY29" s="39">
        <f t="shared" si="125"/>
        <v>3315534.4322829903</v>
      </c>
      <c r="EZ29" s="39">
        <f t="shared" si="126"/>
        <v>9269963.6167912167</v>
      </c>
      <c r="FA29" s="39">
        <f t="shared" si="127"/>
        <v>4601149.8243927211</v>
      </c>
      <c r="FB29" s="39">
        <f t="shared" si="128"/>
        <v>3450862.3682945408</v>
      </c>
      <c r="FC29" s="39">
        <f t="shared" si="129"/>
        <v>10487915.040895173</v>
      </c>
      <c r="FD29" s="39">
        <f t="shared" si="130"/>
        <v>5074797.6004331475</v>
      </c>
      <c r="FE29" s="39">
        <f t="shared" si="131"/>
        <v>4533485.8563869456</v>
      </c>
      <c r="FF29" s="39">
        <f t="shared" si="132"/>
        <v>5683773.3124851258</v>
      </c>
      <c r="FG29" s="39">
        <f t="shared" si="133"/>
        <v>5007133.632427373</v>
      </c>
      <c r="FH29" s="39">
        <f t="shared" si="134"/>
        <v>4465821.8883811701</v>
      </c>
      <c r="FI29" s="39">
        <f t="shared" si="135"/>
        <v>8119676.1606930364</v>
      </c>
      <c r="FJ29" s="39">
        <f t="shared" si="136"/>
        <v>25509315.938177291</v>
      </c>
      <c r="FK29" s="39">
        <v>37036830</v>
      </c>
      <c r="FL29">
        <v>1940000</v>
      </c>
      <c r="FM29">
        <v>2170000</v>
      </c>
      <c r="FN29">
        <v>3830000</v>
      </c>
      <c r="FO29">
        <v>2020000</v>
      </c>
      <c r="FP29">
        <v>800000</v>
      </c>
      <c r="FQ29">
        <v>2220000</v>
      </c>
      <c r="FR29">
        <v>460000</v>
      </c>
      <c r="FS29">
        <v>960000</v>
      </c>
      <c r="FT29">
        <v>3620000</v>
      </c>
      <c r="FU29">
        <v>840000</v>
      </c>
      <c r="FV29">
        <v>380000</v>
      </c>
      <c r="FW29">
        <v>690000</v>
      </c>
      <c r="FX29">
        <v>1190000</v>
      </c>
      <c r="FY29">
        <v>2730000</v>
      </c>
      <c r="FZ29">
        <v>1440000</v>
      </c>
      <c r="GA29">
        <v>2320000</v>
      </c>
      <c r="GB29">
        <v>260000</v>
      </c>
      <c r="GC29">
        <v>1640000</v>
      </c>
      <c r="GD29">
        <v>500000</v>
      </c>
      <c r="GE29">
        <v>490000</v>
      </c>
      <c r="GF29">
        <v>1370000</v>
      </c>
      <c r="GG29">
        <v>680000</v>
      </c>
      <c r="GH29">
        <v>510000</v>
      </c>
      <c r="GI29">
        <v>1550000</v>
      </c>
      <c r="GJ29">
        <v>750000</v>
      </c>
      <c r="GK29">
        <v>670000</v>
      </c>
      <c r="GL29">
        <v>840000</v>
      </c>
      <c r="GM29">
        <v>740000</v>
      </c>
      <c r="GN29">
        <v>660000</v>
      </c>
      <c r="GO29">
        <v>1200000</v>
      </c>
      <c r="GP29">
        <v>3770000</v>
      </c>
      <c r="GQ29" s="37">
        <v>1.1813462298265501E-2</v>
      </c>
      <c r="GR29" s="36">
        <v>1E-3</v>
      </c>
      <c r="GS29" s="36">
        <v>5.0000000000000001E-3</v>
      </c>
      <c r="GT29" s="37">
        <f t="shared" si="7"/>
        <v>3.7513338069182145E-3</v>
      </c>
      <c r="GU29" s="44">
        <f t="shared" si="137"/>
        <v>4.2248626901910908</v>
      </c>
      <c r="GV29" s="47">
        <v>2.7</v>
      </c>
      <c r="GW29" s="13">
        <f t="shared" si="138"/>
        <v>0.79942105547489373</v>
      </c>
      <c r="GX29" s="44">
        <v>0.41</v>
      </c>
      <c r="GY29" s="13">
        <f t="shared" si="139"/>
        <v>1.7100000000000009</v>
      </c>
      <c r="GZ29" s="13">
        <f t="shared" si="140"/>
        <v>-0.15665381004537635</v>
      </c>
      <c r="HA29" s="13">
        <f t="shared" si="141"/>
        <v>14.886316152974905</v>
      </c>
      <c r="HB29" s="13">
        <f t="shared" si="142"/>
        <v>17.410896085350757</v>
      </c>
      <c r="HC29" s="13">
        <v>9.75</v>
      </c>
      <c r="HD29" s="13">
        <v>8.0399999999999991</v>
      </c>
      <c r="HE29" s="13">
        <v>2</v>
      </c>
      <c r="HF29" s="13">
        <f t="shared" si="143"/>
        <v>-10.684619516131413</v>
      </c>
      <c r="HG29" s="13">
        <f t="shared" si="8"/>
        <v>0.25865107765800122</v>
      </c>
      <c r="HH29" s="13">
        <f t="shared" si="144"/>
        <v>-1.2273486055805338</v>
      </c>
      <c r="HI29" s="13">
        <f t="shared" si="145"/>
        <v>4.8362595946714313</v>
      </c>
      <c r="HJ29" s="44">
        <v>0.98</v>
      </c>
      <c r="HK29" s="44">
        <v>0.72</v>
      </c>
      <c r="HL29" s="44">
        <f t="shared" si="146"/>
        <v>257.51072961373387</v>
      </c>
      <c r="HM29" s="44">
        <v>200</v>
      </c>
      <c r="HN29" s="44">
        <v>100</v>
      </c>
      <c r="HO29" s="44">
        <v>2000</v>
      </c>
      <c r="HP29" s="44">
        <v>20000</v>
      </c>
      <c r="HR29" s="30"/>
    </row>
    <row r="30" spans="1:226" x14ac:dyDescent="0.25">
      <c r="A30" s="40" t="s">
        <v>285</v>
      </c>
      <c r="B30" s="45"/>
      <c r="C30" s="55">
        <f t="shared" si="9"/>
        <v>1.6842021572455179E-5</v>
      </c>
      <c r="D30" s="55">
        <f t="shared" si="10"/>
        <v>9.9802546861694347E-5</v>
      </c>
      <c r="E30" s="55">
        <f t="shared" si="11"/>
        <v>1.2222520100479278E-5</v>
      </c>
      <c r="F30" s="55">
        <f t="shared" si="12"/>
        <v>2.8392626980145233E-5</v>
      </c>
      <c r="G30" s="55">
        <f t="shared" si="13"/>
        <v>5.2520531916908433E-5</v>
      </c>
      <c r="H30" s="55">
        <f t="shared" si="14"/>
        <v>5.3045737236079304E-5</v>
      </c>
      <c r="I30" s="55">
        <f t="shared" si="15"/>
        <v>1.553140955110402E-5</v>
      </c>
      <c r="J30" s="55">
        <f t="shared" si="16"/>
        <v>0</v>
      </c>
      <c r="K30" s="55">
        <f t="shared" si="17"/>
        <v>1.0249983601346574E-5</v>
      </c>
      <c r="L30" s="55">
        <f t="shared" si="18"/>
        <v>1.172281485880243E-5</v>
      </c>
      <c r="M30" s="55">
        <f t="shared" si="19"/>
        <v>2.3365384258736827E-6</v>
      </c>
      <c r="N30" s="55">
        <f t="shared" si="20"/>
        <v>0</v>
      </c>
      <c r="O30" s="55">
        <f t="shared" si="21"/>
        <v>0</v>
      </c>
      <c r="P30" s="55">
        <f t="shared" si="22"/>
        <v>4.9702518502715148E-6</v>
      </c>
      <c r="Q30" s="55">
        <f t="shared" si="23"/>
        <v>1.7487605682223184E-5</v>
      </c>
      <c r="R30" s="55">
        <f t="shared" si="24"/>
        <v>5.4703416524706783E-6</v>
      </c>
      <c r="S30" s="55">
        <f t="shared" si="25"/>
        <v>9.3401653710935978E-6</v>
      </c>
      <c r="T30" s="55">
        <f t="shared" si="26"/>
        <v>4.5496920783252501E-5</v>
      </c>
      <c r="U30" s="55">
        <f t="shared" si="27"/>
        <v>3.6064632328181717E-6</v>
      </c>
      <c r="V30" s="55">
        <f t="shared" si="28"/>
        <v>3.9784302927059478E-6</v>
      </c>
      <c r="W30" s="55">
        <f t="shared" si="29"/>
        <v>0</v>
      </c>
      <c r="X30" s="55">
        <f t="shared" si="30"/>
        <v>0</v>
      </c>
      <c r="Y30" s="55">
        <f t="shared" si="31"/>
        <v>2.8863121731385888E-6</v>
      </c>
      <c r="Z30" s="55">
        <f t="shared" si="32"/>
        <v>0</v>
      </c>
      <c r="AA30" s="55">
        <f t="shared" si="33"/>
        <v>3.81587077536924E-6</v>
      </c>
      <c r="AB30" s="55">
        <f t="shared" si="34"/>
        <v>1.0503055972742315E-5</v>
      </c>
      <c r="AC30" s="55">
        <f t="shared" si="35"/>
        <v>2.9293914593064158E-6</v>
      </c>
      <c r="AD30" s="55">
        <f t="shared" si="36"/>
        <v>0</v>
      </c>
      <c r="AE30" s="55">
        <f t="shared" si="37"/>
        <v>2.3978106899281981E-5</v>
      </c>
      <c r="AF30" s="55">
        <f t="shared" si="38"/>
        <v>0</v>
      </c>
      <c r="AG30" s="55">
        <f t="shared" si="39"/>
        <v>6.5644099829648139E-6</v>
      </c>
      <c r="AH30" s="55">
        <f t="shared" si="40"/>
        <v>1.3366962963997503E-5</v>
      </c>
      <c r="AI30" s="39">
        <f t="shared" si="41"/>
        <v>356744.88827879255</v>
      </c>
      <c r="AJ30" s="39">
        <f t="shared" si="42"/>
        <v>109921.54896193792</v>
      </c>
      <c r="AK30" s="39">
        <f t="shared" si="43"/>
        <v>15174.995083686919</v>
      </c>
      <c r="AL30" s="39">
        <f t="shared" si="44"/>
        <v>62128.160774157011</v>
      </c>
      <c r="AM30" s="39">
        <f t="shared" si="45"/>
        <v>60483.278919880628</v>
      </c>
      <c r="AN30" s="39">
        <f t="shared" si="46"/>
        <v>24192.185942759937</v>
      </c>
      <c r="AO30" s="39">
        <f t="shared" si="47"/>
        <v>19721.691722361451</v>
      </c>
      <c r="AP30" s="39">
        <f t="shared" si="48"/>
        <v>0</v>
      </c>
      <c r="AQ30" s="39">
        <f t="shared" si="49"/>
        <v>5630.9106973839744</v>
      </c>
      <c r="AR30" s="39">
        <f t="shared" si="50"/>
        <v>24281.070893171924</v>
      </c>
      <c r="AS30" s="39">
        <f t="shared" si="51"/>
        <v>1123.9375175037469</v>
      </c>
      <c r="AT30" s="39">
        <f t="shared" si="52"/>
        <v>0</v>
      </c>
      <c r="AU30" s="39">
        <f t="shared" si="53"/>
        <v>0</v>
      </c>
      <c r="AV30" s="39">
        <f t="shared" si="54"/>
        <v>3386.2072880450819</v>
      </c>
      <c r="AW30" s="39">
        <f t="shared" si="55"/>
        <v>27302.210703487348</v>
      </c>
      <c r="AX30" s="39">
        <f t="shared" si="56"/>
        <v>4509.6808157471287</v>
      </c>
      <c r="AY30" s="39">
        <f t="shared" si="57"/>
        <v>12401.148970637176</v>
      </c>
      <c r="AZ30" s="39">
        <f t="shared" si="58"/>
        <v>6748.0844513472612</v>
      </c>
      <c r="BA30" s="39">
        <f t="shared" si="59"/>
        <v>3386.6181881155749</v>
      </c>
      <c r="BB30" s="39">
        <f t="shared" si="60"/>
        <v>1138.9594530690488</v>
      </c>
      <c r="BC30" s="39">
        <f t="shared" si="61"/>
        <v>0</v>
      </c>
      <c r="BD30" s="39">
        <f t="shared" si="62"/>
        <v>0</v>
      </c>
      <c r="BE30" s="39">
        <f t="shared" si="63"/>
        <v>1123.8825343547383</v>
      </c>
      <c r="BF30" s="39">
        <f t="shared" si="64"/>
        <v>0</v>
      </c>
      <c r="BG30" s="39">
        <f t="shared" si="65"/>
        <v>3386.5550885921261</v>
      </c>
      <c r="BH30" s="39">
        <f t="shared" si="66"/>
        <v>4507.6626479090601</v>
      </c>
      <c r="BI30" s="39">
        <f t="shared" si="67"/>
        <v>1123.8782262009381</v>
      </c>
      <c r="BJ30" s="39">
        <f t="shared" si="68"/>
        <v>0</v>
      </c>
      <c r="BK30" s="39">
        <f t="shared" si="69"/>
        <v>10141.472144227451</v>
      </c>
      <c r="BL30" s="39">
        <f t="shared" si="70"/>
        <v>0</v>
      </c>
      <c r="BM30" s="39">
        <f t="shared" si="71"/>
        <v>4509.2419298964351</v>
      </c>
      <c r="BN30" s="39">
        <f t="shared" si="72"/>
        <v>28829.557234688367</v>
      </c>
      <c r="BO30" s="44">
        <f t="shared" si="73"/>
        <v>0.1496782461349733</v>
      </c>
      <c r="BP30" s="44">
        <f t="shared" si="74"/>
        <v>0.88047259824425395</v>
      </c>
      <c r="BQ30" s="44">
        <f t="shared" si="75"/>
        <v>0.10866847190397089</v>
      </c>
      <c r="BR30" s="44">
        <f t="shared" si="76"/>
        <v>0.2520719133752346</v>
      </c>
      <c r="BS30" s="44">
        <f t="shared" si="77"/>
        <v>0.46528461503461616</v>
      </c>
      <c r="BT30" s="44">
        <f t="shared" si="78"/>
        <v>0.46991559673520988</v>
      </c>
      <c r="BU30" s="44">
        <f t="shared" si="79"/>
        <v>0.13804666725477743</v>
      </c>
      <c r="BV30" s="44">
        <f t="shared" si="80"/>
        <v>0</v>
      </c>
      <c r="BW30" s="44">
        <f t="shared" si="81"/>
        <v>9.1146950189638892E-2</v>
      </c>
      <c r="BX30" s="44">
        <f t="shared" si="82"/>
        <v>0.1042303032434531</v>
      </c>
      <c r="BY30" s="44">
        <f t="shared" si="83"/>
        <v>2.0792064664835311E-2</v>
      </c>
      <c r="BZ30" s="44">
        <f t="shared" si="84"/>
        <v>0</v>
      </c>
      <c r="CA30" s="44">
        <f t="shared" si="85"/>
        <v>0</v>
      </c>
      <c r="CB30" s="44">
        <f t="shared" si="86"/>
        <v>4.4218225849176541E-2</v>
      </c>
      <c r="CC30" s="44">
        <f t="shared" si="87"/>
        <v>0.15540675844429916</v>
      </c>
      <c r="CD30" s="44">
        <f t="shared" si="88"/>
        <v>4.8665147880376042E-2</v>
      </c>
      <c r="CE30" s="44">
        <f t="shared" si="89"/>
        <v>8.3063203114104658E-2</v>
      </c>
      <c r="CF30" s="44">
        <f t="shared" si="90"/>
        <v>0.40331269828864752</v>
      </c>
      <c r="CG30" s="44">
        <f t="shared" si="91"/>
        <v>3.2089069456257696E-2</v>
      </c>
      <c r="CH30" s="44">
        <f t="shared" si="92"/>
        <v>3.5397532893472201E-2</v>
      </c>
      <c r="CI30" s="44">
        <f t="shared" si="93"/>
        <v>0</v>
      </c>
      <c r="CJ30" s="44">
        <f t="shared" si="94"/>
        <v>0</v>
      </c>
      <c r="CK30" s="44">
        <f t="shared" si="95"/>
        <v>2.5683058694638584E-2</v>
      </c>
      <c r="CL30" s="44">
        <f t="shared" si="96"/>
        <v>0</v>
      </c>
      <c r="CM30" s="44">
        <f t="shared" si="97"/>
        <v>3.3951673147370492E-2</v>
      </c>
      <c r="CN30" s="44">
        <f t="shared" si="98"/>
        <v>9.3395269060184694E-2</v>
      </c>
      <c r="CO30" s="44">
        <f t="shared" si="99"/>
        <v>2.6066288009184656E-2</v>
      </c>
      <c r="CP30" s="44">
        <f t="shared" si="100"/>
        <v>0</v>
      </c>
      <c r="CQ30" s="44">
        <f t="shared" si="101"/>
        <v>0.21296293192440094</v>
      </c>
      <c r="CR30" s="44">
        <f t="shared" si="102"/>
        <v>0</v>
      </c>
      <c r="CS30" s="44">
        <f t="shared" si="103"/>
        <v>5.8392494097730507E-2</v>
      </c>
      <c r="CT30" s="44">
        <f t="shared" si="104"/>
        <v>0.11883143924534081</v>
      </c>
      <c r="CU30" s="39">
        <v>6.35</v>
      </c>
      <c r="CV30" s="39">
        <v>37.628865979381402</v>
      </c>
      <c r="CW30" s="39">
        <v>4.6082949308755801</v>
      </c>
      <c r="CX30" s="39">
        <v>10.7049608355091</v>
      </c>
      <c r="CY30" s="39">
        <v>19.801980198019798</v>
      </c>
      <c r="CZ30" s="39">
        <v>20</v>
      </c>
      <c r="DA30" s="39">
        <v>5.85585585585586</v>
      </c>
      <c r="DB30" s="39">
        <v>0</v>
      </c>
      <c r="DC30" s="39">
        <v>3.8645833333333299</v>
      </c>
      <c r="DD30" s="39">
        <v>4.4198895027624303</v>
      </c>
      <c r="DE30" s="39">
        <v>0.88095238095238104</v>
      </c>
      <c r="DF30" s="39">
        <v>0</v>
      </c>
      <c r="DG30" s="39">
        <v>0</v>
      </c>
      <c r="DH30" s="39">
        <v>1.8739495798319299</v>
      </c>
      <c r="DI30" s="39">
        <v>6.5934065934065904</v>
      </c>
      <c r="DJ30" s="39">
        <v>2.0625</v>
      </c>
      <c r="DK30" s="39">
        <v>3.5215517241379302</v>
      </c>
      <c r="DL30" s="39">
        <v>17.153846153846199</v>
      </c>
      <c r="DM30" s="39">
        <v>1.3597560975609799</v>
      </c>
      <c r="DN30" s="39">
        <v>1.5</v>
      </c>
      <c r="DO30" s="39">
        <v>0</v>
      </c>
      <c r="DP30" s="39">
        <v>0</v>
      </c>
      <c r="DQ30" s="39">
        <v>1.0882352941176501</v>
      </c>
      <c r="DR30" s="39">
        <v>0</v>
      </c>
      <c r="DS30" s="39">
        <v>1.43870967741935</v>
      </c>
      <c r="DT30" s="39">
        <v>3.96</v>
      </c>
      <c r="DU30" s="78">
        <v>1.1044776119402999</v>
      </c>
      <c r="DV30" s="78">
        <v>0</v>
      </c>
      <c r="DW30" s="78">
        <v>9.0405405405405403</v>
      </c>
      <c r="DX30" s="78">
        <v>0</v>
      </c>
      <c r="DY30" s="78">
        <v>2.4750000000000001</v>
      </c>
      <c r="DZ30" s="78">
        <v>5.03978779840849</v>
      </c>
      <c r="EA30" s="39">
        <f t="shared" si="3"/>
        <v>2.3062286707942836</v>
      </c>
      <c r="EB30" s="39">
        <f t="shared" si="4"/>
        <v>6.4352476569297234</v>
      </c>
      <c r="EC30">
        <v>572.77</v>
      </c>
      <c r="ED30" s="39">
        <f t="shared" si="5"/>
        <v>0.15191503458354336</v>
      </c>
      <c r="EE30" s="39">
        <f t="shared" si="105"/>
        <v>238341173.47760448</v>
      </c>
      <c r="EF30" s="39">
        <f t="shared" si="106"/>
        <v>12484380.454443663</v>
      </c>
      <c r="EG30" s="39">
        <f t="shared" si="107"/>
        <v>13964487.415537501</v>
      </c>
      <c r="EH30" s="39">
        <f t="shared" si="108"/>
        <v>24646998.526040841</v>
      </c>
      <c r="EI30" s="39">
        <f t="shared" si="109"/>
        <v>12999200.266998041</v>
      </c>
      <c r="EJ30" s="39">
        <f t="shared" si="110"/>
        <v>5148198.1255437788</v>
      </c>
      <c r="EK30" s="39">
        <f t="shared" si="111"/>
        <v>14286249.798383985</v>
      </c>
      <c r="EL30" s="39">
        <f t="shared" si="112"/>
        <v>2960213.9221876729</v>
      </c>
      <c r="EM30" s="39">
        <f t="shared" si="113"/>
        <v>6177837.7506525349</v>
      </c>
      <c r="EN30" s="39">
        <f t="shared" si="114"/>
        <v>23295596.518085599</v>
      </c>
      <c r="EO30" s="39">
        <f t="shared" si="115"/>
        <v>5405608.0318209678</v>
      </c>
      <c r="EP30" s="39">
        <f t="shared" si="116"/>
        <v>2445394.1096332949</v>
      </c>
      <c r="EQ30" s="39">
        <f t="shared" si="117"/>
        <v>4440320.8832815094</v>
      </c>
      <c r="ER30" s="39">
        <f t="shared" si="118"/>
        <v>7657944.7117463714</v>
      </c>
      <c r="ES30" s="39">
        <f t="shared" si="119"/>
        <v>17568226.103418145</v>
      </c>
      <c r="ET30" s="39">
        <f t="shared" si="120"/>
        <v>9266756.6259788014</v>
      </c>
      <c r="EU30" s="39">
        <f t="shared" si="121"/>
        <v>14929774.564076958</v>
      </c>
      <c r="EV30" s="39">
        <f t="shared" si="122"/>
        <v>1673164.3908017282</v>
      </c>
      <c r="EW30" s="39">
        <f t="shared" si="123"/>
        <v>10553806.157364747</v>
      </c>
      <c r="EX30" s="39">
        <f t="shared" si="124"/>
        <v>3217623.8284648615</v>
      </c>
      <c r="EY30" s="39">
        <f t="shared" si="125"/>
        <v>3153271.3518955647</v>
      </c>
      <c r="EZ30" s="39">
        <f t="shared" si="126"/>
        <v>8816289.289993722</v>
      </c>
      <c r="FA30" s="39">
        <f t="shared" si="127"/>
        <v>4375968.4067122117</v>
      </c>
      <c r="FB30" s="39">
        <f t="shared" si="128"/>
        <v>3281976.3050341592</v>
      </c>
      <c r="FC30" s="39">
        <f t="shared" si="129"/>
        <v>9974633.8682410698</v>
      </c>
      <c r="FD30" s="39">
        <f t="shared" si="130"/>
        <v>4826435.7426972929</v>
      </c>
      <c r="FE30" s="39">
        <f t="shared" si="131"/>
        <v>4311615.9301429149</v>
      </c>
      <c r="FF30" s="39">
        <f t="shared" si="132"/>
        <v>5405608.0318209678</v>
      </c>
      <c r="FG30" s="39">
        <f t="shared" si="133"/>
        <v>4762083.2661279952</v>
      </c>
      <c r="FH30" s="39">
        <f t="shared" si="134"/>
        <v>4247263.4535736172</v>
      </c>
      <c r="FI30" s="39">
        <f t="shared" si="135"/>
        <v>7722297.1883156681</v>
      </c>
      <c r="FJ30" s="39">
        <f t="shared" si="136"/>
        <v>24260883.666625056</v>
      </c>
      <c r="FK30" s="39">
        <v>37036830</v>
      </c>
      <c r="FL30">
        <v>1940000</v>
      </c>
      <c r="FM30">
        <v>2170000</v>
      </c>
      <c r="FN30">
        <v>3830000</v>
      </c>
      <c r="FO30">
        <v>2020000</v>
      </c>
      <c r="FP30">
        <v>800000</v>
      </c>
      <c r="FQ30">
        <v>2220000</v>
      </c>
      <c r="FR30">
        <v>460000</v>
      </c>
      <c r="FS30">
        <v>960000</v>
      </c>
      <c r="FT30">
        <v>3620000</v>
      </c>
      <c r="FU30">
        <v>840000</v>
      </c>
      <c r="FV30">
        <v>380000</v>
      </c>
      <c r="FW30">
        <v>690000</v>
      </c>
      <c r="FX30">
        <v>1190000</v>
      </c>
      <c r="FY30">
        <v>2730000</v>
      </c>
      <c r="FZ30">
        <v>1440000</v>
      </c>
      <c r="GA30">
        <v>2320000</v>
      </c>
      <c r="GB30">
        <v>260000</v>
      </c>
      <c r="GC30">
        <v>1640000</v>
      </c>
      <c r="GD30">
        <v>500000</v>
      </c>
      <c r="GE30">
        <v>490000</v>
      </c>
      <c r="GF30">
        <v>1370000</v>
      </c>
      <c r="GG30">
        <v>680000</v>
      </c>
      <c r="GH30">
        <v>510000</v>
      </c>
      <c r="GI30">
        <v>1550000</v>
      </c>
      <c r="GJ30">
        <v>750000</v>
      </c>
      <c r="GK30">
        <v>670000</v>
      </c>
      <c r="GL30">
        <v>840000</v>
      </c>
      <c r="GM30">
        <v>740000</v>
      </c>
      <c r="GN30">
        <v>660000</v>
      </c>
      <c r="GO30">
        <v>1200000</v>
      </c>
      <c r="GP30">
        <v>3770000</v>
      </c>
      <c r="GQ30" s="37">
        <v>1.1235308512893E-2</v>
      </c>
      <c r="GR30" s="36">
        <v>1E-3</v>
      </c>
      <c r="GS30" s="36">
        <v>5.0000000000000001E-3</v>
      </c>
      <c r="GT30" s="37">
        <f t="shared" si="7"/>
        <v>3.7558933668110843E-3</v>
      </c>
      <c r="GU30" s="44">
        <f t="shared" si="137"/>
        <v>4.0739747369699799</v>
      </c>
      <c r="GV30" s="47">
        <v>2.8</v>
      </c>
      <c r="GW30" s="13">
        <f t="shared" si="138"/>
        <v>0.82902924271470457</v>
      </c>
      <c r="GX30" s="44">
        <v>0.41</v>
      </c>
      <c r="GY30" s="13">
        <f t="shared" si="139"/>
        <v>1.7100000000000009</v>
      </c>
      <c r="GZ30" s="13">
        <f t="shared" si="140"/>
        <v>-0.15665381004537635</v>
      </c>
      <c r="HA30" s="13">
        <f t="shared" si="141"/>
        <v>14.886316152974905</v>
      </c>
      <c r="HB30" s="13">
        <f t="shared" si="142"/>
        <v>17.410896085350757</v>
      </c>
      <c r="HC30" s="13">
        <v>9.75</v>
      </c>
      <c r="HD30" s="13">
        <v>8.0399999999999991</v>
      </c>
      <c r="HE30" s="13">
        <v>2</v>
      </c>
      <c r="HF30" s="13">
        <f t="shared" si="143"/>
        <v>-10.684619516131413</v>
      </c>
      <c r="HG30" s="13">
        <f t="shared" si="8"/>
        <v>0.25865107765800122</v>
      </c>
      <c r="HH30" s="13">
        <f t="shared" si="144"/>
        <v>-1.2273486055805338</v>
      </c>
      <c r="HI30" s="13">
        <f t="shared" si="145"/>
        <v>4.6635360377188801</v>
      </c>
      <c r="HJ30" s="44">
        <v>0.98</v>
      </c>
      <c r="HK30" s="44">
        <v>0.72</v>
      </c>
      <c r="HL30" s="44">
        <f t="shared" si="146"/>
        <v>257.51072961373387</v>
      </c>
      <c r="HM30" s="44">
        <v>200</v>
      </c>
      <c r="HN30" s="44">
        <v>100</v>
      </c>
      <c r="HO30" s="44">
        <v>2000</v>
      </c>
      <c r="HP30" s="44">
        <v>20000</v>
      </c>
      <c r="HR30" s="30"/>
    </row>
    <row r="31" spans="1:226" x14ac:dyDescent="0.25">
      <c r="A31" s="40" t="s">
        <v>286</v>
      </c>
      <c r="B31" s="45"/>
      <c r="C31" s="55">
        <f t="shared" si="9"/>
        <v>1.5398609051248471E-5</v>
      </c>
      <c r="D31" s="55">
        <f t="shared" si="10"/>
        <v>9.1249164765090304E-5</v>
      </c>
      <c r="E31" s="55">
        <f t="shared" si="11"/>
        <v>1.1175012918647476E-5</v>
      </c>
      <c r="F31" s="55">
        <f t="shared" si="12"/>
        <v>2.595929241180038E-5</v>
      </c>
      <c r="G31" s="55">
        <f t="shared" si="13"/>
        <v>4.8019362442499464E-5</v>
      </c>
      <c r="H31" s="55">
        <f t="shared" si="14"/>
        <v>4.8499556066925603E-5</v>
      </c>
      <c r="I31" s="55">
        <f t="shared" si="15"/>
        <v>1.4200320470047004E-5</v>
      </c>
      <c r="J31" s="55">
        <f t="shared" si="16"/>
        <v>0</v>
      </c>
      <c r="K31" s="55">
        <f t="shared" si="17"/>
        <v>9.3715288025150029E-6</v>
      </c>
      <c r="L31" s="55">
        <f t="shared" si="18"/>
        <v>1.0718133937440838E-5</v>
      </c>
      <c r="M31" s="55">
        <f t="shared" si="19"/>
        <v>2.1362899696140969E-6</v>
      </c>
      <c r="N31" s="55">
        <f t="shared" si="20"/>
        <v>0</v>
      </c>
      <c r="O31" s="55">
        <f t="shared" si="21"/>
        <v>0</v>
      </c>
      <c r="P31" s="55">
        <f t="shared" si="22"/>
        <v>4.5442861356832787E-6</v>
      </c>
      <c r="Q31" s="55">
        <f t="shared" si="23"/>
        <v>1.5988864637446476E-5</v>
      </c>
      <c r="R31" s="55">
        <f t="shared" si="24"/>
        <v>5.0015167194009114E-6</v>
      </c>
      <c r="S31" s="55">
        <f t="shared" si="25"/>
        <v>8.5396847643703228E-6</v>
      </c>
      <c r="T31" s="55">
        <f t="shared" si="26"/>
        <v>4.1597696165093442E-5</v>
      </c>
      <c r="U31" s="55">
        <f t="shared" si="27"/>
        <v>3.2973783545501428E-6</v>
      </c>
      <c r="V31" s="55">
        <f t="shared" si="28"/>
        <v>3.63746670501916E-6</v>
      </c>
      <c r="W31" s="55">
        <f t="shared" si="29"/>
        <v>0</v>
      </c>
      <c r="X31" s="55">
        <f t="shared" si="30"/>
        <v>0</v>
      </c>
      <c r="Y31" s="55">
        <f t="shared" si="31"/>
        <v>2.6389464330527079E-6</v>
      </c>
      <c r="Z31" s="55">
        <f t="shared" si="32"/>
        <v>0</v>
      </c>
      <c r="AA31" s="55">
        <f t="shared" si="33"/>
        <v>3.4888390332016989E-6</v>
      </c>
      <c r="AB31" s="55">
        <f t="shared" si="34"/>
        <v>9.6029121012513458E-6</v>
      </c>
      <c r="AC31" s="55">
        <f t="shared" si="35"/>
        <v>2.678333693247395E-6</v>
      </c>
      <c r="AD31" s="55">
        <f t="shared" si="36"/>
        <v>0</v>
      </c>
      <c r="AE31" s="55">
        <f t="shared" si="37"/>
        <v>2.1923110141063018E-5</v>
      </c>
      <c r="AF31" s="55">
        <f t="shared" si="38"/>
        <v>0</v>
      </c>
      <c r="AG31" s="55">
        <f t="shared" si="39"/>
        <v>6.0018200632831753E-6</v>
      </c>
      <c r="AH31" s="55">
        <f t="shared" si="40"/>
        <v>1.2221373544715752E-5</v>
      </c>
      <c r="AI31" s="39">
        <f t="shared" si="41"/>
        <v>326188.39157949545</v>
      </c>
      <c r="AJ31" s="39">
        <f t="shared" si="42"/>
        <v>100532.89393770481</v>
      </c>
      <c r="AK31" s="39">
        <f t="shared" si="43"/>
        <v>13874.996146808377</v>
      </c>
      <c r="AL31" s="39">
        <f t="shared" si="44"/>
        <v>56808.758049171149</v>
      </c>
      <c r="AM31" s="39">
        <f t="shared" si="45"/>
        <v>55308.968466102087</v>
      </c>
      <c r="AN31" s="39">
        <f t="shared" si="46"/>
        <v>22122.595050490985</v>
      </c>
      <c r="AO31" s="39">
        <f t="shared" si="47"/>
        <v>18032.381397538811</v>
      </c>
      <c r="AP31" s="39">
        <f t="shared" si="48"/>
        <v>0</v>
      </c>
      <c r="AQ31" s="39">
        <f t="shared" si="49"/>
        <v>5148.4939247988887</v>
      </c>
      <c r="AR31" s="39">
        <f t="shared" si="50"/>
        <v>22200.944606494966</v>
      </c>
      <c r="AS31" s="39">
        <f t="shared" si="51"/>
        <v>1027.6203643465494</v>
      </c>
      <c r="AT31" s="39">
        <f t="shared" si="52"/>
        <v>0</v>
      </c>
      <c r="AU31" s="39">
        <f t="shared" si="53"/>
        <v>0</v>
      </c>
      <c r="AV31" s="39">
        <f t="shared" si="54"/>
        <v>3096.0484392748754</v>
      </c>
      <c r="AW31" s="39">
        <f t="shared" si="55"/>
        <v>24963.728724723649</v>
      </c>
      <c r="AX31" s="39">
        <f t="shared" si="56"/>
        <v>4123.2598832031017</v>
      </c>
      <c r="AY31" s="39">
        <f t="shared" si="57"/>
        <v>11338.672770578376</v>
      </c>
      <c r="AZ31" s="39">
        <f t="shared" si="58"/>
        <v>6170.6515459075517</v>
      </c>
      <c r="BA31" s="39">
        <f t="shared" si="59"/>
        <v>3096.4105709041451</v>
      </c>
      <c r="BB31" s="39">
        <f t="shared" si="60"/>
        <v>1041.3604684203376</v>
      </c>
      <c r="BC31" s="39">
        <f t="shared" si="61"/>
        <v>0</v>
      </c>
      <c r="BD31" s="39">
        <f t="shared" si="62"/>
        <v>0</v>
      </c>
      <c r="BE31" s="39">
        <f t="shared" si="63"/>
        <v>1027.5719074970202</v>
      </c>
      <c r="BF31" s="39">
        <f t="shared" si="64"/>
        <v>0</v>
      </c>
      <c r="BG31" s="39">
        <f t="shared" si="65"/>
        <v>3096.3549606714409</v>
      </c>
      <c r="BH31" s="39">
        <f t="shared" si="66"/>
        <v>4121.4812031556376</v>
      </c>
      <c r="BI31" s="39">
        <f t="shared" si="67"/>
        <v>1027.5681106981517</v>
      </c>
      <c r="BJ31" s="39">
        <f t="shared" si="68"/>
        <v>0</v>
      </c>
      <c r="BK31" s="39">
        <f t="shared" si="69"/>
        <v>9273.0300573809309</v>
      </c>
      <c r="BL31" s="39">
        <f t="shared" si="70"/>
        <v>0</v>
      </c>
      <c r="BM31" s="39">
        <f t="shared" si="71"/>
        <v>4122.8730830440263</v>
      </c>
      <c r="BN31" s="39">
        <f t="shared" si="72"/>
        <v>26359.907272433866</v>
      </c>
      <c r="BO31" s="44">
        <f t="shared" si="73"/>
        <v>0.14428233399857732</v>
      </c>
      <c r="BP31" s="44">
        <f t="shared" si="74"/>
        <v>0.8489554884570637</v>
      </c>
      <c r="BQ31" s="44">
        <f t="shared" si="75"/>
        <v>0.10474941429947189</v>
      </c>
      <c r="BR31" s="44">
        <f t="shared" si="76"/>
        <v>0.24299368483165473</v>
      </c>
      <c r="BS31" s="44">
        <f t="shared" si="77"/>
        <v>0.44856218160452327</v>
      </c>
      <c r="BT31" s="44">
        <f t="shared" si="78"/>
        <v>0.45302748232098899</v>
      </c>
      <c r="BU31" s="44">
        <f t="shared" si="79"/>
        <v>0.13306951559745597</v>
      </c>
      <c r="BV31" s="44">
        <f t="shared" si="80"/>
        <v>0</v>
      </c>
      <c r="BW31" s="44">
        <f t="shared" si="81"/>
        <v>8.7859239056012978E-2</v>
      </c>
      <c r="BX31" s="44">
        <f t="shared" si="82"/>
        <v>0.10047114430999345</v>
      </c>
      <c r="BY31" s="44">
        <f t="shared" si="83"/>
        <v>2.0041576556163714E-2</v>
      </c>
      <c r="BZ31" s="44">
        <f t="shared" si="84"/>
        <v>0</v>
      </c>
      <c r="CA31" s="44">
        <f t="shared" si="85"/>
        <v>0</v>
      </c>
      <c r="CB31" s="44">
        <f t="shared" si="86"/>
        <v>4.2622532580050061E-2</v>
      </c>
      <c r="CC31" s="44">
        <f t="shared" si="87"/>
        <v>0.14980464283452186</v>
      </c>
      <c r="CD31" s="44">
        <f t="shared" si="88"/>
        <v>4.6909054836855084E-2</v>
      </c>
      <c r="CE31" s="44">
        <f t="shared" si="89"/>
        <v>8.0066842666466506E-2</v>
      </c>
      <c r="CF31" s="44">
        <f t="shared" si="90"/>
        <v>0.38880884908601104</v>
      </c>
      <c r="CG31" s="44">
        <f t="shared" si="91"/>
        <v>3.0930942907504845E-2</v>
      </c>
      <c r="CH31" s="44">
        <f t="shared" si="92"/>
        <v>3.4120041351051254E-2</v>
      </c>
      <c r="CI31" s="44">
        <f t="shared" si="93"/>
        <v>0</v>
      </c>
      <c r="CJ31" s="44">
        <f t="shared" si="94"/>
        <v>0</v>
      </c>
      <c r="CK31" s="44">
        <f t="shared" si="95"/>
        <v>2.4756074214657354E-2</v>
      </c>
      <c r="CL31" s="44">
        <f t="shared" si="96"/>
        <v>0</v>
      </c>
      <c r="CM31" s="44">
        <f t="shared" si="97"/>
        <v>3.2726345378876885E-2</v>
      </c>
      <c r="CN31" s="44">
        <f t="shared" si="98"/>
        <v>9.0026533138627851E-2</v>
      </c>
      <c r="CO31" s="44">
        <f t="shared" si="99"/>
        <v>2.5125475022618717E-2</v>
      </c>
      <c r="CP31" s="44">
        <f t="shared" si="100"/>
        <v>0</v>
      </c>
      <c r="CQ31" s="44">
        <f t="shared" si="101"/>
        <v>0.2052902926107279</v>
      </c>
      <c r="CR31" s="44">
        <f t="shared" si="102"/>
        <v>0</v>
      </c>
      <c r="CS31" s="44">
        <f t="shared" si="103"/>
        <v>5.6285585197021031E-2</v>
      </c>
      <c r="CT31" s="44">
        <f t="shared" si="104"/>
        <v>0.1145462811409914</v>
      </c>
      <c r="CU31" s="39">
        <v>6.35</v>
      </c>
      <c r="CV31" s="39">
        <v>37.628865979381402</v>
      </c>
      <c r="CW31" s="39">
        <v>4.6082949308755801</v>
      </c>
      <c r="CX31" s="39">
        <v>10.7049608355091</v>
      </c>
      <c r="CY31" s="39">
        <v>19.801980198019798</v>
      </c>
      <c r="CZ31" s="39">
        <v>20</v>
      </c>
      <c r="DA31" s="39">
        <v>5.85585585585586</v>
      </c>
      <c r="DB31" s="39">
        <v>0</v>
      </c>
      <c r="DC31" s="39">
        <v>3.8645833333333299</v>
      </c>
      <c r="DD31" s="39">
        <v>4.4198895027624303</v>
      </c>
      <c r="DE31" s="39">
        <v>0.88095238095238104</v>
      </c>
      <c r="DF31" s="39">
        <v>0</v>
      </c>
      <c r="DG31" s="39">
        <v>0</v>
      </c>
      <c r="DH31" s="39">
        <v>1.8739495798319299</v>
      </c>
      <c r="DI31" s="39">
        <v>6.5934065934065904</v>
      </c>
      <c r="DJ31" s="39">
        <v>2.0625</v>
      </c>
      <c r="DK31" s="39">
        <v>3.5215517241379302</v>
      </c>
      <c r="DL31" s="39">
        <v>17.153846153846199</v>
      </c>
      <c r="DM31" s="39">
        <v>1.3597560975609799</v>
      </c>
      <c r="DN31" s="39">
        <v>1.5</v>
      </c>
      <c r="DO31" s="39">
        <v>0</v>
      </c>
      <c r="DP31" s="39">
        <v>0</v>
      </c>
      <c r="DQ31" s="39">
        <v>1.0882352941176501</v>
      </c>
      <c r="DR31" s="39">
        <v>0</v>
      </c>
      <c r="DS31" s="39">
        <v>1.43870967741935</v>
      </c>
      <c r="DT31" s="39">
        <v>3.96</v>
      </c>
      <c r="DU31" s="78">
        <v>1.1044776119402999</v>
      </c>
      <c r="DV31" s="78">
        <v>0</v>
      </c>
      <c r="DW31" s="78">
        <v>9.0405405405405403</v>
      </c>
      <c r="DX31" s="78">
        <v>0</v>
      </c>
      <c r="DY31" s="78">
        <v>2.4750000000000001</v>
      </c>
      <c r="DZ31" s="78">
        <v>5.03978779840849</v>
      </c>
      <c r="EA31" s="39">
        <f t="shared" si="3"/>
        <v>2.224821205628928</v>
      </c>
      <c r="EB31" s="39">
        <f t="shared" si="4"/>
        <v>6.1040985132818593</v>
      </c>
      <c r="EC31">
        <v>572.77</v>
      </c>
      <c r="ED31" s="39">
        <f t="shared" si="5"/>
        <v>0.1388954536422625</v>
      </c>
      <c r="EE31" s="39">
        <f t="shared" si="105"/>
        <v>226076458.93967295</v>
      </c>
      <c r="EF31" s="39">
        <f t="shared" si="106"/>
        <v>11841951.115766808</v>
      </c>
      <c r="EG31" s="39">
        <f t="shared" si="107"/>
        <v>13245893.773821635</v>
      </c>
      <c r="EH31" s="39">
        <f t="shared" si="108"/>
        <v>23378697.305869523</v>
      </c>
      <c r="EI31" s="39">
        <f t="shared" si="109"/>
        <v>12330278.996829357</v>
      </c>
      <c r="EJ31" s="39">
        <f t="shared" si="110"/>
        <v>4883278.8106254879</v>
      </c>
      <c r="EK31" s="39">
        <f t="shared" si="111"/>
        <v>13551098.699485727</v>
      </c>
      <c r="EL31" s="39">
        <f t="shared" si="112"/>
        <v>2807885.316109655</v>
      </c>
      <c r="EM31" s="39">
        <f t="shared" si="113"/>
        <v>5859934.5727505842</v>
      </c>
      <c r="EN31" s="39">
        <f t="shared" si="114"/>
        <v>22096836.618080333</v>
      </c>
      <c r="EO31" s="39">
        <f t="shared" si="115"/>
        <v>5127442.7511567622</v>
      </c>
      <c r="EP31" s="39">
        <f t="shared" si="116"/>
        <v>2319557.4350471064</v>
      </c>
      <c r="EQ31" s="39">
        <f t="shared" si="117"/>
        <v>4211827.9741644831</v>
      </c>
      <c r="ER31" s="39">
        <f t="shared" si="118"/>
        <v>7263877.2308054129</v>
      </c>
      <c r="ES31" s="39">
        <f t="shared" si="119"/>
        <v>16664188.941259477</v>
      </c>
      <c r="ET31" s="39">
        <f t="shared" si="120"/>
        <v>8789901.8591258768</v>
      </c>
      <c r="EU31" s="39">
        <f t="shared" si="121"/>
        <v>14161508.550813913</v>
      </c>
      <c r="EV31" s="39">
        <f t="shared" si="122"/>
        <v>1587065.6134532834</v>
      </c>
      <c r="EW31" s="39">
        <f t="shared" si="123"/>
        <v>10010721.56178225</v>
      </c>
      <c r="EX31" s="39">
        <f t="shared" si="124"/>
        <v>3052049.2566409293</v>
      </c>
      <c r="EY31" s="39">
        <f t="shared" si="125"/>
        <v>2991008.2715081112</v>
      </c>
      <c r="EZ31" s="39">
        <f t="shared" si="126"/>
        <v>8362614.9631961472</v>
      </c>
      <c r="FA31" s="39">
        <f t="shared" si="127"/>
        <v>4150786.9890316641</v>
      </c>
      <c r="FB31" s="39">
        <f t="shared" si="128"/>
        <v>3113090.2417737483</v>
      </c>
      <c r="FC31" s="39">
        <f t="shared" si="129"/>
        <v>9461352.6955868807</v>
      </c>
      <c r="FD31" s="39">
        <f t="shared" si="130"/>
        <v>4578073.8849613946</v>
      </c>
      <c r="FE31" s="39">
        <f t="shared" si="131"/>
        <v>4089746.003898846</v>
      </c>
      <c r="FF31" s="39">
        <f t="shared" si="132"/>
        <v>5127442.7511567622</v>
      </c>
      <c r="FG31" s="39">
        <f t="shared" si="133"/>
        <v>4517032.8998285756</v>
      </c>
      <c r="FH31" s="39">
        <f t="shared" si="134"/>
        <v>4028705.0187660269</v>
      </c>
      <c r="FI31" s="39">
        <f t="shared" si="135"/>
        <v>7324918.215938231</v>
      </c>
      <c r="FJ31" s="39">
        <f t="shared" si="136"/>
        <v>23012451.395072609</v>
      </c>
      <c r="FK31" s="39">
        <v>37036830</v>
      </c>
      <c r="FL31">
        <v>1940000</v>
      </c>
      <c r="FM31">
        <v>2170000</v>
      </c>
      <c r="FN31">
        <v>3830000</v>
      </c>
      <c r="FO31">
        <v>2020000</v>
      </c>
      <c r="FP31">
        <v>800000</v>
      </c>
      <c r="FQ31">
        <v>2220000</v>
      </c>
      <c r="FR31">
        <v>460000</v>
      </c>
      <c r="FS31">
        <v>960000</v>
      </c>
      <c r="FT31">
        <v>3620000</v>
      </c>
      <c r="FU31">
        <v>840000</v>
      </c>
      <c r="FV31">
        <v>380000</v>
      </c>
      <c r="FW31">
        <v>690000</v>
      </c>
      <c r="FX31">
        <v>1190000</v>
      </c>
      <c r="FY31">
        <v>2730000</v>
      </c>
      <c r="FZ31">
        <v>1440000</v>
      </c>
      <c r="GA31">
        <v>2320000</v>
      </c>
      <c r="GB31">
        <v>260000</v>
      </c>
      <c r="GC31">
        <v>1640000</v>
      </c>
      <c r="GD31">
        <v>500000</v>
      </c>
      <c r="GE31">
        <v>490000</v>
      </c>
      <c r="GF31">
        <v>1370000</v>
      </c>
      <c r="GG31">
        <v>680000</v>
      </c>
      <c r="GH31">
        <v>510000</v>
      </c>
      <c r="GI31">
        <v>1550000</v>
      </c>
      <c r="GJ31">
        <v>750000</v>
      </c>
      <c r="GK31">
        <v>670000</v>
      </c>
      <c r="GL31">
        <v>840000</v>
      </c>
      <c r="GM31">
        <v>740000</v>
      </c>
      <c r="GN31">
        <v>660000</v>
      </c>
      <c r="GO31">
        <v>1200000</v>
      </c>
      <c r="GP31">
        <v>3770000</v>
      </c>
      <c r="GQ31" s="37">
        <v>1.06571547275204E-2</v>
      </c>
      <c r="GR31" s="36">
        <v>1E-3</v>
      </c>
      <c r="GS31" s="36">
        <v>5.0000000000000001E-3</v>
      </c>
      <c r="GT31" s="37">
        <f t="shared" si="7"/>
        <v>3.6202974848954747E-3</v>
      </c>
      <c r="GU31" s="44">
        <f t="shared" si="137"/>
        <v>3.564727894848732</v>
      </c>
      <c r="GV31" s="47">
        <v>3.2</v>
      </c>
      <c r="GW31" s="13">
        <f t="shared" si="138"/>
        <v>0.94746199167394818</v>
      </c>
      <c r="GX31" s="44">
        <v>0.41</v>
      </c>
      <c r="GY31" s="13">
        <f t="shared" si="139"/>
        <v>1.7100000000000009</v>
      </c>
      <c r="GZ31" s="13">
        <f t="shared" si="140"/>
        <v>-0.15665381004537635</v>
      </c>
      <c r="HA31" s="13">
        <f t="shared" si="141"/>
        <v>14.886316152974905</v>
      </c>
      <c r="HB31" s="13">
        <f t="shared" si="142"/>
        <v>17.410896085350757</v>
      </c>
      <c r="HC31" s="13">
        <v>9.75</v>
      </c>
      <c r="HD31" s="13">
        <v>8.0399999999999991</v>
      </c>
      <c r="HE31" s="13">
        <v>2</v>
      </c>
      <c r="HF31" s="13">
        <f t="shared" si="143"/>
        <v>-10.684619516131413</v>
      </c>
      <c r="HG31" s="13">
        <f t="shared" si="8"/>
        <v>0.25865107765800122</v>
      </c>
      <c r="HH31" s="13">
        <f t="shared" si="144"/>
        <v>-1.2273486055805338</v>
      </c>
      <c r="HI31" s="13">
        <f t="shared" si="145"/>
        <v>4.0805940330040196</v>
      </c>
      <c r="HJ31" s="44">
        <v>0.98</v>
      </c>
      <c r="HK31" s="44">
        <v>0.72</v>
      </c>
      <c r="HL31" s="44">
        <f t="shared" si="146"/>
        <v>268.5750727143494</v>
      </c>
      <c r="HM31" s="44">
        <v>200</v>
      </c>
      <c r="HN31" s="44">
        <v>100</v>
      </c>
      <c r="HO31" s="44">
        <v>2941</v>
      </c>
      <c r="HP31" s="44">
        <v>20000</v>
      </c>
      <c r="HR31" s="30"/>
    </row>
    <row r="32" spans="1:226" x14ac:dyDescent="0.25">
      <c r="A32" s="40" t="s">
        <v>287</v>
      </c>
      <c r="B32" s="45"/>
      <c r="C32" s="55">
        <f t="shared" si="9"/>
        <v>1.4698843162824771E-5</v>
      </c>
      <c r="D32" s="55">
        <f t="shared" si="10"/>
        <v>8.7102488098567132E-5</v>
      </c>
      <c r="E32" s="55">
        <f t="shared" si="11"/>
        <v>1.0667181801099143E-5</v>
      </c>
      <c r="F32" s="55">
        <f t="shared" si="12"/>
        <v>2.4779612659108288E-5</v>
      </c>
      <c r="G32" s="55">
        <f t="shared" si="13"/>
        <v>4.5837197046309786E-5</v>
      </c>
      <c r="H32" s="55">
        <f t="shared" si="14"/>
        <v>4.6295569016772953E-5</v>
      </c>
      <c r="I32" s="55">
        <f t="shared" si="15"/>
        <v>1.3555008946352504E-5</v>
      </c>
      <c r="J32" s="55">
        <f t="shared" si="16"/>
        <v>0</v>
      </c>
      <c r="K32" s="55">
        <f t="shared" si="17"/>
        <v>8.9456542214701867E-6</v>
      </c>
      <c r="L32" s="55">
        <f t="shared" si="18"/>
        <v>1.0231064976082976E-5</v>
      </c>
      <c r="M32" s="55">
        <f t="shared" si="19"/>
        <v>2.0392095876429345E-6</v>
      </c>
      <c r="N32" s="55">
        <f t="shared" si="20"/>
        <v>0</v>
      </c>
      <c r="O32" s="55">
        <f t="shared" si="21"/>
        <v>0</v>
      </c>
      <c r="P32" s="55">
        <f t="shared" si="22"/>
        <v>4.3377781053528103E-6</v>
      </c>
      <c r="Q32" s="55">
        <f t="shared" si="23"/>
        <v>1.5262275500034506E-5</v>
      </c>
      <c r="R32" s="55">
        <f t="shared" si="24"/>
        <v>4.7742305548537783E-6</v>
      </c>
      <c r="S32" s="55">
        <f t="shared" si="25"/>
        <v>8.1516120445483675E-6</v>
      </c>
      <c r="T32" s="55">
        <f t="shared" si="26"/>
        <v>3.970735342592388E-5</v>
      </c>
      <c r="U32" s="55">
        <f t="shared" si="27"/>
        <v>3.1475341130300649E-6</v>
      </c>
      <c r="V32" s="55">
        <f t="shared" si="28"/>
        <v>3.472167676257451E-6</v>
      </c>
      <c r="W32" s="55">
        <f t="shared" si="29"/>
        <v>0</v>
      </c>
      <c r="X32" s="55">
        <f t="shared" si="30"/>
        <v>0</v>
      </c>
      <c r="Y32" s="55">
        <f t="shared" si="31"/>
        <v>2.5190236082658218E-6</v>
      </c>
      <c r="Z32" s="55">
        <f t="shared" si="32"/>
        <v>0</v>
      </c>
      <c r="AA32" s="55">
        <f t="shared" si="33"/>
        <v>3.3302941583029239E-6</v>
      </c>
      <c r="AB32" s="55">
        <f t="shared" si="34"/>
        <v>9.166522665320434E-6</v>
      </c>
      <c r="AC32" s="55">
        <f t="shared" si="35"/>
        <v>2.5566209755530089E-6</v>
      </c>
      <c r="AD32" s="55">
        <f t="shared" si="36"/>
        <v>0</v>
      </c>
      <c r="AE32" s="55">
        <f t="shared" si="37"/>
        <v>2.0926848427176709E-5</v>
      </c>
      <c r="AF32" s="55">
        <f t="shared" si="38"/>
        <v>0</v>
      </c>
      <c r="AG32" s="55">
        <f t="shared" si="39"/>
        <v>5.7290766658259218E-6</v>
      </c>
      <c r="AH32" s="55">
        <f t="shared" si="40"/>
        <v>1.1665992192554792E-5</v>
      </c>
      <c r="AI32" s="39">
        <f t="shared" si="41"/>
        <v>311361.08306935942</v>
      </c>
      <c r="AJ32" s="39">
        <f t="shared" si="42"/>
        <v>95956.746750802471</v>
      </c>
      <c r="AK32" s="39">
        <f t="shared" si="43"/>
        <v>13244.339292877683</v>
      </c>
      <c r="AL32" s="39">
        <f t="shared" si="44"/>
        <v>54225.945206460085</v>
      </c>
      <c r="AM32" s="39">
        <f t="shared" si="45"/>
        <v>52793.333048481953</v>
      </c>
      <c r="AN32" s="39">
        <f t="shared" si="46"/>
        <v>21116.377238140481</v>
      </c>
      <c r="AO32" s="39">
        <f t="shared" si="47"/>
        <v>17212.714521846381</v>
      </c>
      <c r="AP32" s="39">
        <f t="shared" si="48"/>
        <v>0</v>
      </c>
      <c r="AQ32" s="39">
        <f t="shared" si="49"/>
        <v>4914.4884015038888</v>
      </c>
      <c r="AR32" s="39">
        <f t="shared" si="50"/>
        <v>21191.858867633378</v>
      </c>
      <c r="AS32" s="39">
        <f t="shared" si="51"/>
        <v>980.91992117201721</v>
      </c>
      <c r="AT32" s="39">
        <f t="shared" si="52"/>
        <v>0</v>
      </c>
      <c r="AU32" s="39">
        <f t="shared" si="53"/>
        <v>0</v>
      </c>
      <c r="AV32" s="39">
        <f t="shared" si="54"/>
        <v>2955.3415934593063</v>
      </c>
      <c r="AW32" s="39">
        <f t="shared" si="55"/>
        <v>23828.958408224538</v>
      </c>
      <c r="AX32" s="39">
        <f t="shared" si="56"/>
        <v>3935.867544857002</v>
      </c>
      <c r="AY32" s="39">
        <f t="shared" si="57"/>
        <v>10823.323688039012</v>
      </c>
      <c r="AZ32" s="39">
        <f t="shared" si="58"/>
        <v>5890.0226096918786</v>
      </c>
      <c r="BA32" s="39">
        <f t="shared" si="59"/>
        <v>2955.6904851251347</v>
      </c>
      <c r="BB32" s="39">
        <f t="shared" si="60"/>
        <v>994.0342998974063</v>
      </c>
      <c r="BC32" s="39">
        <f t="shared" si="61"/>
        <v>0</v>
      </c>
      <c r="BD32" s="39">
        <f t="shared" si="62"/>
        <v>0</v>
      </c>
      <c r="BE32" s="39">
        <f t="shared" si="63"/>
        <v>980.87323583757745</v>
      </c>
      <c r="BF32" s="39">
        <f t="shared" si="64"/>
        <v>0</v>
      </c>
      <c r="BG32" s="39">
        <f t="shared" si="65"/>
        <v>2955.6369080193635</v>
      </c>
      <c r="BH32" s="39">
        <f t="shared" si="66"/>
        <v>3934.1539055835251</v>
      </c>
      <c r="BI32" s="39">
        <f t="shared" si="67"/>
        <v>980.86957784613173</v>
      </c>
      <c r="BJ32" s="39">
        <f t="shared" si="68"/>
        <v>0</v>
      </c>
      <c r="BK32" s="39">
        <f t="shared" si="69"/>
        <v>8851.4623882889537</v>
      </c>
      <c r="BL32" s="39">
        <f t="shared" si="70"/>
        <v>0</v>
      </c>
      <c r="BM32" s="39">
        <f t="shared" si="71"/>
        <v>3935.4948876007848</v>
      </c>
      <c r="BN32" s="39">
        <f t="shared" si="72"/>
        <v>25161.753809309557</v>
      </c>
      <c r="BO32" s="44">
        <f t="shared" si="73"/>
        <v>0.14562393845135307</v>
      </c>
      <c r="BP32" s="44">
        <f t="shared" si="74"/>
        <v>0.8567932511823253</v>
      </c>
      <c r="BQ32" s="44">
        <f t="shared" si="75"/>
        <v>0.10572381241935849</v>
      </c>
      <c r="BR32" s="44">
        <f t="shared" si="76"/>
        <v>0.24525089915297735</v>
      </c>
      <c r="BS32" s="44">
        <f t="shared" si="77"/>
        <v>0.45272029454840557</v>
      </c>
      <c r="BT32" s="44">
        <f t="shared" si="78"/>
        <v>0.4572267979088272</v>
      </c>
      <c r="BU32" s="44">
        <f t="shared" si="79"/>
        <v>0.13430699826719952</v>
      </c>
      <c r="BV32" s="44">
        <f t="shared" si="80"/>
        <v>0</v>
      </c>
      <c r="BW32" s="44">
        <f t="shared" si="81"/>
        <v>8.8676661162040663E-2</v>
      </c>
      <c r="BX32" s="44">
        <f t="shared" si="82"/>
        <v>0.10140578558267042</v>
      </c>
      <c r="BY32" s="44">
        <f t="shared" si="83"/>
        <v>2.0228166508120489E-2</v>
      </c>
      <c r="BZ32" s="44">
        <f t="shared" si="84"/>
        <v>0</v>
      </c>
      <c r="CA32" s="44">
        <f t="shared" si="85"/>
        <v>0</v>
      </c>
      <c r="CB32" s="44">
        <f t="shared" si="86"/>
        <v>4.3019264012625506E-2</v>
      </c>
      <c r="CC32" s="44">
        <f t="shared" si="87"/>
        <v>0.15119751854054708</v>
      </c>
      <c r="CD32" s="44">
        <f t="shared" si="88"/>
        <v>4.7345666410519738E-2</v>
      </c>
      <c r="CE32" s="44">
        <f t="shared" si="89"/>
        <v>8.0811824751872915E-2</v>
      </c>
      <c r="CF32" s="44">
        <f t="shared" si="90"/>
        <v>0.39241523983148269</v>
      </c>
      <c r="CG32" s="44">
        <f t="shared" si="91"/>
        <v>3.1218882765331683E-2</v>
      </c>
      <c r="CH32" s="44">
        <f t="shared" si="92"/>
        <v>3.4437658681923215E-2</v>
      </c>
      <c r="CI32" s="44">
        <f t="shared" si="93"/>
        <v>0</v>
      </c>
      <c r="CJ32" s="44">
        <f t="shared" si="94"/>
        <v>0</v>
      </c>
      <c r="CK32" s="44">
        <f t="shared" si="95"/>
        <v>2.4986545846478674E-2</v>
      </c>
      <c r="CL32" s="44">
        <f t="shared" si="96"/>
        <v>0</v>
      </c>
      <c r="CM32" s="44">
        <f t="shared" si="97"/>
        <v>3.3030993331294216E-2</v>
      </c>
      <c r="CN32" s="44">
        <f t="shared" si="98"/>
        <v>9.0864100911221893E-2</v>
      </c>
      <c r="CO32" s="44">
        <f t="shared" si="99"/>
        <v>2.5359384792928947E-2</v>
      </c>
      <c r="CP32" s="44">
        <f t="shared" si="100"/>
        <v>0</v>
      </c>
      <c r="CQ32" s="44">
        <f t="shared" si="101"/>
        <v>0.20719800043228465</v>
      </c>
      <c r="CR32" s="44">
        <f t="shared" si="102"/>
        <v>0</v>
      </c>
      <c r="CS32" s="44">
        <f t="shared" si="103"/>
        <v>5.6809420332895579E-2</v>
      </c>
      <c r="CT32" s="44">
        <f t="shared" si="104"/>
        <v>0.11561170602959656</v>
      </c>
      <c r="CU32" s="39">
        <v>6.35</v>
      </c>
      <c r="CV32" s="39">
        <v>37.628865979381402</v>
      </c>
      <c r="CW32" s="39">
        <v>4.6082949308755801</v>
      </c>
      <c r="CX32" s="39">
        <v>10.7049608355091</v>
      </c>
      <c r="CY32" s="39">
        <v>19.801980198019798</v>
      </c>
      <c r="CZ32" s="39">
        <v>20</v>
      </c>
      <c r="DA32" s="39">
        <v>5.85585585585586</v>
      </c>
      <c r="DB32" s="39">
        <v>0</v>
      </c>
      <c r="DC32" s="39">
        <v>3.8645833333333299</v>
      </c>
      <c r="DD32" s="39">
        <v>4.4198895027624303</v>
      </c>
      <c r="DE32" s="39">
        <v>0.88095238095238104</v>
      </c>
      <c r="DF32" s="39">
        <v>0</v>
      </c>
      <c r="DG32" s="39">
        <v>0</v>
      </c>
      <c r="DH32" s="39">
        <v>1.8739495798319299</v>
      </c>
      <c r="DI32" s="39">
        <v>6.5934065934065904</v>
      </c>
      <c r="DJ32" s="39">
        <v>2.0625</v>
      </c>
      <c r="DK32" s="39">
        <v>3.5215517241379302</v>
      </c>
      <c r="DL32" s="39">
        <v>17.153846153846199</v>
      </c>
      <c r="DM32" s="39">
        <v>1.3597560975609799</v>
      </c>
      <c r="DN32" s="39">
        <v>1.5</v>
      </c>
      <c r="DO32" s="39">
        <v>0</v>
      </c>
      <c r="DP32" s="39">
        <v>0</v>
      </c>
      <c r="DQ32" s="39">
        <v>1.0882352941176501</v>
      </c>
      <c r="DR32" s="39">
        <v>0</v>
      </c>
      <c r="DS32" s="39">
        <v>1.43870967741935</v>
      </c>
      <c r="DT32" s="39">
        <v>3.96</v>
      </c>
      <c r="DU32" s="78">
        <v>1.1044776119402999</v>
      </c>
      <c r="DV32" s="78">
        <v>0</v>
      </c>
      <c r="DW32" s="78">
        <v>9.0405405405405403</v>
      </c>
      <c r="DX32" s="78">
        <v>0</v>
      </c>
      <c r="DY32" s="78">
        <v>2.4750000000000001</v>
      </c>
      <c r="DZ32" s="78">
        <v>5.03978779840849</v>
      </c>
      <c r="EA32" s="39">
        <f t="shared" si="3"/>
        <v>2.2450736756329732</v>
      </c>
      <c r="EB32" s="39">
        <f t="shared" si="4"/>
        <v>5.7729493696340519</v>
      </c>
      <c r="EC32">
        <v>572.77</v>
      </c>
      <c r="ED32" s="39">
        <f t="shared" ref="ED32:ED35" si="147">GT32*GQ32*3600</f>
        <v>0.13258356532868371</v>
      </c>
      <c r="EE32" s="39">
        <f t="shared" si="105"/>
        <v>213811744.40174356</v>
      </c>
      <c r="EF32" s="39">
        <f t="shared" si="106"/>
        <v>11199521.777090061</v>
      </c>
      <c r="EG32" s="39">
        <f t="shared" si="107"/>
        <v>12527300.132105893</v>
      </c>
      <c r="EH32" s="39">
        <f t="shared" si="108"/>
        <v>22110396.085698418</v>
      </c>
      <c r="EI32" s="39">
        <f t="shared" si="109"/>
        <v>11661357.726660784</v>
      </c>
      <c r="EJ32" s="39">
        <f t="shared" si="110"/>
        <v>4618359.4957072418</v>
      </c>
      <c r="EK32" s="39">
        <f t="shared" si="111"/>
        <v>12815947.600587595</v>
      </c>
      <c r="EL32" s="39">
        <f t="shared" si="112"/>
        <v>2655556.710031664</v>
      </c>
      <c r="EM32" s="39">
        <f t="shared" si="113"/>
        <v>5542031.3948486904</v>
      </c>
      <c r="EN32" s="39">
        <f t="shared" si="114"/>
        <v>20898076.718075272</v>
      </c>
      <c r="EO32" s="39">
        <f t="shared" si="115"/>
        <v>4849277.4704926033</v>
      </c>
      <c r="EP32" s="39">
        <f t="shared" si="116"/>
        <v>2193720.7604609397</v>
      </c>
      <c r="EQ32" s="39">
        <f t="shared" si="117"/>
        <v>3983335.065047496</v>
      </c>
      <c r="ER32" s="39">
        <f t="shared" si="118"/>
        <v>6869809.7498645214</v>
      </c>
      <c r="ES32" s="39">
        <f t="shared" si="119"/>
        <v>15760151.779100962</v>
      </c>
      <c r="ET32" s="39">
        <f t="shared" si="120"/>
        <v>8313047.0922730342</v>
      </c>
      <c r="EU32" s="39">
        <f t="shared" si="121"/>
        <v>13393242.537551001</v>
      </c>
      <c r="EV32" s="39">
        <f t="shared" si="122"/>
        <v>1500966.8361048535</v>
      </c>
      <c r="EW32" s="39">
        <f t="shared" si="123"/>
        <v>9467636.9661998451</v>
      </c>
      <c r="EX32" s="39">
        <f t="shared" si="124"/>
        <v>2886474.6848170259</v>
      </c>
      <c r="EY32" s="39">
        <f t="shared" si="125"/>
        <v>2828745.1911206851</v>
      </c>
      <c r="EZ32" s="39">
        <f t="shared" si="126"/>
        <v>7908940.6363986516</v>
      </c>
      <c r="FA32" s="39">
        <f t="shared" si="127"/>
        <v>3925605.5713511552</v>
      </c>
      <c r="FB32" s="39">
        <f t="shared" si="128"/>
        <v>2944204.1785133667</v>
      </c>
      <c r="FC32" s="39">
        <f t="shared" si="129"/>
        <v>8948071.5229327809</v>
      </c>
      <c r="FD32" s="39">
        <f t="shared" si="130"/>
        <v>4329712.0272255391</v>
      </c>
      <c r="FE32" s="39">
        <f t="shared" si="131"/>
        <v>3867876.0776548148</v>
      </c>
      <c r="FF32" s="39">
        <f t="shared" si="132"/>
        <v>4849277.4704926033</v>
      </c>
      <c r="FG32" s="39">
        <f t="shared" si="133"/>
        <v>4271982.5335291987</v>
      </c>
      <c r="FH32" s="39">
        <f t="shared" si="134"/>
        <v>3810146.5839584745</v>
      </c>
      <c r="FI32" s="39">
        <f t="shared" si="135"/>
        <v>6927539.2435608618</v>
      </c>
      <c r="FJ32" s="39">
        <f t="shared" si="136"/>
        <v>21764019.123520378</v>
      </c>
      <c r="FK32" s="39">
        <v>37036830</v>
      </c>
      <c r="FL32">
        <v>1940000</v>
      </c>
      <c r="FM32">
        <v>2170000</v>
      </c>
      <c r="FN32">
        <v>3830000</v>
      </c>
      <c r="FO32">
        <v>2020000</v>
      </c>
      <c r="FP32">
        <v>800000</v>
      </c>
      <c r="FQ32">
        <v>2220000</v>
      </c>
      <c r="FR32">
        <v>460000</v>
      </c>
      <c r="FS32">
        <v>960000</v>
      </c>
      <c r="FT32">
        <v>3620000</v>
      </c>
      <c r="FU32">
        <v>840000</v>
      </c>
      <c r="FV32">
        <v>380000</v>
      </c>
      <c r="FW32">
        <v>690000</v>
      </c>
      <c r="FX32">
        <v>1190000</v>
      </c>
      <c r="FY32">
        <v>2730000</v>
      </c>
      <c r="FZ32">
        <v>1440000</v>
      </c>
      <c r="GA32">
        <v>2320000</v>
      </c>
      <c r="GB32">
        <v>260000</v>
      </c>
      <c r="GC32">
        <v>1640000</v>
      </c>
      <c r="GD32">
        <v>500000</v>
      </c>
      <c r="GE32">
        <v>490000</v>
      </c>
      <c r="GF32">
        <v>1370000</v>
      </c>
      <c r="GG32">
        <v>680000</v>
      </c>
      <c r="GH32">
        <v>510000</v>
      </c>
      <c r="GI32">
        <v>1550000</v>
      </c>
      <c r="GJ32">
        <v>750000</v>
      </c>
      <c r="GK32">
        <v>670000</v>
      </c>
      <c r="GL32">
        <v>840000</v>
      </c>
      <c r="GM32">
        <v>740000</v>
      </c>
      <c r="GN32">
        <v>660000</v>
      </c>
      <c r="GO32">
        <v>1200000</v>
      </c>
      <c r="GP32">
        <v>3770000</v>
      </c>
      <c r="GQ32" s="37">
        <v>1.0079000942147899E-2</v>
      </c>
      <c r="GR32" s="36">
        <v>1E-3</v>
      </c>
      <c r="GS32" s="36">
        <v>5.0000000000000001E-3</v>
      </c>
      <c r="GT32" s="37">
        <f t="shared" si="7"/>
        <v>3.6540097930587291E-3</v>
      </c>
      <c r="GU32" s="44">
        <f t="shared" si="137"/>
        <v>2.3764852632324889</v>
      </c>
      <c r="GV32" s="47">
        <v>4.8</v>
      </c>
      <c r="GW32" s="13">
        <f t="shared" si="138"/>
        <v>1.4211929875109219</v>
      </c>
      <c r="GX32" s="44">
        <v>0.41</v>
      </c>
      <c r="GY32" s="13">
        <f t="shared" si="139"/>
        <v>1.7100000000000009</v>
      </c>
      <c r="GZ32" s="13">
        <f t="shared" si="140"/>
        <v>-0.15665381004537635</v>
      </c>
      <c r="HA32" s="13">
        <f t="shared" si="141"/>
        <v>14.886316152974905</v>
      </c>
      <c r="HB32" s="13">
        <f t="shared" si="142"/>
        <v>17.410896085350757</v>
      </c>
      <c r="HC32" s="13">
        <v>9.75</v>
      </c>
      <c r="HD32" s="13">
        <v>8.0399999999999991</v>
      </c>
      <c r="HE32" s="13">
        <v>2</v>
      </c>
      <c r="HF32" s="13">
        <f t="shared" si="143"/>
        <v>-10.684619516131413</v>
      </c>
      <c r="HG32" s="13">
        <f t="shared" si="8"/>
        <v>0.25865107765800122</v>
      </c>
      <c r="HH32" s="13">
        <f t="shared" si="144"/>
        <v>-1.2273486055805338</v>
      </c>
      <c r="HI32" s="13">
        <f t="shared" si="145"/>
        <v>2.7203960220026802</v>
      </c>
      <c r="HJ32" s="44">
        <v>0.98</v>
      </c>
      <c r="HK32" s="44">
        <v>0.72</v>
      </c>
      <c r="HL32" s="44">
        <f t="shared" si="146"/>
        <v>268.5750727143494</v>
      </c>
      <c r="HM32" s="44">
        <v>200</v>
      </c>
      <c r="HN32" s="44">
        <v>100</v>
      </c>
      <c r="HO32" s="44">
        <v>2941</v>
      </c>
      <c r="HP32" s="44">
        <v>20000</v>
      </c>
      <c r="HR32" s="30"/>
    </row>
    <row r="33" spans="1:226" x14ac:dyDescent="0.25">
      <c r="A33" s="40" t="s">
        <v>288</v>
      </c>
      <c r="B33" s="45"/>
      <c r="C33" s="55">
        <f t="shared" si="9"/>
        <v>1.3914200227164997E-5</v>
      </c>
      <c r="D33" s="55">
        <f t="shared" si="10"/>
        <v>8.2452846544615876E-5</v>
      </c>
      <c r="E33" s="55">
        <f t="shared" si="11"/>
        <v>1.0097754074652257E-5</v>
      </c>
      <c r="F33" s="55">
        <f t="shared" si="12"/>
        <v>2.3456845431377507E-5</v>
      </c>
      <c r="G33" s="55">
        <f t="shared" si="13"/>
        <v>4.3390349192066677E-5</v>
      </c>
      <c r="H33" s="55">
        <f t="shared" si="14"/>
        <v>4.3824252683987916E-5</v>
      </c>
      <c r="I33" s="55">
        <f t="shared" si="15"/>
        <v>1.2831425335401922E-5</v>
      </c>
      <c r="J33" s="55">
        <f t="shared" si="16"/>
        <v>0</v>
      </c>
      <c r="K33" s="55">
        <f t="shared" si="17"/>
        <v>8.4681238259158575E-6</v>
      </c>
      <c r="L33" s="55">
        <f t="shared" si="18"/>
        <v>9.6849177202186498E-6</v>
      </c>
      <c r="M33" s="55">
        <f t="shared" si="19"/>
        <v>1.9303539872707332E-6</v>
      </c>
      <c r="N33" s="55">
        <f t="shared" si="20"/>
        <v>0</v>
      </c>
      <c r="O33" s="55">
        <f t="shared" si="21"/>
        <v>0</v>
      </c>
      <c r="P33" s="55">
        <f t="shared" si="22"/>
        <v>4.1062219951794321E-6</v>
      </c>
      <c r="Q33" s="55">
        <f t="shared" si="23"/>
        <v>1.4447555829886355E-5</v>
      </c>
      <c r="R33" s="55">
        <f t="shared" si="24"/>
        <v>4.5193760580368447E-6</v>
      </c>
      <c r="S33" s="55">
        <f t="shared" si="25"/>
        <v>7.7164686299174834E-6</v>
      </c>
      <c r="T33" s="55">
        <f t="shared" si="26"/>
        <v>3.7587724417420532E-5</v>
      </c>
      <c r="U33" s="55">
        <f t="shared" si="27"/>
        <v>2.9795147404049899E-6</v>
      </c>
      <c r="V33" s="55">
        <f t="shared" si="28"/>
        <v>3.2868189512990503E-6</v>
      </c>
      <c r="W33" s="55">
        <f t="shared" si="29"/>
        <v>0</v>
      </c>
      <c r="X33" s="55">
        <f t="shared" si="30"/>
        <v>0</v>
      </c>
      <c r="Y33" s="55">
        <f t="shared" si="31"/>
        <v>2.3845549254521842E-6</v>
      </c>
      <c r="Z33" s="55">
        <f t="shared" si="32"/>
        <v>0</v>
      </c>
      <c r="AA33" s="55">
        <f t="shared" si="33"/>
        <v>3.1525188221061262E-6</v>
      </c>
      <c r="AB33" s="55">
        <f t="shared" si="34"/>
        <v>8.6772020314301174E-6</v>
      </c>
      <c r="AC33" s="55">
        <f t="shared" si="35"/>
        <v>2.420145297474946E-6</v>
      </c>
      <c r="AD33" s="55">
        <f t="shared" si="36"/>
        <v>0</v>
      </c>
      <c r="AE33" s="55">
        <f t="shared" si="37"/>
        <v>1.9809746652424756E-5</v>
      </c>
      <c r="AF33" s="55">
        <f t="shared" si="38"/>
        <v>0</v>
      </c>
      <c r="AG33" s="55">
        <f t="shared" si="39"/>
        <v>5.4232512696431728E-6</v>
      </c>
      <c r="AH33" s="55">
        <f t="shared" si="40"/>
        <v>1.1043246697556991E-5</v>
      </c>
      <c r="AI33" s="39">
        <f t="shared" si="41"/>
        <v>294738.41996592167</v>
      </c>
      <c r="AJ33" s="39">
        <f t="shared" si="42"/>
        <v>90831.166975912318</v>
      </c>
      <c r="AK33" s="39">
        <f t="shared" si="43"/>
        <v>12537.283645042633</v>
      </c>
      <c r="AL33" s="39">
        <f t="shared" si="44"/>
        <v>51330.763656168434</v>
      </c>
      <c r="AM33" s="39">
        <f t="shared" si="45"/>
        <v>49974.202341526754</v>
      </c>
      <c r="AN33" s="39">
        <f t="shared" si="46"/>
        <v>19988.772199998548</v>
      </c>
      <c r="AO33" s="39">
        <f t="shared" si="47"/>
        <v>16293.785517948347</v>
      </c>
      <c r="AP33" s="39">
        <f t="shared" si="48"/>
        <v>0</v>
      </c>
      <c r="AQ33" s="39">
        <f t="shared" si="49"/>
        <v>4652.1293403547643</v>
      </c>
      <c r="AR33" s="39">
        <f t="shared" si="50"/>
        <v>20060.524588225082</v>
      </c>
      <c r="AS33" s="39">
        <f t="shared" si="51"/>
        <v>928.5563754285713</v>
      </c>
      <c r="AT33" s="39">
        <f t="shared" si="52"/>
        <v>0</v>
      </c>
      <c r="AU33" s="39">
        <f t="shared" si="53"/>
        <v>0</v>
      </c>
      <c r="AV33" s="39">
        <f t="shared" si="54"/>
        <v>2797.576619277731</v>
      </c>
      <c r="AW33" s="39">
        <f t="shared" si="55"/>
        <v>22556.794279753427</v>
      </c>
      <c r="AX33" s="39">
        <f t="shared" si="56"/>
        <v>3725.7584817315519</v>
      </c>
      <c r="AY33" s="39">
        <f t="shared" si="57"/>
        <v>10245.525942827519</v>
      </c>
      <c r="AZ33" s="39">
        <f t="shared" si="58"/>
        <v>5575.513314496362</v>
      </c>
      <c r="BA33" s="39">
        <f t="shared" si="59"/>
        <v>2797.9082804055893</v>
      </c>
      <c r="BB33" s="39">
        <f t="shared" si="60"/>
        <v>940.97011666902813</v>
      </c>
      <c r="BC33" s="39">
        <f t="shared" si="61"/>
        <v>0</v>
      </c>
      <c r="BD33" s="39">
        <f t="shared" si="62"/>
        <v>0</v>
      </c>
      <c r="BE33" s="39">
        <f t="shared" si="63"/>
        <v>928.51199566496632</v>
      </c>
      <c r="BF33" s="39">
        <f t="shared" si="64"/>
        <v>0</v>
      </c>
      <c r="BG33" s="39">
        <f t="shared" si="65"/>
        <v>2797.8573492640244</v>
      </c>
      <c r="BH33" s="39">
        <f t="shared" si="66"/>
        <v>3724.129477503639</v>
      </c>
      <c r="BI33" s="39">
        <f t="shared" si="67"/>
        <v>928.50851832540343</v>
      </c>
      <c r="BJ33" s="39">
        <f t="shared" si="68"/>
        <v>0</v>
      </c>
      <c r="BK33" s="39">
        <f t="shared" si="69"/>
        <v>8378.8867541901527</v>
      </c>
      <c r="BL33" s="39">
        <f t="shared" si="70"/>
        <v>0</v>
      </c>
      <c r="BM33" s="39">
        <f t="shared" si="71"/>
        <v>3725.4042291601945</v>
      </c>
      <c r="BN33" s="39">
        <f t="shared" si="72"/>
        <v>23818.471107353464</v>
      </c>
      <c r="BO33" s="44">
        <f t="shared" si="73"/>
        <v>0.14623803693117149</v>
      </c>
      <c r="BP33" s="44">
        <f t="shared" si="74"/>
        <v>0.86038052149105282</v>
      </c>
      <c r="BQ33" s="44">
        <f t="shared" si="75"/>
        <v>0.10616983033023544</v>
      </c>
      <c r="BR33" s="44">
        <f t="shared" si="76"/>
        <v>0.24628408990244802</v>
      </c>
      <c r="BS33" s="44">
        <f t="shared" si="77"/>
        <v>0.45462352718001814</v>
      </c>
      <c r="BT33" s="44">
        <f t="shared" si="78"/>
        <v>0.45914888846310103</v>
      </c>
      <c r="BU33" s="44">
        <f t="shared" si="79"/>
        <v>0.13487343748957137</v>
      </c>
      <c r="BV33" s="44">
        <f t="shared" si="80"/>
        <v>0</v>
      </c>
      <c r="BW33" s="44">
        <f t="shared" si="81"/>
        <v>8.9050826227111676E-2</v>
      </c>
      <c r="BX33" s="44">
        <f t="shared" si="82"/>
        <v>0.10183360556861386</v>
      </c>
      <c r="BY33" s="44">
        <f t="shared" si="83"/>
        <v>2.0313576584157889E-2</v>
      </c>
      <c r="BZ33" s="44">
        <f t="shared" si="84"/>
        <v>0</v>
      </c>
      <c r="CA33" s="44">
        <f t="shared" si="85"/>
        <v>0</v>
      </c>
      <c r="CB33" s="44">
        <f t="shared" si="86"/>
        <v>4.320086413418598E-2</v>
      </c>
      <c r="CC33" s="44">
        <f t="shared" si="87"/>
        <v>0.15183508515765629</v>
      </c>
      <c r="CD33" s="44">
        <f t="shared" si="88"/>
        <v>4.7545521179277538E-2</v>
      </c>
      <c r="CE33" s="44">
        <f t="shared" si="89"/>
        <v>8.1152831635901437E-2</v>
      </c>
      <c r="CF33" s="44">
        <f t="shared" si="90"/>
        <v>0.39406595406478495</v>
      </c>
      <c r="CG33" s="44">
        <f t="shared" si="91"/>
        <v>3.1350684765067242E-2</v>
      </c>
      <c r="CH33" s="44">
        <f t="shared" si="92"/>
        <v>3.4583045227409036E-2</v>
      </c>
      <c r="CI33" s="44">
        <f t="shared" si="93"/>
        <v>0</v>
      </c>
      <c r="CJ33" s="44">
        <f t="shared" si="94"/>
        <v>0</v>
      </c>
      <c r="CK33" s="44">
        <f t="shared" si="95"/>
        <v>2.5092042347197762E-2</v>
      </c>
      <c r="CL33" s="44">
        <f t="shared" si="96"/>
        <v>0</v>
      </c>
      <c r="CM33" s="44">
        <f t="shared" si="97"/>
        <v>3.3170443284006527E-2</v>
      </c>
      <c r="CN33" s="44">
        <f t="shared" si="98"/>
        <v>9.1247487298285815E-2</v>
      </c>
      <c r="CO33" s="44">
        <f t="shared" si="99"/>
        <v>2.5466455067996344E-2</v>
      </c>
      <c r="CP33" s="44">
        <f t="shared" si="100"/>
        <v>0</v>
      </c>
      <c r="CQ33" s="44">
        <f t="shared" si="101"/>
        <v>0.20807121665409523</v>
      </c>
      <c r="CR33" s="44">
        <f t="shared" si="102"/>
        <v>0</v>
      </c>
      <c r="CS33" s="44">
        <f t="shared" si="103"/>
        <v>5.7049200547187297E-2</v>
      </c>
      <c r="CT33" s="44">
        <f t="shared" si="104"/>
        <v>0.11609938959688415</v>
      </c>
      <c r="CU33" s="39">
        <v>6.35</v>
      </c>
      <c r="CV33" s="39">
        <v>37.628865979381402</v>
      </c>
      <c r="CW33" s="39">
        <v>4.6082949308755801</v>
      </c>
      <c r="CX33" s="39">
        <v>10.7049608355091</v>
      </c>
      <c r="CY33" s="39">
        <v>19.801980198019798</v>
      </c>
      <c r="CZ33" s="39">
        <v>20</v>
      </c>
      <c r="DA33" s="39">
        <v>5.85585585585586</v>
      </c>
      <c r="DB33" s="39">
        <v>0</v>
      </c>
      <c r="DC33" s="39">
        <v>3.8645833333333299</v>
      </c>
      <c r="DD33" s="39">
        <v>4.4198895027624303</v>
      </c>
      <c r="DE33" s="39">
        <v>0.88095238095238104</v>
      </c>
      <c r="DF33" s="39">
        <v>0</v>
      </c>
      <c r="DG33" s="39">
        <v>0</v>
      </c>
      <c r="DH33" s="39">
        <v>1.8739495798319299</v>
      </c>
      <c r="DI33" s="39">
        <v>6.5934065934065904</v>
      </c>
      <c r="DJ33" s="39">
        <v>2.0625</v>
      </c>
      <c r="DK33" s="39">
        <v>3.5215517241379302</v>
      </c>
      <c r="DL33" s="39">
        <v>17.153846153846199</v>
      </c>
      <c r="DM33" s="39">
        <v>1.3597560975609799</v>
      </c>
      <c r="DN33" s="39">
        <v>1.5</v>
      </c>
      <c r="DO33" s="39">
        <v>0</v>
      </c>
      <c r="DP33" s="39">
        <v>0</v>
      </c>
      <c r="DQ33" s="39">
        <v>1.0882352941176501</v>
      </c>
      <c r="DR33" s="39">
        <v>0</v>
      </c>
      <c r="DS33" s="39">
        <v>1.43870967741935</v>
      </c>
      <c r="DT33" s="39">
        <v>3.96</v>
      </c>
      <c r="DU33" s="78">
        <v>1.1044776119402999</v>
      </c>
      <c r="DV33" s="78">
        <v>0</v>
      </c>
      <c r="DW33" s="78">
        <v>9.0405405405405403</v>
      </c>
      <c r="DX33" s="78">
        <v>0</v>
      </c>
      <c r="DY33" s="78">
        <v>2.4750000000000001</v>
      </c>
      <c r="DZ33" s="78">
        <v>5.03978779840849</v>
      </c>
      <c r="EA33" s="39">
        <f t="shared" si="3"/>
        <v>2.2543413100465322</v>
      </c>
      <c r="EB33" s="39">
        <f t="shared" si="4"/>
        <v>5.4418002259862055</v>
      </c>
      <c r="EC33">
        <v>572.77</v>
      </c>
      <c r="ED33" s="39">
        <f t="shared" si="147"/>
        <v>0.1255060860490386</v>
      </c>
      <c r="EE33" s="39">
        <f t="shared" si="105"/>
        <v>201547029.86381269</v>
      </c>
      <c r="EF33" s="39">
        <f t="shared" si="106"/>
        <v>10557092.438413238</v>
      </c>
      <c r="EG33" s="39">
        <f t="shared" si="107"/>
        <v>11808706.490390066</v>
      </c>
      <c r="EH33" s="39">
        <f t="shared" si="108"/>
        <v>20842094.865527168</v>
      </c>
      <c r="EI33" s="39">
        <f t="shared" si="109"/>
        <v>10992436.456492137</v>
      </c>
      <c r="EJ33" s="39">
        <f t="shared" si="110"/>
        <v>4353440.180788965</v>
      </c>
      <c r="EK33" s="39">
        <f t="shared" si="111"/>
        <v>12080796.501689376</v>
      </c>
      <c r="EL33" s="39">
        <f t="shared" si="112"/>
        <v>2503228.1039536544</v>
      </c>
      <c r="EM33" s="39">
        <f t="shared" si="113"/>
        <v>5224128.2169467574</v>
      </c>
      <c r="EN33" s="39">
        <f t="shared" si="114"/>
        <v>19699316.818070065</v>
      </c>
      <c r="EO33" s="39">
        <f t="shared" si="115"/>
        <v>4571112.1898284126</v>
      </c>
      <c r="EP33" s="39">
        <f t="shared" si="116"/>
        <v>2067884.0858747582</v>
      </c>
      <c r="EQ33" s="39">
        <f t="shared" si="117"/>
        <v>3754842.1559304819</v>
      </c>
      <c r="ER33" s="39">
        <f t="shared" si="118"/>
        <v>6475742.2689235853</v>
      </c>
      <c r="ES33" s="39">
        <f t="shared" si="119"/>
        <v>14856114.616942342</v>
      </c>
      <c r="ET33" s="39">
        <f t="shared" si="120"/>
        <v>7836192.3254201366</v>
      </c>
      <c r="EU33" s="39">
        <f t="shared" si="121"/>
        <v>12624976.524287997</v>
      </c>
      <c r="EV33" s="39">
        <f t="shared" si="122"/>
        <v>1414868.0587564134</v>
      </c>
      <c r="EW33" s="39">
        <f t="shared" si="123"/>
        <v>8924552.3706173766</v>
      </c>
      <c r="EX33" s="39">
        <f t="shared" si="124"/>
        <v>2720900.1129931025</v>
      </c>
      <c r="EY33" s="39">
        <f t="shared" si="125"/>
        <v>2666482.1107332408</v>
      </c>
      <c r="EZ33" s="39">
        <f t="shared" si="126"/>
        <v>7455266.309601102</v>
      </c>
      <c r="FA33" s="39">
        <f t="shared" si="127"/>
        <v>3700424.1536706202</v>
      </c>
      <c r="FB33" s="39">
        <f t="shared" si="128"/>
        <v>2775318.1152529651</v>
      </c>
      <c r="FC33" s="39">
        <f t="shared" si="129"/>
        <v>8434790.3502786178</v>
      </c>
      <c r="FD33" s="39">
        <f t="shared" si="130"/>
        <v>4081350.1694896547</v>
      </c>
      <c r="FE33" s="39">
        <f t="shared" si="131"/>
        <v>3646006.151410758</v>
      </c>
      <c r="FF33" s="39">
        <f t="shared" si="132"/>
        <v>4571112.1898284126</v>
      </c>
      <c r="FG33" s="39">
        <f t="shared" si="133"/>
        <v>4026932.1672297921</v>
      </c>
      <c r="FH33" s="39">
        <f t="shared" si="134"/>
        <v>3591588.1491508954</v>
      </c>
      <c r="FI33" s="39">
        <f t="shared" si="135"/>
        <v>6530160.271183447</v>
      </c>
      <c r="FJ33" s="39">
        <f t="shared" si="136"/>
        <v>20515586.851967994</v>
      </c>
      <c r="FK33" s="39">
        <v>37036830</v>
      </c>
      <c r="FL33">
        <v>1940000</v>
      </c>
      <c r="FM33">
        <v>2170000</v>
      </c>
      <c r="FN33">
        <v>3830000</v>
      </c>
      <c r="FO33">
        <v>2020000</v>
      </c>
      <c r="FP33">
        <v>800000</v>
      </c>
      <c r="FQ33">
        <v>2220000</v>
      </c>
      <c r="FR33">
        <v>460000</v>
      </c>
      <c r="FS33">
        <v>960000</v>
      </c>
      <c r="FT33">
        <v>3620000</v>
      </c>
      <c r="FU33">
        <v>840000</v>
      </c>
      <c r="FV33">
        <v>380000</v>
      </c>
      <c r="FW33">
        <v>690000</v>
      </c>
      <c r="FX33">
        <v>1190000</v>
      </c>
      <c r="FY33">
        <v>2730000</v>
      </c>
      <c r="FZ33">
        <v>1440000</v>
      </c>
      <c r="GA33">
        <v>2320000</v>
      </c>
      <c r="GB33">
        <v>260000</v>
      </c>
      <c r="GC33">
        <v>1640000</v>
      </c>
      <c r="GD33">
        <v>500000</v>
      </c>
      <c r="GE33">
        <v>490000</v>
      </c>
      <c r="GF33">
        <v>1370000</v>
      </c>
      <c r="GG33">
        <v>680000</v>
      </c>
      <c r="GH33">
        <v>510000</v>
      </c>
      <c r="GI33">
        <v>1550000</v>
      </c>
      <c r="GJ33">
        <v>750000</v>
      </c>
      <c r="GK33">
        <v>670000</v>
      </c>
      <c r="GL33">
        <v>840000</v>
      </c>
      <c r="GM33">
        <v>740000</v>
      </c>
      <c r="GN33">
        <v>660000</v>
      </c>
      <c r="GO33">
        <v>1200000</v>
      </c>
      <c r="GP33">
        <v>3770000</v>
      </c>
      <c r="GQ33" s="37">
        <v>9.5008471567753303E-3</v>
      </c>
      <c r="GR33" s="36">
        <v>1E-3</v>
      </c>
      <c r="GS33" s="36">
        <v>5.0000000000000001E-3</v>
      </c>
      <c r="GT33" s="37">
        <f t="shared" si="7"/>
        <v>3.669441377701442E-3</v>
      </c>
      <c r="GU33" s="44">
        <f t="shared" si="137"/>
        <v>1.8398595586316038</v>
      </c>
      <c r="GV33" s="47">
        <v>6.2</v>
      </c>
      <c r="GW33" s="13">
        <f t="shared" si="138"/>
        <v>1.8357076088682744</v>
      </c>
      <c r="GX33" s="44">
        <v>0.41</v>
      </c>
      <c r="GY33" s="13">
        <f t="shared" si="139"/>
        <v>1.7100000000000009</v>
      </c>
      <c r="GZ33" s="13">
        <f t="shared" si="140"/>
        <v>-0.15665381004537635</v>
      </c>
      <c r="HA33" s="13">
        <f t="shared" si="141"/>
        <v>14.886316152974905</v>
      </c>
      <c r="HB33" s="13">
        <f t="shared" si="142"/>
        <v>17.410896085350757</v>
      </c>
      <c r="HC33" s="13">
        <v>9.75</v>
      </c>
      <c r="HD33" s="13">
        <v>8.0399999999999991</v>
      </c>
      <c r="HE33" s="13">
        <v>2</v>
      </c>
      <c r="HF33" s="13">
        <f t="shared" si="143"/>
        <v>-10.684619516131413</v>
      </c>
      <c r="HG33" s="13">
        <f t="shared" si="8"/>
        <v>0.25865107765800122</v>
      </c>
      <c r="HH33" s="13">
        <f t="shared" si="144"/>
        <v>-1.2273486055805338</v>
      </c>
      <c r="HI33" s="13">
        <f t="shared" si="145"/>
        <v>2.1061130492923978</v>
      </c>
      <c r="HJ33" s="44">
        <v>0.98</v>
      </c>
      <c r="HK33" s="44">
        <v>0.72</v>
      </c>
      <c r="HL33" s="44">
        <f t="shared" si="146"/>
        <v>268.5750727143494</v>
      </c>
      <c r="HM33" s="44">
        <v>200</v>
      </c>
      <c r="HN33" s="44">
        <v>100</v>
      </c>
      <c r="HO33" s="44">
        <v>2941</v>
      </c>
      <c r="HP33" s="44">
        <v>20000</v>
      </c>
      <c r="HR33" s="30"/>
    </row>
    <row r="34" spans="1:226" x14ac:dyDescent="0.25">
      <c r="A34" s="40" t="s">
        <v>289</v>
      </c>
      <c r="B34" s="45"/>
      <c r="C34" s="55">
        <f t="shared" si="9"/>
        <v>1.3057867446148244E-5</v>
      </c>
      <c r="D34" s="55">
        <f t="shared" si="10"/>
        <v>7.7378384898834501E-5</v>
      </c>
      <c r="E34" s="55">
        <f t="shared" si="11"/>
        <v>9.4762998992335007E-6</v>
      </c>
      <c r="F34" s="55">
        <f t="shared" si="12"/>
        <v>2.20132219852405E-5</v>
      </c>
      <c r="G34" s="55">
        <f t="shared" si="13"/>
        <v>4.0719942141257195E-5</v>
      </c>
      <c r="H34" s="55">
        <f t="shared" si="14"/>
        <v>4.1127141562668015E-5</v>
      </c>
      <c r="I34" s="55">
        <f t="shared" si="15"/>
        <v>1.2041730637717823E-5</v>
      </c>
      <c r="J34" s="55">
        <f t="shared" si="16"/>
        <v>0</v>
      </c>
      <c r="K34" s="55">
        <f t="shared" si="17"/>
        <v>7.9469632915368099E-6</v>
      </c>
      <c r="L34" s="55">
        <f t="shared" si="18"/>
        <v>9.088871063572812E-6</v>
      </c>
      <c r="M34" s="55">
        <f t="shared" si="19"/>
        <v>1.8115526640698904E-6</v>
      </c>
      <c r="N34" s="55">
        <f t="shared" si="20"/>
        <v>0</v>
      </c>
      <c r="O34" s="55">
        <f t="shared" si="21"/>
        <v>0</v>
      </c>
      <c r="P34" s="55">
        <f t="shared" si="22"/>
        <v>3.853509482551476E-6</v>
      </c>
      <c r="Q34" s="55">
        <f t="shared" si="23"/>
        <v>1.3558398317363787E-5</v>
      </c>
      <c r="R34" s="55">
        <f t="shared" si="24"/>
        <v>4.2412364736500036E-6</v>
      </c>
      <c r="S34" s="55">
        <f t="shared" si="25"/>
        <v>7.2415678139432782E-6</v>
      </c>
      <c r="T34" s="55">
        <f t="shared" si="26"/>
        <v>3.5274432955673118E-5</v>
      </c>
      <c r="U34" s="55">
        <f t="shared" si="27"/>
        <v>2.7961440757541534E-6</v>
      </c>
      <c r="V34" s="55">
        <f t="shared" si="28"/>
        <v>3.084535617200318E-6</v>
      </c>
      <c r="W34" s="55">
        <f t="shared" si="29"/>
        <v>0</v>
      </c>
      <c r="X34" s="55">
        <f t="shared" si="30"/>
        <v>0</v>
      </c>
      <c r="Y34" s="55">
        <f t="shared" si="31"/>
        <v>2.2378003497330878E-6</v>
      </c>
      <c r="Z34" s="55">
        <f t="shared" si="32"/>
        <v>0</v>
      </c>
      <c r="AA34" s="55">
        <f t="shared" si="33"/>
        <v>2.9585008285409192E-6</v>
      </c>
      <c r="AB34" s="55">
        <f t="shared" si="34"/>
        <v>8.1431740294075905E-6</v>
      </c>
      <c r="AC34" s="55">
        <f t="shared" si="35"/>
        <v>2.2712003549529847E-6</v>
      </c>
      <c r="AD34" s="55">
        <f t="shared" si="36"/>
        <v>0</v>
      </c>
      <c r="AE34" s="55">
        <f t="shared" si="37"/>
        <v>1.8590579530693152E-5</v>
      </c>
      <c r="AF34" s="55">
        <f t="shared" si="38"/>
        <v>0</v>
      </c>
      <c r="AG34" s="55">
        <f t="shared" si="39"/>
        <v>5.0894837683793104E-6</v>
      </c>
      <c r="AH34" s="55">
        <f t="shared" si="40"/>
        <v>1.0363603311547634E-5</v>
      </c>
      <c r="AI34" s="39">
        <f t="shared" si="41"/>
        <v>276599.39465186081</v>
      </c>
      <c r="AJ34" s="39">
        <f t="shared" si="42"/>
        <v>85241.611205658075</v>
      </c>
      <c r="AK34" s="39">
        <f t="shared" si="43"/>
        <v>11765.700735401404</v>
      </c>
      <c r="AL34" s="39">
        <f t="shared" si="44"/>
        <v>48171.76059492198</v>
      </c>
      <c r="AM34" s="39">
        <f t="shared" si="45"/>
        <v>46898.756799072733</v>
      </c>
      <c r="AN34" s="39">
        <f t="shared" si="46"/>
        <v>18758.650531810032</v>
      </c>
      <c r="AO34" s="39">
        <f t="shared" si="47"/>
        <v>15291.01918424838</v>
      </c>
      <c r="AP34" s="39">
        <f t="shared" si="48"/>
        <v>0</v>
      </c>
      <c r="AQ34" s="39">
        <f t="shared" si="49"/>
        <v>4365.8224745472407</v>
      </c>
      <c r="AR34" s="39">
        <f t="shared" si="50"/>
        <v>18825.937743210983</v>
      </c>
      <c r="AS34" s="39">
        <f t="shared" si="51"/>
        <v>871.4096161272945</v>
      </c>
      <c r="AT34" s="39">
        <f t="shared" si="52"/>
        <v>0</v>
      </c>
      <c r="AU34" s="39">
        <f t="shared" si="53"/>
        <v>0</v>
      </c>
      <c r="AV34" s="39">
        <f t="shared" si="54"/>
        <v>2625.4039527284372</v>
      </c>
      <c r="AW34" s="39">
        <f t="shared" si="55"/>
        <v>21168.587049846148</v>
      </c>
      <c r="AX34" s="39">
        <f t="shared" si="56"/>
        <v>3496.462363212529</v>
      </c>
      <c r="AY34" s="39">
        <f t="shared" si="57"/>
        <v>9614.9830654221914</v>
      </c>
      <c r="AZ34" s="39">
        <f t="shared" si="58"/>
        <v>5232.3901976717507</v>
      </c>
      <c r="BA34" s="39">
        <f t="shared" si="59"/>
        <v>2625.7149733524352</v>
      </c>
      <c r="BB34" s="39">
        <f t="shared" si="60"/>
        <v>883.05946298289007</v>
      </c>
      <c r="BC34" s="39">
        <f t="shared" si="61"/>
        <v>0</v>
      </c>
      <c r="BD34" s="39">
        <f t="shared" si="62"/>
        <v>0</v>
      </c>
      <c r="BE34" s="39">
        <f t="shared" si="63"/>
        <v>871.36799829014012</v>
      </c>
      <c r="BF34" s="39">
        <f t="shared" si="64"/>
        <v>0</v>
      </c>
      <c r="BG34" s="39">
        <f t="shared" si="65"/>
        <v>2625.6672118485067</v>
      </c>
      <c r="BH34" s="39">
        <f t="shared" si="66"/>
        <v>3494.9347372462585</v>
      </c>
      <c r="BI34" s="39">
        <f t="shared" si="67"/>
        <v>871.36473735890979</v>
      </c>
      <c r="BJ34" s="39">
        <f t="shared" si="68"/>
        <v>0</v>
      </c>
      <c r="BK34" s="39">
        <f t="shared" si="69"/>
        <v>7863.2302454208666</v>
      </c>
      <c r="BL34" s="39">
        <f t="shared" si="70"/>
        <v>0</v>
      </c>
      <c r="BM34" s="39">
        <f t="shared" si="71"/>
        <v>3496.1301570210439</v>
      </c>
      <c r="BN34" s="39">
        <f t="shared" si="72"/>
        <v>22352.610934744993</v>
      </c>
      <c r="BO34" s="44">
        <f t="shared" si="73"/>
        <v>0.14613060611375431</v>
      </c>
      <c r="BP34" s="44">
        <f t="shared" si="74"/>
        <v>0.85975297746550339</v>
      </c>
      <c r="BQ34" s="44">
        <f t="shared" si="75"/>
        <v>0.10609180353658744</v>
      </c>
      <c r="BR34" s="44">
        <f t="shared" si="76"/>
        <v>0.2461033434177991</v>
      </c>
      <c r="BS34" s="44">
        <f t="shared" si="77"/>
        <v>0.45429057789543903</v>
      </c>
      <c r="BT34" s="44">
        <f t="shared" si="78"/>
        <v>0.45881264024844509</v>
      </c>
      <c r="BU34" s="44">
        <f t="shared" si="79"/>
        <v>0.1347743441768989</v>
      </c>
      <c r="BV34" s="44">
        <f t="shared" si="80"/>
        <v>0</v>
      </c>
      <c r="BW34" s="44">
        <f t="shared" si="81"/>
        <v>8.8985369399141409E-2</v>
      </c>
      <c r="BX34" s="44">
        <f t="shared" si="82"/>
        <v>0.10175876232584255</v>
      </c>
      <c r="BY34" s="44">
        <f t="shared" si="83"/>
        <v>2.0298634820455755E-2</v>
      </c>
      <c r="BZ34" s="44">
        <f t="shared" si="84"/>
        <v>0</v>
      </c>
      <c r="CA34" s="44">
        <f t="shared" si="85"/>
        <v>0</v>
      </c>
      <c r="CB34" s="44">
        <f t="shared" si="86"/>
        <v>4.3169094768372017E-2</v>
      </c>
      <c r="CC34" s="44">
        <f t="shared" si="87"/>
        <v>0.15172354882955411</v>
      </c>
      <c r="CD34" s="44">
        <f t="shared" si="88"/>
        <v>4.7510558326573291E-2</v>
      </c>
      <c r="CE34" s="44">
        <f t="shared" si="89"/>
        <v>8.1093175518467786E-2</v>
      </c>
      <c r="CF34" s="44">
        <f t="shared" si="90"/>
        <v>0.39377717944588791</v>
      </c>
      <c r="CG34" s="44">
        <f t="shared" si="91"/>
        <v>3.1327627139167508E-2</v>
      </c>
      <c r="CH34" s="44">
        <f t="shared" si="92"/>
        <v>3.4557611104957017E-2</v>
      </c>
      <c r="CI34" s="44">
        <f t="shared" si="93"/>
        <v>0</v>
      </c>
      <c r="CJ34" s="44">
        <f t="shared" si="94"/>
        <v>0</v>
      </c>
      <c r="CK34" s="44">
        <f t="shared" si="95"/>
        <v>2.5073586638024694E-2</v>
      </c>
      <c r="CL34" s="44">
        <f t="shared" si="96"/>
        <v>0</v>
      </c>
      <c r="CM34" s="44">
        <f t="shared" si="97"/>
        <v>3.3146047716072768E-2</v>
      </c>
      <c r="CN34" s="44">
        <f t="shared" si="98"/>
        <v>9.1180417287709842E-2</v>
      </c>
      <c r="CO34" s="44">
        <f t="shared" si="99"/>
        <v>2.5447724040724502E-2</v>
      </c>
      <c r="CP34" s="44">
        <f t="shared" si="100"/>
        <v>0</v>
      </c>
      <c r="CQ34" s="44">
        <f t="shared" si="101"/>
        <v>0.20791845592546976</v>
      </c>
      <c r="CR34" s="44">
        <f t="shared" si="102"/>
        <v>0</v>
      </c>
      <c r="CS34" s="44">
        <f t="shared" si="103"/>
        <v>5.7007253099041151E-2</v>
      </c>
      <c r="CT34" s="44">
        <f t="shared" si="104"/>
        <v>0.11601407380343262</v>
      </c>
      <c r="CU34" s="39">
        <v>6.35</v>
      </c>
      <c r="CV34" s="39">
        <v>37.628865979381402</v>
      </c>
      <c r="CW34" s="39">
        <v>4.6082949308755801</v>
      </c>
      <c r="CX34" s="39">
        <v>10.7049608355091</v>
      </c>
      <c r="CY34" s="39">
        <v>19.801980198019798</v>
      </c>
      <c r="CZ34" s="39">
        <v>20</v>
      </c>
      <c r="DA34" s="39">
        <v>5.85585585585586</v>
      </c>
      <c r="DB34" s="39">
        <v>0</v>
      </c>
      <c r="DC34" s="39">
        <v>3.8645833333333299</v>
      </c>
      <c r="DD34" s="39">
        <v>4.4198895027624303</v>
      </c>
      <c r="DE34" s="39">
        <v>0.88095238095238104</v>
      </c>
      <c r="DF34" s="39">
        <v>0</v>
      </c>
      <c r="DG34" s="39">
        <v>0</v>
      </c>
      <c r="DH34" s="39">
        <v>1.8739495798319299</v>
      </c>
      <c r="DI34" s="39">
        <v>6.5934065934065904</v>
      </c>
      <c r="DJ34" s="39">
        <v>2.0625</v>
      </c>
      <c r="DK34" s="39">
        <v>3.5215517241379302</v>
      </c>
      <c r="DL34" s="39">
        <v>17.153846153846199</v>
      </c>
      <c r="DM34" s="39">
        <v>1.3597560975609799</v>
      </c>
      <c r="DN34" s="39">
        <v>1.5</v>
      </c>
      <c r="DO34" s="39">
        <v>0</v>
      </c>
      <c r="DP34" s="39">
        <v>0</v>
      </c>
      <c r="DQ34" s="39">
        <v>1.0882352941176501</v>
      </c>
      <c r="DR34" s="39">
        <v>0</v>
      </c>
      <c r="DS34" s="39">
        <v>1.43870967741935</v>
      </c>
      <c r="DT34" s="39">
        <v>3.96</v>
      </c>
      <c r="DU34" s="78">
        <v>1.1044776119402999</v>
      </c>
      <c r="DV34" s="78">
        <v>0</v>
      </c>
      <c r="DW34" s="78">
        <v>9.0405405405405403</v>
      </c>
      <c r="DX34" s="78">
        <v>0</v>
      </c>
      <c r="DY34" s="78">
        <v>2.4750000000000001</v>
      </c>
      <c r="DZ34" s="78">
        <v>5.03978779840849</v>
      </c>
      <c r="EA34" s="39">
        <f t="shared" si="3"/>
        <v>2.2527201421949727</v>
      </c>
      <c r="EB34" s="39">
        <f t="shared" si="4"/>
        <v>5.1106510823383982</v>
      </c>
      <c r="EC34">
        <v>572.77</v>
      </c>
      <c r="ED34" s="39">
        <f t="shared" si="147"/>
        <v>0.1177819643642488</v>
      </c>
      <c r="EE34" s="39">
        <f t="shared" si="105"/>
        <v>189282315.32588324</v>
      </c>
      <c r="EF34" s="39">
        <f t="shared" si="106"/>
        <v>9914663.0997364931</v>
      </c>
      <c r="EG34" s="39">
        <f t="shared" si="107"/>
        <v>11090112.848674323</v>
      </c>
      <c r="EH34" s="39">
        <f t="shared" si="108"/>
        <v>19573793.645356067</v>
      </c>
      <c r="EI34" s="39">
        <f t="shared" si="109"/>
        <v>10323515.186323564</v>
      </c>
      <c r="EJ34" s="39">
        <f t="shared" si="110"/>
        <v>4088520.8658707188</v>
      </c>
      <c r="EK34" s="39">
        <f t="shared" si="111"/>
        <v>11345645.402791245</v>
      </c>
      <c r="EL34" s="39">
        <f t="shared" si="112"/>
        <v>2350899.497875663</v>
      </c>
      <c r="EM34" s="39">
        <f t="shared" si="113"/>
        <v>4906225.0390448626</v>
      </c>
      <c r="EN34" s="39">
        <f t="shared" si="114"/>
        <v>18500556.918065</v>
      </c>
      <c r="EO34" s="39">
        <f t="shared" si="115"/>
        <v>4292946.9091642546</v>
      </c>
      <c r="EP34" s="39">
        <f t="shared" si="116"/>
        <v>1942047.4112885913</v>
      </c>
      <c r="EQ34" s="39">
        <f t="shared" si="117"/>
        <v>3526349.2468134952</v>
      </c>
      <c r="ER34" s="39">
        <f t="shared" si="118"/>
        <v>6081674.7879826939</v>
      </c>
      <c r="ES34" s="39">
        <f t="shared" si="119"/>
        <v>13952077.454783827</v>
      </c>
      <c r="ET34" s="39">
        <f t="shared" si="120"/>
        <v>7359337.5585672939</v>
      </c>
      <c r="EU34" s="39">
        <f t="shared" si="121"/>
        <v>11856710.511025084</v>
      </c>
      <c r="EV34" s="39">
        <f t="shared" si="122"/>
        <v>1328769.2814079835</v>
      </c>
      <c r="EW34" s="39">
        <f t="shared" si="123"/>
        <v>8381467.7750349734</v>
      </c>
      <c r="EX34" s="39">
        <f t="shared" si="124"/>
        <v>2555325.5411691992</v>
      </c>
      <c r="EY34" s="39">
        <f t="shared" si="125"/>
        <v>2504219.0303458152</v>
      </c>
      <c r="EZ34" s="39">
        <f t="shared" si="126"/>
        <v>7001591.9828036055</v>
      </c>
      <c r="FA34" s="39">
        <f t="shared" si="127"/>
        <v>3475242.7359901108</v>
      </c>
      <c r="FB34" s="39">
        <f t="shared" si="128"/>
        <v>2606432.0519925836</v>
      </c>
      <c r="FC34" s="39">
        <f t="shared" si="129"/>
        <v>7921509.1776245181</v>
      </c>
      <c r="FD34" s="39">
        <f t="shared" si="130"/>
        <v>3832988.3117537992</v>
      </c>
      <c r="FE34" s="39">
        <f t="shared" si="131"/>
        <v>3424136.2251667273</v>
      </c>
      <c r="FF34" s="39">
        <f t="shared" si="132"/>
        <v>4292946.9091642546</v>
      </c>
      <c r="FG34" s="39">
        <f t="shared" si="133"/>
        <v>3781881.8009304148</v>
      </c>
      <c r="FH34" s="39">
        <f t="shared" si="134"/>
        <v>3373029.7143433429</v>
      </c>
      <c r="FI34" s="39">
        <f t="shared" si="135"/>
        <v>6132781.2988060778</v>
      </c>
      <c r="FJ34" s="39">
        <f t="shared" si="136"/>
        <v>19267154.580415763</v>
      </c>
      <c r="FK34" s="39">
        <v>37036830</v>
      </c>
      <c r="FL34">
        <v>1940000</v>
      </c>
      <c r="FM34">
        <v>2170000</v>
      </c>
      <c r="FN34">
        <v>3830000</v>
      </c>
      <c r="FO34">
        <v>2020000</v>
      </c>
      <c r="FP34">
        <v>800000</v>
      </c>
      <c r="FQ34">
        <v>2220000</v>
      </c>
      <c r="FR34">
        <v>460000</v>
      </c>
      <c r="FS34">
        <v>960000</v>
      </c>
      <c r="FT34">
        <v>3620000</v>
      </c>
      <c r="FU34">
        <v>840000</v>
      </c>
      <c r="FV34">
        <v>380000</v>
      </c>
      <c r="FW34">
        <v>690000</v>
      </c>
      <c r="FX34">
        <v>1190000</v>
      </c>
      <c r="FY34">
        <v>2730000</v>
      </c>
      <c r="FZ34">
        <v>1440000</v>
      </c>
      <c r="GA34">
        <v>2320000</v>
      </c>
      <c r="GB34">
        <v>260000</v>
      </c>
      <c r="GC34">
        <v>1640000</v>
      </c>
      <c r="GD34">
        <v>500000</v>
      </c>
      <c r="GE34">
        <v>490000</v>
      </c>
      <c r="GF34">
        <v>1370000</v>
      </c>
      <c r="GG34">
        <v>680000</v>
      </c>
      <c r="GH34">
        <v>510000</v>
      </c>
      <c r="GI34">
        <v>1550000</v>
      </c>
      <c r="GJ34">
        <v>750000</v>
      </c>
      <c r="GK34">
        <v>670000</v>
      </c>
      <c r="GL34">
        <v>840000</v>
      </c>
      <c r="GM34">
        <v>740000</v>
      </c>
      <c r="GN34">
        <v>660000</v>
      </c>
      <c r="GO34">
        <v>1200000</v>
      </c>
      <c r="GP34">
        <v>3770000</v>
      </c>
      <c r="GQ34" s="37">
        <v>8.9226933714028293E-3</v>
      </c>
      <c r="GR34" s="36">
        <v>1E-3</v>
      </c>
      <c r="GS34" s="36">
        <v>5.0000000000000001E-3</v>
      </c>
      <c r="GT34" s="37">
        <f t="shared" si="7"/>
        <v>3.6667417517967033E-3</v>
      </c>
      <c r="GU34" s="44">
        <f t="shared" si="137"/>
        <v>1.9334117395789734</v>
      </c>
      <c r="GV34" s="47">
        <v>5.9</v>
      </c>
      <c r="GW34" s="13">
        <f t="shared" si="138"/>
        <v>1.7468830471488419</v>
      </c>
      <c r="GX34" s="44">
        <v>0.41</v>
      </c>
      <c r="GY34" s="13">
        <f t="shared" si="139"/>
        <v>1.7100000000000009</v>
      </c>
      <c r="GZ34" s="13">
        <f t="shared" si="140"/>
        <v>-0.15665381004537635</v>
      </c>
      <c r="HA34" s="13">
        <f t="shared" si="141"/>
        <v>14.886316152974905</v>
      </c>
      <c r="HB34" s="13">
        <f t="shared" si="142"/>
        <v>17.410896085350757</v>
      </c>
      <c r="HC34" s="13">
        <v>9.75</v>
      </c>
      <c r="HD34" s="13">
        <v>8.0399999999999991</v>
      </c>
      <c r="HE34" s="13">
        <v>2</v>
      </c>
      <c r="HF34" s="13">
        <f t="shared" si="143"/>
        <v>-10.684619516131413</v>
      </c>
      <c r="HG34" s="13">
        <f t="shared" si="8"/>
        <v>0.25865107765800122</v>
      </c>
      <c r="HH34" s="13">
        <f t="shared" si="144"/>
        <v>-1.2273486055805338</v>
      </c>
      <c r="HI34" s="13">
        <f t="shared" si="145"/>
        <v>2.2132035433242141</v>
      </c>
      <c r="HJ34" s="44">
        <v>0.98</v>
      </c>
      <c r="HK34" s="44">
        <v>0.72</v>
      </c>
      <c r="HL34" s="44">
        <f t="shared" si="146"/>
        <v>268.5750727143494</v>
      </c>
      <c r="HM34" s="44">
        <v>200</v>
      </c>
      <c r="HN34" s="44">
        <v>100</v>
      </c>
      <c r="HO34" s="44">
        <v>2941</v>
      </c>
      <c r="HP34" s="44">
        <v>20000</v>
      </c>
      <c r="HR34" s="30"/>
    </row>
    <row r="35" spans="1:226" x14ac:dyDescent="0.25">
      <c r="A35" s="38" t="s">
        <v>290</v>
      </c>
      <c r="B35" s="39"/>
      <c r="C35" s="55">
        <f t="shared" si="9"/>
        <v>1.2117290303910108E-5</v>
      </c>
      <c r="D35" s="55">
        <f t="shared" si="10"/>
        <v>7.180470754001439E-5</v>
      </c>
      <c r="E35" s="55">
        <f t="shared" si="11"/>
        <v>8.7937082651114856E-6</v>
      </c>
      <c r="F35" s="55">
        <f t="shared" si="12"/>
        <v>2.0427577659189525E-5</v>
      </c>
      <c r="G35" s="55">
        <f t="shared" si="13"/>
        <v>3.7786825614439384E-5</v>
      </c>
      <c r="H35" s="55">
        <f t="shared" si="14"/>
        <v>3.8164693870582772E-5</v>
      </c>
      <c r="I35" s="55">
        <f t="shared" si="15"/>
        <v>1.1174347304450036E-5</v>
      </c>
      <c r="J35" s="55">
        <f t="shared" si="16"/>
        <v>0</v>
      </c>
      <c r="K35" s="55">
        <f t="shared" si="17"/>
        <v>7.3745319927008557E-6</v>
      </c>
      <c r="L35" s="55">
        <f t="shared" si="18"/>
        <v>8.4341864907359204E-6</v>
      </c>
      <c r="M35" s="55">
        <f t="shared" si="19"/>
        <v>1.6810638966812536E-6</v>
      </c>
      <c r="N35" s="55">
        <f t="shared" si="20"/>
        <v>0</v>
      </c>
      <c r="O35" s="55">
        <f t="shared" si="21"/>
        <v>0</v>
      </c>
      <c r="P35" s="55">
        <f t="shared" si="22"/>
        <v>3.5759356021604349E-6</v>
      </c>
      <c r="Q35" s="55">
        <f t="shared" si="23"/>
        <v>1.2581767210083014E-5</v>
      </c>
      <c r="R35" s="55">
        <f t="shared" si="24"/>
        <v>3.9357340554033171E-6</v>
      </c>
      <c r="S35" s="55">
        <f t="shared" si="25"/>
        <v>6.7199471750576528E-6</v>
      </c>
      <c r="T35" s="55">
        <f t="shared" si="26"/>
        <v>3.2733564358230355E-5</v>
      </c>
      <c r="U35" s="55">
        <f t="shared" si="27"/>
        <v>2.59473376010462E-6</v>
      </c>
      <c r="V35" s="55">
        <f t="shared" si="28"/>
        <v>2.8623520402937946E-6</v>
      </c>
      <c r="W35" s="55">
        <f t="shared" si="29"/>
        <v>0</v>
      </c>
      <c r="X35" s="55">
        <f t="shared" si="30"/>
        <v>0</v>
      </c>
      <c r="Y35" s="55">
        <f t="shared" si="31"/>
        <v>2.076608342957767E-6</v>
      </c>
      <c r="Z35" s="55">
        <f t="shared" si="32"/>
        <v>0</v>
      </c>
      <c r="AA35" s="55">
        <f t="shared" si="33"/>
        <v>2.7453957203681101E-6</v>
      </c>
      <c r="AB35" s="55">
        <f t="shared" si="34"/>
        <v>7.5566093863752709E-6</v>
      </c>
      <c r="AC35" s="55">
        <f t="shared" si="35"/>
        <v>2.1076024973309959E-6</v>
      </c>
      <c r="AD35" s="55">
        <f t="shared" si="36"/>
        <v>0</v>
      </c>
      <c r="AE35" s="55">
        <f t="shared" si="37"/>
        <v>1.7251473107717311E-5</v>
      </c>
      <c r="AF35" s="55">
        <f t="shared" si="38"/>
        <v>0</v>
      </c>
      <c r="AG35" s="55">
        <f t="shared" si="39"/>
        <v>4.7228808664843275E-6</v>
      </c>
      <c r="AH35" s="55">
        <f t="shared" si="40"/>
        <v>9.6170979249476235E-6</v>
      </c>
      <c r="AI35" s="39">
        <f t="shared" si="41"/>
        <v>256678.44083963562</v>
      </c>
      <c r="AJ35" s="39">
        <f t="shared" si="42"/>
        <v>79106.796280205483</v>
      </c>
      <c r="AK35" s="39">
        <f t="shared" si="43"/>
        <v>10918.289856131549</v>
      </c>
      <c r="AL35" s="39">
        <f t="shared" si="44"/>
        <v>44702.729943560633</v>
      </c>
      <c r="AM35" s="39">
        <f t="shared" si="45"/>
        <v>43522.100998257731</v>
      </c>
      <c r="AN35" s="39">
        <f t="shared" si="46"/>
        <v>17408.055658729703</v>
      </c>
      <c r="AO35" s="39">
        <f t="shared" si="47"/>
        <v>14189.732842645288</v>
      </c>
      <c r="AP35" s="39">
        <f t="shared" si="48"/>
        <v>0</v>
      </c>
      <c r="AQ35" s="39">
        <f t="shared" si="49"/>
        <v>4051.3738383385521</v>
      </c>
      <c r="AR35" s="39">
        <f t="shared" si="50"/>
        <v>17470.015667383537</v>
      </c>
      <c r="AS35" s="39">
        <f t="shared" si="51"/>
        <v>808.64198681188873</v>
      </c>
      <c r="AT35" s="39">
        <f t="shared" si="52"/>
        <v>0</v>
      </c>
      <c r="AU35" s="39">
        <f t="shared" si="53"/>
        <v>0</v>
      </c>
      <c r="AV35" s="39">
        <f t="shared" si="54"/>
        <v>2436.3004330319682</v>
      </c>
      <c r="AW35" s="39">
        <f t="shared" si="55"/>
        <v>19644.01359876513</v>
      </c>
      <c r="AX35" s="39">
        <f t="shared" si="56"/>
        <v>3244.6190316824686</v>
      </c>
      <c r="AY35" s="39">
        <f t="shared" si="57"/>
        <v>8922.4578618642572</v>
      </c>
      <c r="AZ35" s="39">
        <f t="shared" si="58"/>
        <v>4855.6414707358226</v>
      </c>
      <c r="BA35" s="39">
        <f t="shared" si="59"/>
        <v>2436.5868190395736</v>
      </c>
      <c r="BB35" s="39">
        <f t="shared" si="60"/>
        <v>819.45359929324502</v>
      </c>
      <c r="BC35" s="39">
        <f t="shared" si="61"/>
        <v>0</v>
      </c>
      <c r="BD35" s="39">
        <f t="shared" si="62"/>
        <v>0</v>
      </c>
      <c r="BE35" s="39">
        <f t="shared" si="63"/>
        <v>808.60366543236876</v>
      </c>
      <c r="BF35" s="39">
        <f t="shared" si="64"/>
        <v>0</v>
      </c>
      <c r="BG35" s="39">
        <f t="shared" si="65"/>
        <v>2436.5428405546591</v>
      </c>
      <c r="BH35" s="39">
        <f t="shared" si="66"/>
        <v>3243.2123954638059</v>
      </c>
      <c r="BI35" s="39">
        <f t="shared" si="67"/>
        <v>808.60066279115517</v>
      </c>
      <c r="BJ35" s="39">
        <f t="shared" si="68"/>
        <v>0</v>
      </c>
      <c r="BK35" s="39">
        <f t="shared" si="69"/>
        <v>7296.9477411639737</v>
      </c>
      <c r="BL35" s="39">
        <f t="shared" si="70"/>
        <v>0</v>
      </c>
      <c r="BM35" s="39">
        <f t="shared" si="71"/>
        <v>3244.3131374152681</v>
      </c>
      <c r="BN35" s="39">
        <f t="shared" si="72"/>
        <v>20742.706114142598</v>
      </c>
      <c r="BO35" s="44">
        <f t="shared" si="73"/>
        <v>0.14500164938237187</v>
      </c>
      <c r="BP35" s="44">
        <f t="shared" si="74"/>
        <v>0.85315791554379616</v>
      </c>
      <c r="BQ35" s="44">
        <f t="shared" si="75"/>
        <v>0.10527184724110734</v>
      </c>
      <c r="BR35" s="44">
        <f t="shared" si="76"/>
        <v>0.24420391926773824</v>
      </c>
      <c r="BS35" s="44">
        <f t="shared" si="77"/>
        <v>0.45079162703500519</v>
      </c>
      <c r="BT35" s="44">
        <f t="shared" si="78"/>
        <v>0.45527901970835044</v>
      </c>
      <c r="BU35" s="44">
        <f t="shared" si="79"/>
        <v>0.1337330046672652</v>
      </c>
      <c r="BV35" s="44">
        <f t="shared" si="80"/>
        <v>0</v>
      </c>
      <c r="BW35" s="44">
        <f t="shared" si="81"/>
        <v>8.829750747540932E-2</v>
      </c>
      <c r="BX35" s="44">
        <f t="shared" si="82"/>
        <v>0.10097226114228483</v>
      </c>
      <c r="BY35" s="44">
        <f t="shared" si="83"/>
        <v>2.0141618190924953E-2</v>
      </c>
      <c r="BZ35" s="44">
        <f t="shared" si="84"/>
        <v>0</v>
      </c>
      <c r="CA35" s="44">
        <f t="shared" si="85"/>
        <v>0</v>
      </c>
      <c r="CB35" s="44">
        <f t="shared" si="86"/>
        <v>4.2835243389880207E-2</v>
      </c>
      <c r="CC35" s="44">
        <f t="shared" si="87"/>
        <v>0.15055144801988252</v>
      </c>
      <c r="CD35" s="44">
        <f t="shared" si="88"/>
        <v>4.7143147754594258E-2</v>
      </c>
      <c r="CE35" s="44">
        <f t="shared" si="89"/>
        <v>8.04662715646451E-2</v>
      </c>
      <c r="CF35" s="44">
        <f t="shared" si="90"/>
        <v>0.39074247396018663</v>
      </c>
      <c r="CG35" s="44">
        <f t="shared" si="91"/>
        <v>3.1085324144739555E-2</v>
      </c>
      <c r="CH35" s="44">
        <f t="shared" si="92"/>
        <v>3.4290334424165757E-2</v>
      </c>
      <c r="CI35" s="44">
        <f t="shared" si="93"/>
        <v>0</v>
      </c>
      <c r="CJ35" s="44">
        <f t="shared" si="94"/>
        <v>0</v>
      </c>
      <c r="CK35" s="44">
        <f t="shared" si="95"/>
        <v>2.4879643374018972E-2</v>
      </c>
      <c r="CL35" s="44">
        <f t="shared" si="96"/>
        <v>0</v>
      </c>
      <c r="CM35" s="44">
        <f t="shared" si="97"/>
        <v>3.288968480613589E-2</v>
      </c>
      <c r="CN35" s="44">
        <f t="shared" si="98"/>
        <v>9.0475602885442818E-2</v>
      </c>
      <c r="CO35" s="44">
        <f t="shared" si="99"/>
        <v>2.5250887568694202E-2</v>
      </c>
      <c r="CP35" s="44">
        <f t="shared" si="100"/>
        <v>0</v>
      </c>
      <c r="CQ35" s="44">
        <f t="shared" si="101"/>
        <v>0.20631313298438808</v>
      </c>
      <c r="CR35" s="44">
        <f t="shared" si="102"/>
        <v>0</v>
      </c>
      <c r="CS35" s="44">
        <f t="shared" si="103"/>
        <v>5.6566443865070933E-2</v>
      </c>
      <c r="CT35" s="44">
        <f t="shared" si="104"/>
        <v>0.11511751920356263</v>
      </c>
      <c r="CU35" s="39">
        <v>6.35</v>
      </c>
      <c r="CV35" s="39">
        <v>37.628865979381402</v>
      </c>
      <c r="CW35" s="39">
        <v>4.6082949308755801</v>
      </c>
      <c r="CX35" s="39">
        <v>10.7049608355091</v>
      </c>
      <c r="CY35" s="39">
        <v>19.801980198019798</v>
      </c>
      <c r="CZ35" s="39">
        <v>20</v>
      </c>
      <c r="DA35" s="39">
        <v>5.85585585585586</v>
      </c>
      <c r="DB35" s="39">
        <v>0</v>
      </c>
      <c r="DC35" s="39">
        <v>3.8645833333333299</v>
      </c>
      <c r="DD35" s="39">
        <v>4.4198895027624303</v>
      </c>
      <c r="DE35" s="39">
        <v>0.88095238095238104</v>
      </c>
      <c r="DF35" s="39">
        <v>0</v>
      </c>
      <c r="DG35" s="39">
        <v>0</v>
      </c>
      <c r="DH35" s="39">
        <v>1.8739495798319299</v>
      </c>
      <c r="DI35" s="39">
        <v>6.5934065934065904</v>
      </c>
      <c r="DJ35" s="39">
        <v>2.0625</v>
      </c>
      <c r="DK35" s="39">
        <v>3.5215517241379302</v>
      </c>
      <c r="DL35" s="39">
        <v>17.153846153846199</v>
      </c>
      <c r="DM35" s="39">
        <v>1.3597560975609799</v>
      </c>
      <c r="DN35" s="39">
        <v>1.5</v>
      </c>
      <c r="DO35" s="39">
        <v>0</v>
      </c>
      <c r="DP35" s="39">
        <v>0</v>
      </c>
      <c r="DQ35" s="39">
        <v>1.0882352941176501</v>
      </c>
      <c r="DR35" s="39">
        <v>0</v>
      </c>
      <c r="DS35" s="39">
        <v>1.43870967741935</v>
      </c>
      <c r="DT35" s="39">
        <v>3.96</v>
      </c>
      <c r="DU35" s="78">
        <v>1.1044776119402999</v>
      </c>
      <c r="DV35" s="78">
        <v>0</v>
      </c>
      <c r="DW35" s="78">
        <v>9.0405405405405403</v>
      </c>
      <c r="DX35" s="78">
        <v>0</v>
      </c>
      <c r="DY35" s="78">
        <v>2.4750000000000001</v>
      </c>
      <c r="DZ35" s="78">
        <v>5.03978779840849</v>
      </c>
      <c r="EA35" s="39">
        <f t="shared" si="3"/>
        <v>2.2356807568081352</v>
      </c>
      <c r="EB35" s="39">
        <f t="shared" si="4"/>
        <v>4.7795019386905917</v>
      </c>
      <c r="EC35">
        <v>572.77</v>
      </c>
      <c r="ED35" s="39">
        <f t="shared" si="147"/>
        <v>0.10929795854126859</v>
      </c>
      <c r="EE35" s="39">
        <f t="shared" si="105"/>
        <v>177017600.78795388</v>
      </c>
      <c r="EF35" s="39">
        <f t="shared" si="106"/>
        <v>9272233.761059748</v>
      </c>
      <c r="EG35" s="39">
        <f t="shared" si="107"/>
        <v>10371519.206958584</v>
      </c>
      <c r="EH35" s="39">
        <f t="shared" si="108"/>
        <v>18305492.425184965</v>
      </c>
      <c r="EI35" s="39">
        <f t="shared" si="109"/>
        <v>9654593.9161549956</v>
      </c>
      <c r="EJ35" s="39">
        <f t="shared" si="110"/>
        <v>3823601.5509524737</v>
      </c>
      <c r="EK35" s="39">
        <f t="shared" si="111"/>
        <v>10610494.303893114</v>
      </c>
      <c r="EL35" s="39">
        <f t="shared" si="112"/>
        <v>2198570.8917976725</v>
      </c>
      <c r="EM35" s="39">
        <f t="shared" si="113"/>
        <v>4588321.8611429678</v>
      </c>
      <c r="EN35" s="39">
        <f t="shared" si="114"/>
        <v>17301797.018059943</v>
      </c>
      <c r="EO35" s="39">
        <f t="shared" si="115"/>
        <v>4014781.6285000974</v>
      </c>
      <c r="EP35" s="39">
        <f t="shared" si="116"/>
        <v>1816210.7367024249</v>
      </c>
      <c r="EQ35" s="39">
        <f t="shared" si="117"/>
        <v>3297856.337696508</v>
      </c>
      <c r="ER35" s="39">
        <f t="shared" si="118"/>
        <v>5687607.3070418043</v>
      </c>
      <c r="ES35" s="39">
        <f t="shared" si="119"/>
        <v>13048040.292625315</v>
      </c>
      <c r="ET35" s="39">
        <f t="shared" si="120"/>
        <v>6882482.7917144531</v>
      </c>
      <c r="EU35" s="39">
        <f t="shared" si="121"/>
        <v>11088444.497762173</v>
      </c>
      <c r="EV35" s="39">
        <f t="shared" si="122"/>
        <v>1242670.5040595538</v>
      </c>
      <c r="EW35" s="39">
        <f t="shared" si="123"/>
        <v>7838383.1794525702</v>
      </c>
      <c r="EX35" s="39">
        <f t="shared" si="124"/>
        <v>2389750.9693452963</v>
      </c>
      <c r="EY35" s="39">
        <f t="shared" si="125"/>
        <v>2341955.9499583901</v>
      </c>
      <c r="EZ35" s="39">
        <f t="shared" si="126"/>
        <v>6547917.6560061108</v>
      </c>
      <c r="FA35" s="39">
        <f t="shared" si="127"/>
        <v>3250061.3183096028</v>
      </c>
      <c r="FB35" s="39">
        <f t="shared" si="128"/>
        <v>2437545.9887322015</v>
      </c>
      <c r="FC35" s="39">
        <f t="shared" si="129"/>
        <v>7408228.0049704174</v>
      </c>
      <c r="FD35" s="39">
        <f t="shared" si="130"/>
        <v>3584626.4540179442</v>
      </c>
      <c r="FE35" s="39">
        <f t="shared" si="131"/>
        <v>3202266.2989226966</v>
      </c>
      <c r="FF35" s="39">
        <f t="shared" si="132"/>
        <v>4014781.6285000974</v>
      </c>
      <c r="FG35" s="39">
        <f t="shared" si="133"/>
        <v>3536831.434631038</v>
      </c>
      <c r="FH35" s="39">
        <f t="shared" si="134"/>
        <v>3154471.2795357909</v>
      </c>
      <c r="FI35" s="39">
        <f t="shared" si="135"/>
        <v>5735402.3264287096</v>
      </c>
      <c r="FJ35" s="39">
        <f t="shared" si="136"/>
        <v>18018722.308863532</v>
      </c>
      <c r="FK35" s="39">
        <v>37036830</v>
      </c>
      <c r="FL35">
        <v>1940000</v>
      </c>
      <c r="FM35">
        <v>2170000</v>
      </c>
      <c r="FN35">
        <v>3830000</v>
      </c>
      <c r="FO35">
        <v>2020000</v>
      </c>
      <c r="FP35">
        <v>800000</v>
      </c>
      <c r="FQ35">
        <v>2220000</v>
      </c>
      <c r="FR35">
        <v>460000</v>
      </c>
      <c r="FS35">
        <v>960000</v>
      </c>
      <c r="FT35">
        <v>3620000</v>
      </c>
      <c r="FU35">
        <v>840000</v>
      </c>
      <c r="FV35">
        <v>380000</v>
      </c>
      <c r="FW35">
        <v>690000</v>
      </c>
      <c r="FX35">
        <v>1190000</v>
      </c>
      <c r="FY35">
        <v>2730000</v>
      </c>
      <c r="FZ35">
        <v>1440000</v>
      </c>
      <c r="GA35">
        <v>2320000</v>
      </c>
      <c r="GB35">
        <v>260000</v>
      </c>
      <c r="GC35">
        <v>1640000</v>
      </c>
      <c r="GD35">
        <v>500000</v>
      </c>
      <c r="GE35">
        <v>490000</v>
      </c>
      <c r="GF35">
        <v>1370000</v>
      </c>
      <c r="GG35">
        <v>680000</v>
      </c>
      <c r="GH35">
        <v>510000</v>
      </c>
      <c r="GI35">
        <v>1550000</v>
      </c>
      <c r="GJ35">
        <v>750000</v>
      </c>
      <c r="GK35">
        <v>670000</v>
      </c>
      <c r="GL35">
        <v>840000</v>
      </c>
      <c r="GM35">
        <v>740000</v>
      </c>
      <c r="GN35">
        <v>660000</v>
      </c>
      <c r="GO35">
        <v>1200000</v>
      </c>
      <c r="GP35">
        <v>3770000</v>
      </c>
      <c r="GQ35" s="37">
        <v>8.3445395860303299E-3</v>
      </c>
      <c r="GR35" s="36">
        <v>1E-3</v>
      </c>
      <c r="GS35" s="36">
        <v>5.0000000000000001E-3</v>
      </c>
      <c r="GT35" s="37">
        <f t="shared" si="7"/>
        <v>3.6383725820017844E-3</v>
      </c>
      <c r="GU35" s="44">
        <f t="shared" si="137"/>
        <v>2.9249049393630622</v>
      </c>
      <c r="GV35" s="47">
        <v>3.9</v>
      </c>
      <c r="GW35" s="13">
        <f t="shared" si="138"/>
        <v>1.1547193023526243</v>
      </c>
      <c r="GX35" s="44">
        <v>0.41</v>
      </c>
      <c r="GY35" s="13">
        <f t="shared" si="139"/>
        <v>1.7100000000000009</v>
      </c>
      <c r="GZ35" s="13">
        <f t="shared" si="140"/>
        <v>-0.15665381004537635</v>
      </c>
      <c r="HA35" s="13">
        <f t="shared" si="141"/>
        <v>14.886316152974905</v>
      </c>
      <c r="HB35" s="13">
        <f t="shared" si="142"/>
        <v>17.410896085350757</v>
      </c>
      <c r="HC35" s="13">
        <v>9.75</v>
      </c>
      <c r="HD35" s="13">
        <v>8.0399999999999991</v>
      </c>
      <c r="HE35" s="13">
        <v>2</v>
      </c>
      <c r="HF35" s="13">
        <f t="shared" si="143"/>
        <v>-10.684619516131413</v>
      </c>
      <c r="HG35" s="13">
        <f t="shared" si="8"/>
        <v>0.25865107765800122</v>
      </c>
      <c r="HH35" s="13">
        <f t="shared" si="144"/>
        <v>-1.2273486055805338</v>
      </c>
      <c r="HI35" s="13">
        <f t="shared" si="145"/>
        <v>3.3481797193879141</v>
      </c>
      <c r="HJ35" s="44">
        <v>0.98</v>
      </c>
      <c r="HK35" s="44">
        <v>0.72</v>
      </c>
      <c r="HL35" s="44">
        <f t="shared" si="146"/>
        <v>268.5750727143494</v>
      </c>
      <c r="HM35" s="44">
        <v>200</v>
      </c>
      <c r="HN35" s="44">
        <v>100</v>
      </c>
      <c r="HO35" s="44">
        <v>2941</v>
      </c>
      <c r="HP35" s="44">
        <v>20000</v>
      </c>
      <c r="HR35" s="30"/>
    </row>
    <row r="36" spans="1:226" x14ac:dyDescent="0.25">
      <c r="C36" s="53">
        <f>AVERAGE(C11:C35)</f>
        <v>2.2555457879967835E-5</v>
      </c>
      <c r="D36" s="53">
        <f>AVERAGE(D11:D35)</f>
        <v>1.3365926010533706E-4</v>
      </c>
      <c r="E36" s="53">
        <f>AVERAGE(E11:E35)</f>
        <v>1.6368850742021074E-5</v>
      </c>
      <c r="F36" s="53">
        <f t="shared" ref="F36:AH36" si="148">AVERAGE(F11:F35)</f>
        <v>3.8024455627091375E-5</v>
      </c>
      <c r="G36" s="53">
        <f t="shared" si="148"/>
        <v>7.033743784195162E-5</v>
      </c>
      <c r="H36" s="53">
        <f t="shared" si="148"/>
        <v>7.104081222037109E-5</v>
      </c>
      <c r="I36" s="53">
        <f t="shared" si="148"/>
        <v>2.0800237812270972E-5</v>
      </c>
      <c r="J36" s="53">
        <f t="shared" si="148"/>
        <v>0</v>
      </c>
      <c r="K36" s="53">
        <f t="shared" si="148"/>
        <v>1.3727156944665225E-5</v>
      </c>
      <c r="L36" s="53">
        <f t="shared" si="148"/>
        <v>1.5699627010026598E-5</v>
      </c>
      <c r="M36" s="53">
        <f t="shared" si="148"/>
        <v>3.12917863351643E-6</v>
      </c>
      <c r="N36" s="53">
        <f t="shared" si="148"/>
        <v>0</v>
      </c>
      <c r="O36" s="53">
        <f t="shared" si="148"/>
        <v>0</v>
      </c>
      <c r="P36" s="53">
        <f t="shared" si="148"/>
        <v>6.6563450105643075E-6</v>
      </c>
      <c r="Q36" s="53">
        <f t="shared" si="148"/>
        <v>2.342004798473747E-5</v>
      </c>
      <c r="R36" s="53">
        <f t="shared" si="148"/>
        <v>7.3260837602256297E-6</v>
      </c>
      <c r="S36" s="53">
        <f t="shared" si="148"/>
        <v>1.2508694737940543E-5</v>
      </c>
      <c r="T36" s="53">
        <f t="shared" si="148"/>
        <v>6.0931158173625832E-5</v>
      </c>
      <c r="U36" s="53">
        <f t="shared" si="148"/>
        <v>4.8299088796166508E-6</v>
      </c>
      <c r="V36" s="53">
        <f t="shared" si="148"/>
        <v>5.3280609165277244E-6</v>
      </c>
      <c r="W36" s="53">
        <f t="shared" si="148"/>
        <v>0</v>
      </c>
      <c r="X36" s="53">
        <f t="shared" si="148"/>
        <v>0</v>
      </c>
      <c r="Y36" s="53">
        <f t="shared" si="148"/>
        <v>3.865455959049524E-6</v>
      </c>
      <c r="Z36" s="53">
        <f t="shared" si="148"/>
        <v>0</v>
      </c>
      <c r="AA36" s="53">
        <f t="shared" si="148"/>
        <v>5.1103552016590338E-6</v>
      </c>
      <c r="AB36" s="53">
        <f t="shared" si="148"/>
        <v>1.4066080819633494E-5</v>
      </c>
      <c r="AC36" s="53">
        <f t="shared" si="148"/>
        <v>3.9231493315729925E-6</v>
      </c>
      <c r="AD36" s="53">
        <f t="shared" si="148"/>
        <v>0</v>
      </c>
      <c r="AE36" s="53">
        <f t="shared" si="148"/>
        <v>3.2112367145559899E-5</v>
      </c>
      <c r="AF36" s="53">
        <f t="shared" si="148"/>
        <v>0</v>
      </c>
      <c r="AG36" s="53">
        <f t="shared" si="148"/>
        <v>8.7913005122710473E-6</v>
      </c>
      <c r="AH36" s="53">
        <f t="shared" si="148"/>
        <v>1.7901530930863053E-5</v>
      </c>
      <c r="AI36" s="58">
        <f>AVERAGE(AI11:AI35)</f>
        <v>477776.81356810807</v>
      </c>
      <c r="AJ36" s="58">
        <f>AVERAGE(AJ11:AJ35)</f>
        <v>147230.71093348137</v>
      </c>
      <c r="AK36" s="58">
        <f t="shared" ref="AK36:BN36" si="149">AVERAGE(AK11:AK35)</f>
        <v>20323.250122305351</v>
      </c>
      <c r="AL36" s="58">
        <f t="shared" si="149"/>
        <v>83207.518184870059</v>
      </c>
      <c r="AM36" s="58">
        <f t="shared" si="149"/>
        <v>81007.173192809962</v>
      </c>
      <c r="AN36" s="58">
        <f t="shared" si="149"/>
        <v>32401.3845068185</v>
      </c>
      <c r="AO36" s="58">
        <f t="shared" si="149"/>
        <v>26412.572896165286</v>
      </c>
      <c r="AP36" s="58">
        <f t="shared" si="149"/>
        <v>0</v>
      </c>
      <c r="AQ36" s="58">
        <f t="shared" si="149"/>
        <v>7541.2282544621157</v>
      </c>
      <c r="AR36" s="58">
        <f t="shared" si="149"/>
        <v>32518.622992868601</v>
      </c>
      <c r="AS36" s="58">
        <f t="shared" si="149"/>
        <v>1505.2234291773691</v>
      </c>
      <c r="AT36" s="58">
        <f t="shared" si="149"/>
        <v>0</v>
      </c>
      <c r="AU36" s="58">
        <f t="shared" si="149"/>
        <v>0</v>
      </c>
      <c r="AV36" s="58">
        <f t="shared" si="149"/>
        <v>4534.9644607060063</v>
      </c>
      <c r="AW36" s="58">
        <f t="shared" si="149"/>
        <v>36564.993703517459</v>
      </c>
      <c r="AX36" s="58">
        <f t="shared" si="149"/>
        <v>6039.575936911252</v>
      </c>
      <c r="AY36" s="58">
        <f t="shared" si="149"/>
        <v>16608.286847590727</v>
      </c>
      <c r="AZ36" s="58">
        <f t="shared" si="149"/>
        <v>9037.8383048465403</v>
      </c>
      <c r="BA36" s="58">
        <f t="shared" si="149"/>
        <v>4535.5063939337961</v>
      </c>
      <c r="BB36" s="58">
        <f t="shared" si="149"/>
        <v>1525.3448109737851</v>
      </c>
      <c r="BC36" s="58">
        <f t="shared" si="149"/>
        <v>0</v>
      </c>
      <c r="BD36" s="58">
        <f t="shared" si="149"/>
        <v>0</v>
      </c>
      <c r="BE36" s="58">
        <f t="shared" si="149"/>
        <v>1505.1509126110593</v>
      </c>
      <c r="BF36" s="58">
        <f t="shared" si="149"/>
        <v>0</v>
      </c>
      <c r="BG36" s="58">
        <f t="shared" si="149"/>
        <v>4535.4231725418804</v>
      </c>
      <c r="BH36" s="58">
        <f t="shared" si="149"/>
        <v>6036.9141632434703</v>
      </c>
      <c r="BI36" s="58">
        <f t="shared" si="149"/>
        <v>1505.1452306380688</v>
      </c>
      <c r="BJ36" s="58">
        <f t="shared" si="149"/>
        <v>0</v>
      </c>
      <c r="BK36" s="58">
        <f t="shared" si="149"/>
        <v>13582.27412342537</v>
      </c>
      <c r="BL36" s="58">
        <f t="shared" si="149"/>
        <v>0</v>
      </c>
      <c r="BM36" s="58">
        <f t="shared" si="149"/>
        <v>6038.9970907663928</v>
      </c>
      <c r="BN36" s="58">
        <f t="shared" si="149"/>
        <v>38610.306271914742</v>
      </c>
      <c r="EA36" s="58">
        <f>SUM(EA11:EA35)</f>
        <v>56.799744589908038</v>
      </c>
    </row>
    <row r="38" spans="1:226" x14ac:dyDescent="0.25">
      <c r="A38" s="54" t="s">
        <v>360</v>
      </c>
      <c r="B38" s="78">
        <f>AI36/1016047</f>
        <v>0.47023101644718018</v>
      </c>
      <c r="C38" s="78">
        <f>AJ36/1016047</f>
        <v>0.14490541375889243</v>
      </c>
      <c r="D38" s="78">
        <f t="shared" ref="D38:AG38" si="150">AK36/1016047</f>
        <v>2.0002273637248425E-2</v>
      </c>
      <c r="E38" s="78">
        <f t="shared" si="150"/>
        <v>8.1893375193145657E-2</v>
      </c>
      <c r="F38" s="78">
        <f t="shared" si="150"/>
        <v>7.9727781483346694E-2</v>
      </c>
      <c r="G38" s="78">
        <f t="shared" si="150"/>
        <v>3.1889651272843184E-2</v>
      </c>
      <c r="H38" s="78">
        <f t="shared" si="150"/>
        <v>2.5995424322069045E-2</v>
      </c>
      <c r="I38" s="78">
        <f t="shared" si="150"/>
        <v>0</v>
      </c>
      <c r="J38" s="78">
        <f t="shared" si="150"/>
        <v>7.4221254080393088E-3</v>
      </c>
      <c r="K38" s="78">
        <f t="shared" si="150"/>
        <v>3.2005038145743847E-2</v>
      </c>
      <c r="L38" s="78">
        <f t="shared" si="150"/>
        <v>1.4814505915350068E-3</v>
      </c>
      <c r="M38" s="78">
        <f t="shared" si="150"/>
        <v>0</v>
      </c>
      <c r="N38" s="78">
        <f t="shared" si="150"/>
        <v>0</v>
      </c>
      <c r="O38" s="78">
        <f t="shared" si="150"/>
        <v>4.4633412240831444E-3</v>
      </c>
      <c r="P38" s="78">
        <f t="shared" si="150"/>
        <v>3.5987502254834138E-2</v>
      </c>
      <c r="Q38" s="78">
        <f t="shared" si="150"/>
        <v>5.9441895275624572E-3</v>
      </c>
      <c r="R38" s="78">
        <f t="shared" si="150"/>
        <v>1.6345982860626256E-2</v>
      </c>
      <c r="S38" s="78">
        <f t="shared" si="150"/>
        <v>8.8950986567024361E-3</v>
      </c>
      <c r="T38" s="78">
        <f t="shared" si="150"/>
        <v>4.4638745982555888E-3</v>
      </c>
      <c r="U38" s="78">
        <f t="shared" si="150"/>
        <v>1.5012541850660305E-3</v>
      </c>
      <c r="V38" s="78">
        <f t="shared" si="150"/>
        <v>0</v>
      </c>
      <c r="W38" s="78">
        <f t="shared" si="150"/>
        <v>0</v>
      </c>
      <c r="X38" s="78">
        <f t="shared" si="150"/>
        <v>1.4813792202634912E-3</v>
      </c>
      <c r="Y38" s="78">
        <f t="shared" si="150"/>
        <v>0</v>
      </c>
      <c r="Z38" s="78">
        <f t="shared" si="150"/>
        <v>4.46379269122578E-3</v>
      </c>
      <c r="AA38" s="78">
        <f t="shared" si="150"/>
        <v>5.9415697927787496E-3</v>
      </c>
      <c r="AB38" s="78">
        <f t="shared" si="150"/>
        <v>1.481373628029086E-3</v>
      </c>
      <c r="AC38" s="78">
        <f t="shared" si="150"/>
        <v>0</v>
      </c>
      <c r="AD38" s="78">
        <f t="shared" si="150"/>
        <v>1.3367761652192636E-2</v>
      </c>
      <c r="AE38" s="78">
        <f t="shared" si="150"/>
        <v>0</v>
      </c>
      <c r="AF38" s="78">
        <f t="shared" si="150"/>
        <v>5.9436198234593405E-3</v>
      </c>
      <c r="AG38" s="78">
        <f t="shared" si="150"/>
        <v>3.8000512054968662E-2</v>
      </c>
    </row>
    <row r="39" spans="1:226" x14ac:dyDescent="0.25">
      <c r="A39" s="54" t="s">
        <v>361</v>
      </c>
      <c r="B39" s="78">
        <f>B38*$B11*1.2</f>
        <v>5589.730138710921</v>
      </c>
      <c r="C39" s="78">
        <f>C38*$B11*1.2</f>
        <v>1722.5196344347062</v>
      </c>
      <c r="D39" s="78">
        <f t="shared" ref="D39:AG39" si="151">D38*$B11*1.2</f>
        <v>237.77102718069946</v>
      </c>
      <c r="E39" s="78">
        <f t="shared" si="151"/>
        <v>973.48292959596097</v>
      </c>
      <c r="F39" s="78">
        <f t="shared" si="151"/>
        <v>947.74008404883875</v>
      </c>
      <c r="G39" s="78">
        <f t="shared" si="151"/>
        <v>379.07866261054147</v>
      </c>
      <c r="H39" s="78">
        <f t="shared" si="151"/>
        <v>309.01280800129916</v>
      </c>
      <c r="I39" s="78">
        <f t="shared" si="151"/>
        <v>0</v>
      </c>
      <c r="J39" s="78">
        <f t="shared" si="151"/>
        <v>88.228289150444866</v>
      </c>
      <c r="K39" s="78">
        <f t="shared" si="151"/>
        <v>380.45028944608623</v>
      </c>
      <c r="L39" s="78">
        <f t="shared" si="151"/>
        <v>17.610299471694933</v>
      </c>
      <c r="M39" s="78">
        <f t="shared" si="151"/>
        <v>0</v>
      </c>
      <c r="N39" s="78">
        <f t="shared" si="151"/>
        <v>0</v>
      </c>
      <c r="O39" s="78">
        <f t="shared" si="151"/>
        <v>53.056629798921151</v>
      </c>
      <c r="P39" s="78">
        <f t="shared" si="151"/>
        <v>427.79063680366437</v>
      </c>
      <c r="Q39" s="78">
        <f t="shared" si="151"/>
        <v>70.659769752040432</v>
      </c>
      <c r="R39" s="78">
        <f t="shared" si="151"/>
        <v>194.30796746083641</v>
      </c>
      <c r="S39" s="78">
        <f t="shared" si="151"/>
        <v>105.73781675195319</v>
      </c>
      <c r="T39" s="78">
        <f t="shared" si="151"/>
        <v>53.062970124383838</v>
      </c>
      <c r="U39" s="78">
        <f t="shared" si="151"/>
        <v>17.845708748716916</v>
      </c>
      <c r="V39" s="78">
        <f t="shared" si="151"/>
        <v>0</v>
      </c>
      <c r="W39" s="78">
        <f t="shared" si="151"/>
        <v>0</v>
      </c>
      <c r="X39" s="78">
        <f t="shared" si="151"/>
        <v>17.609451067116172</v>
      </c>
      <c r="Y39" s="78">
        <f t="shared" si="151"/>
        <v>0</v>
      </c>
      <c r="Z39" s="78">
        <f t="shared" si="151"/>
        <v>53.06199647913909</v>
      </c>
      <c r="AA39" s="78">
        <f t="shared" si="151"/>
        <v>70.628628440719552</v>
      </c>
      <c r="AB39" s="78">
        <f t="shared" si="151"/>
        <v>17.60938459110735</v>
      </c>
      <c r="AC39" s="78">
        <f t="shared" si="151"/>
        <v>0</v>
      </c>
      <c r="AD39" s="78">
        <f t="shared" si="151"/>
        <v>158.9052563119443</v>
      </c>
      <c r="AE39" s="78">
        <f t="shared" si="151"/>
        <v>0</v>
      </c>
      <c r="AF39" s="78">
        <f t="shared" si="151"/>
        <v>70.652997565425864</v>
      </c>
      <c r="AG39" s="78">
        <f t="shared" si="151"/>
        <v>451.71968689982344</v>
      </c>
    </row>
    <row r="40" spans="1:226" x14ac:dyDescent="0.25">
      <c r="A40" s="54" t="s">
        <v>362</v>
      </c>
      <c r="B40" s="78">
        <f>B39*81.6</f>
        <v>456121.97931881109</v>
      </c>
      <c r="C40" s="78">
        <f t="shared" ref="C40:AG40" si="152">C39*81.6</f>
        <v>140557.60216987203</v>
      </c>
      <c r="D40" s="78">
        <f t="shared" si="152"/>
        <v>19402.115817945076</v>
      </c>
      <c r="E40" s="78">
        <f t="shared" si="152"/>
        <v>79436.207055030405</v>
      </c>
      <c r="F40" s="78">
        <f t="shared" si="152"/>
        <v>77335.590858385243</v>
      </c>
      <c r="G40" s="78">
        <f t="shared" si="152"/>
        <v>30932.818869020182</v>
      </c>
      <c r="H40" s="78">
        <f t="shared" si="152"/>
        <v>25215.44513290601</v>
      </c>
      <c r="I40" s="78">
        <f t="shared" si="152"/>
        <v>0</v>
      </c>
      <c r="J40" s="78">
        <f t="shared" si="152"/>
        <v>7199.4283946763007</v>
      </c>
      <c r="K40" s="78">
        <f t="shared" si="152"/>
        <v>31044.743618800636</v>
      </c>
      <c r="L40" s="78">
        <f t="shared" si="152"/>
        <v>1437.0004368903064</v>
      </c>
      <c r="M40" s="78">
        <f t="shared" si="152"/>
        <v>0</v>
      </c>
      <c r="N40" s="78">
        <f t="shared" si="152"/>
        <v>0</v>
      </c>
      <c r="O40" s="78">
        <f t="shared" si="152"/>
        <v>4329.4209915919655</v>
      </c>
      <c r="P40" s="78">
        <f t="shared" si="152"/>
        <v>34907.715963179013</v>
      </c>
      <c r="Q40" s="78">
        <f t="shared" si="152"/>
        <v>5765.8372117664985</v>
      </c>
      <c r="R40" s="78">
        <f t="shared" si="152"/>
        <v>15855.53014480425</v>
      </c>
      <c r="S40" s="78">
        <f t="shared" si="152"/>
        <v>8628.2058469593794</v>
      </c>
      <c r="T40" s="78">
        <f t="shared" si="152"/>
        <v>4329.9383621497209</v>
      </c>
      <c r="U40" s="78">
        <f t="shared" si="152"/>
        <v>1456.2098338953003</v>
      </c>
      <c r="V40" s="78">
        <f t="shared" si="152"/>
        <v>0</v>
      </c>
      <c r="W40" s="78">
        <f t="shared" si="152"/>
        <v>0</v>
      </c>
      <c r="X40" s="78">
        <f t="shared" si="152"/>
        <v>1436.9312070766796</v>
      </c>
      <c r="Y40" s="78">
        <f t="shared" si="152"/>
        <v>0</v>
      </c>
      <c r="Z40" s="78">
        <f t="shared" si="152"/>
        <v>4329.8589126977495</v>
      </c>
      <c r="AA40" s="78">
        <f t="shared" si="152"/>
        <v>5763.2960807627151</v>
      </c>
      <c r="AB40" s="78">
        <f t="shared" si="152"/>
        <v>1436.9257826343596</v>
      </c>
      <c r="AC40" s="78">
        <f t="shared" si="152"/>
        <v>0</v>
      </c>
      <c r="AD40" s="78">
        <f t="shared" si="152"/>
        <v>12966.668915054654</v>
      </c>
      <c r="AE40" s="78">
        <f t="shared" si="152"/>
        <v>0</v>
      </c>
      <c r="AF40" s="78">
        <f t="shared" si="152"/>
        <v>5765.2846013387498</v>
      </c>
      <c r="AG40" s="78">
        <f t="shared" si="152"/>
        <v>36860.32645102559</v>
      </c>
    </row>
    <row r="41" spans="1:226" x14ac:dyDescent="0.25">
      <c r="A41" s="54" t="s">
        <v>363</v>
      </c>
      <c r="B41" s="78">
        <f>B39*28.2</f>
        <v>157630.38991164797</v>
      </c>
      <c r="C41" s="78">
        <f t="shared" ref="C41:AG41" si="153">C39*28.2</f>
        <v>48575.053691058711</v>
      </c>
      <c r="D41" s="78">
        <f t="shared" si="153"/>
        <v>6705.142966495725</v>
      </c>
      <c r="E41" s="78">
        <f t="shared" si="153"/>
        <v>27452.218614606099</v>
      </c>
      <c r="F41" s="78">
        <f t="shared" si="153"/>
        <v>26726.270370177252</v>
      </c>
      <c r="G41" s="78">
        <f t="shared" si="153"/>
        <v>10690.018285617269</v>
      </c>
      <c r="H41" s="78">
        <f t="shared" si="153"/>
        <v>8714.1611856366362</v>
      </c>
      <c r="I41" s="78">
        <f t="shared" si="153"/>
        <v>0</v>
      </c>
      <c r="J41" s="78">
        <f t="shared" si="153"/>
        <v>2488.0377540425452</v>
      </c>
      <c r="K41" s="78">
        <f t="shared" si="153"/>
        <v>10728.698162379631</v>
      </c>
      <c r="L41" s="78">
        <f t="shared" si="153"/>
        <v>496.6104451017971</v>
      </c>
      <c r="M41" s="78">
        <f t="shared" si="153"/>
        <v>0</v>
      </c>
      <c r="N41" s="78">
        <f t="shared" si="153"/>
        <v>0</v>
      </c>
      <c r="O41" s="78">
        <f t="shared" si="153"/>
        <v>1496.1969603295763</v>
      </c>
      <c r="P41" s="78">
        <f t="shared" si="153"/>
        <v>12063.695957863334</v>
      </c>
      <c r="Q41" s="78">
        <f t="shared" si="153"/>
        <v>1992.6055070075402</v>
      </c>
      <c r="R41" s="78">
        <f t="shared" si="153"/>
        <v>5479.4846823955868</v>
      </c>
      <c r="S41" s="78">
        <f t="shared" si="153"/>
        <v>2981.8064324050797</v>
      </c>
      <c r="T41" s="78">
        <f t="shared" si="153"/>
        <v>1496.3757575076243</v>
      </c>
      <c r="U41" s="78">
        <f t="shared" si="153"/>
        <v>503.24898671381703</v>
      </c>
      <c r="V41" s="78">
        <f t="shared" si="153"/>
        <v>0</v>
      </c>
      <c r="W41" s="78">
        <f t="shared" si="153"/>
        <v>0</v>
      </c>
      <c r="X41" s="78">
        <f t="shared" si="153"/>
        <v>496.58652009267604</v>
      </c>
      <c r="Y41" s="78">
        <f t="shared" si="153"/>
        <v>0</v>
      </c>
      <c r="Z41" s="78">
        <f t="shared" si="153"/>
        <v>1496.3483007117222</v>
      </c>
      <c r="AA41" s="78">
        <f t="shared" si="153"/>
        <v>1991.7273220282914</v>
      </c>
      <c r="AB41" s="78">
        <f t="shared" si="153"/>
        <v>496.58464546922727</v>
      </c>
      <c r="AC41" s="78">
        <f t="shared" si="153"/>
        <v>0</v>
      </c>
      <c r="AD41" s="78">
        <f t="shared" si="153"/>
        <v>4481.1282279968291</v>
      </c>
      <c r="AE41" s="78">
        <f t="shared" si="153"/>
        <v>0</v>
      </c>
      <c r="AF41" s="78">
        <f t="shared" si="153"/>
        <v>1992.4145313450092</v>
      </c>
      <c r="AG41" s="78">
        <f t="shared" si="153"/>
        <v>12738.495170575021</v>
      </c>
    </row>
    <row r="48" spans="1:226" x14ac:dyDescent="0.25">
      <c r="A48" s="101" t="s">
        <v>372</v>
      </c>
      <c r="B48" s="102" t="s">
        <v>560</v>
      </c>
      <c r="C48" s="102" t="s">
        <v>567</v>
      </c>
      <c r="D48" s="102" t="s">
        <v>562</v>
      </c>
      <c r="E48" s="102" t="s">
        <v>563</v>
      </c>
      <c r="F48" s="102" t="s">
        <v>564</v>
      </c>
    </row>
    <row r="49" spans="1:198" x14ac:dyDescent="0.25">
      <c r="A49" s="101">
        <v>1</v>
      </c>
      <c r="B49" s="102">
        <f>D36</f>
        <v>1.3365926010533706E-4</v>
      </c>
      <c r="C49" s="102">
        <f>C38</f>
        <v>0.14490541375889243</v>
      </c>
      <c r="D49" s="107">
        <f>C39</f>
        <v>1722.5196344347062</v>
      </c>
      <c r="E49" s="107">
        <f>C40</f>
        <v>140557.60216987203</v>
      </c>
      <c r="F49" s="107">
        <f>C41</f>
        <v>48575.053691058711</v>
      </c>
      <c r="FL49" s="78"/>
      <c r="FM49" s="78"/>
      <c r="FN49" s="78"/>
      <c r="FO49" s="78"/>
      <c r="FP49" s="78"/>
      <c r="FQ49" s="78"/>
      <c r="FR49" s="78"/>
      <c r="FS49" s="78"/>
      <c r="FT49" s="78"/>
      <c r="FU49" s="78"/>
      <c r="FV49" s="78"/>
      <c r="FW49" s="78"/>
      <c r="FX49" s="78"/>
      <c r="FY49" s="78"/>
      <c r="FZ49" s="78"/>
      <c r="GA49" s="78"/>
      <c r="GB49" s="78"/>
      <c r="GC49" s="78"/>
      <c r="GD49" s="78"/>
      <c r="GE49" s="78"/>
      <c r="GF49" s="78"/>
      <c r="GG49" s="78"/>
      <c r="GH49" s="78"/>
      <c r="GI49" s="78"/>
      <c r="GJ49" s="78"/>
      <c r="GK49" s="78"/>
      <c r="GL49" s="78"/>
      <c r="GM49" s="78"/>
      <c r="GN49" s="78"/>
      <c r="GO49" s="78"/>
      <c r="GP49" s="78"/>
    </row>
    <row r="50" spans="1:198" x14ac:dyDescent="0.25">
      <c r="A50" s="101">
        <v>2</v>
      </c>
      <c r="B50" s="102">
        <f>E36</f>
        <v>1.6368850742021074E-5</v>
      </c>
      <c r="C50" s="102">
        <f>D38</f>
        <v>2.0002273637248425E-2</v>
      </c>
      <c r="D50" s="107">
        <f>D39</f>
        <v>237.77102718069946</v>
      </c>
      <c r="E50" s="107">
        <f>D40</f>
        <v>19402.115817945076</v>
      </c>
      <c r="F50" s="107">
        <f>D41</f>
        <v>6705.142966495725</v>
      </c>
      <c r="FL50" s="78"/>
      <c r="FM50" s="78"/>
      <c r="FN50" s="78"/>
      <c r="FO50" s="78"/>
      <c r="FP50" s="78"/>
      <c r="FQ50" s="78"/>
      <c r="FR50" s="78"/>
      <c r="FS50" s="78"/>
      <c r="FT50" s="78"/>
      <c r="FU50" s="78"/>
      <c r="FV50" s="78"/>
      <c r="FW50" s="78"/>
      <c r="FX50" s="78"/>
      <c r="FY50" s="78"/>
      <c r="FZ50" s="78"/>
      <c r="GA50" s="78"/>
      <c r="GB50" s="78"/>
      <c r="GC50" s="78"/>
      <c r="GD50" s="78"/>
      <c r="GE50" s="78"/>
      <c r="GF50" s="78"/>
      <c r="GG50" s="78"/>
      <c r="GH50" s="78"/>
      <c r="GI50" s="78"/>
      <c r="GJ50" s="78"/>
      <c r="GK50" s="78"/>
      <c r="GL50" s="78"/>
      <c r="GM50" s="78"/>
      <c r="GN50" s="78"/>
      <c r="GO50" s="78"/>
      <c r="GP50" s="78"/>
    </row>
    <row r="51" spans="1:198" x14ac:dyDescent="0.25">
      <c r="A51" s="101">
        <v>3</v>
      </c>
      <c r="B51" s="102">
        <f>F36</f>
        <v>3.8024455627091375E-5</v>
      </c>
      <c r="C51" s="102">
        <f>E38</f>
        <v>8.1893375193145657E-2</v>
      </c>
      <c r="D51" s="107">
        <f>E39</f>
        <v>973.48292959596097</v>
      </c>
      <c r="E51" s="107">
        <f>E40</f>
        <v>79436.207055030405</v>
      </c>
      <c r="F51" s="107">
        <f>E41</f>
        <v>27452.218614606099</v>
      </c>
      <c r="FL51" s="78"/>
      <c r="FM51" s="78"/>
      <c r="FN51" s="78"/>
      <c r="FO51" s="78"/>
      <c r="FP51" s="78"/>
      <c r="FQ51" s="78"/>
      <c r="FR51" s="78"/>
      <c r="FS51" s="78"/>
      <c r="FT51" s="78"/>
      <c r="FU51" s="78"/>
      <c r="FV51" s="78"/>
      <c r="FW51" s="78"/>
      <c r="FX51" s="78"/>
      <c r="FY51" s="78"/>
      <c r="FZ51" s="78"/>
      <c r="GA51" s="78"/>
      <c r="GB51" s="78"/>
      <c r="GC51" s="78"/>
      <c r="GD51" s="78"/>
      <c r="GE51" s="78"/>
      <c r="GF51" s="78"/>
      <c r="GG51" s="78"/>
      <c r="GH51" s="78"/>
      <c r="GI51" s="78"/>
      <c r="GJ51" s="78"/>
      <c r="GK51" s="78"/>
      <c r="GL51" s="78"/>
      <c r="GM51" s="78"/>
      <c r="GN51" s="78"/>
      <c r="GO51" s="78"/>
      <c r="GP51" s="78"/>
    </row>
    <row r="52" spans="1:198" x14ac:dyDescent="0.25">
      <c r="A52" s="101">
        <v>4</v>
      </c>
      <c r="B52" s="102">
        <f>G36</f>
        <v>7.033743784195162E-5</v>
      </c>
      <c r="C52" s="102">
        <f>F38</f>
        <v>7.9727781483346694E-2</v>
      </c>
      <c r="D52" s="107">
        <f>F39</f>
        <v>947.74008404883875</v>
      </c>
      <c r="E52" s="107">
        <f>F40</f>
        <v>77335.590858385243</v>
      </c>
      <c r="F52" s="107">
        <f>F41</f>
        <v>26726.270370177252</v>
      </c>
      <c r="FL52" s="78"/>
      <c r="FM52" s="78"/>
      <c r="FN52" s="78"/>
      <c r="FO52" s="78"/>
      <c r="FP52" s="78"/>
      <c r="FQ52" s="78"/>
      <c r="FR52" s="78"/>
      <c r="FS52" s="78"/>
      <c r="FT52" s="78"/>
      <c r="FU52" s="78"/>
      <c r="FV52" s="78"/>
      <c r="FW52" s="78"/>
      <c r="FX52" s="78"/>
      <c r="FY52" s="78"/>
      <c r="FZ52" s="78"/>
      <c r="GA52" s="78"/>
      <c r="GB52" s="78"/>
      <c r="GC52" s="78"/>
      <c r="GD52" s="78"/>
      <c r="GE52" s="78"/>
      <c r="GF52" s="78"/>
      <c r="GG52" s="78"/>
      <c r="GH52" s="78"/>
      <c r="GI52" s="78"/>
      <c r="GJ52" s="78"/>
      <c r="GK52" s="78"/>
      <c r="GL52" s="78"/>
      <c r="GM52" s="78"/>
      <c r="GN52" s="78"/>
      <c r="GO52" s="78"/>
      <c r="GP52" s="78"/>
    </row>
    <row r="53" spans="1:198" x14ac:dyDescent="0.25">
      <c r="A53" s="101">
        <v>5</v>
      </c>
      <c r="B53" s="102">
        <f>H36</f>
        <v>7.104081222037109E-5</v>
      </c>
      <c r="C53" s="102">
        <f>G38</f>
        <v>3.1889651272843184E-2</v>
      </c>
      <c r="D53" s="107">
        <f>G39</f>
        <v>379.07866261054147</v>
      </c>
      <c r="E53" s="107">
        <f>G40</f>
        <v>30932.818869020182</v>
      </c>
      <c r="F53" s="107">
        <f>G41</f>
        <v>10690.018285617269</v>
      </c>
      <c r="FL53" s="78"/>
      <c r="FM53" s="78"/>
      <c r="FN53" s="78"/>
      <c r="FO53" s="78"/>
      <c r="FP53" s="78"/>
      <c r="FQ53" s="78"/>
      <c r="FR53" s="78"/>
      <c r="FS53" s="78"/>
      <c r="FT53" s="78"/>
      <c r="FU53" s="78"/>
      <c r="FV53" s="78"/>
      <c r="FW53" s="78"/>
      <c r="FX53" s="78"/>
      <c r="FY53" s="78"/>
      <c r="FZ53" s="78"/>
      <c r="GA53" s="78"/>
      <c r="GB53" s="78"/>
      <c r="GC53" s="78"/>
      <c r="GD53" s="78"/>
      <c r="GE53" s="78"/>
      <c r="GF53" s="78"/>
      <c r="GG53" s="78"/>
      <c r="GH53" s="78"/>
      <c r="GI53" s="78"/>
      <c r="GJ53" s="78"/>
      <c r="GK53" s="78"/>
      <c r="GL53" s="78"/>
      <c r="GM53" s="78"/>
      <c r="GN53" s="78"/>
      <c r="GO53" s="78"/>
      <c r="GP53" s="78"/>
    </row>
    <row r="54" spans="1:198" x14ac:dyDescent="0.25">
      <c r="A54" s="101">
        <v>6</v>
      </c>
      <c r="B54" s="102">
        <f>I36</f>
        <v>2.0800237812270972E-5</v>
      </c>
      <c r="C54" s="102">
        <f>H38</f>
        <v>2.5995424322069045E-2</v>
      </c>
      <c r="D54" s="107">
        <f>H39</f>
        <v>309.01280800129916</v>
      </c>
      <c r="E54" s="107">
        <f>H40</f>
        <v>25215.44513290601</v>
      </c>
      <c r="F54" s="107">
        <f>H41</f>
        <v>8714.1611856366362</v>
      </c>
      <c r="FL54" s="78"/>
      <c r="FM54" s="78"/>
      <c r="FN54" s="78"/>
      <c r="FO54" s="78"/>
      <c r="FP54" s="78"/>
      <c r="FQ54" s="78"/>
      <c r="FR54" s="78"/>
      <c r="FS54" s="78"/>
      <c r="FT54" s="78"/>
      <c r="FU54" s="78"/>
      <c r="FV54" s="78"/>
      <c r="FW54" s="78"/>
      <c r="FX54" s="78"/>
      <c r="FY54" s="78"/>
      <c r="FZ54" s="78"/>
      <c r="GA54" s="78"/>
      <c r="GB54" s="78"/>
      <c r="GC54" s="78"/>
      <c r="GD54" s="78"/>
      <c r="GE54" s="78"/>
      <c r="GF54" s="78"/>
      <c r="GG54" s="78"/>
      <c r="GH54" s="78"/>
      <c r="GI54" s="78"/>
      <c r="GJ54" s="78"/>
      <c r="GK54" s="78"/>
      <c r="GL54" s="78"/>
      <c r="GM54" s="78"/>
      <c r="GN54" s="78"/>
      <c r="GO54" s="78"/>
      <c r="GP54" s="78"/>
    </row>
    <row r="55" spans="1:198" x14ac:dyDescent="0.25">
      <c r="A55" s="101">
        <v>7</v>
      </c>
      <c r="B55" s="102">
        <f>J36</f>
        <v>0</v>
      </c>
      <c r="C55" s="102">
        <f>I38</f>
        <v>0</v>
      </c>
      <c r="D55" s="107">
        <f>I39</f>
        <v>0</v>
      </c>
      <c r="E55" s="107">
        <f>I40</f>
        <v>0</v>
      </c>
      <c r="F55" s="107">
        <f>I41</f>
        <v>0</v>
      </c>
      <c r="FL55" s="78"/>
      <c r="FM55" s="78"/>
      <c r="FN55" s="78"/>
      <c r="FO55" s="78"/>
      <c r="FP55" s="78"/>
      <c r="FQ55" s="78"/>
      <c r="FR55" s="78"/>
      <c r="FS55" s="78"/>
      <c r="FT55" s="78"/>
      <c r="FU55" s="78"/>
      <c r="FV55" s="78"/>
      <c r="FW55" s="78"/>
      <c r="FX55" s="78"/>
      <c r="FY55" s="78"/>
      <c r="FZ55" s="78"/>
      <c r="GA55" s="78"/>
      <c r="GB55" s="78"/>
      <c r="GC55" s="78"/>
      <c r="GD55" s="78"/>
      <c r="GE55" s="78"/>
      <c r="GF55" s="78"/>
      <c r="GG55" s="78"/>
      <c r="GH55" s="78"/>
      <c r="GI55" s="78"/>
      <c r="GJ55" s="78"/>
      <c r="GK55" s="78"/>
      <c r="GL55" s="78"/>
      <c r="GM55" s="78"/>
      <c r="GN55" s="78"/>
      <c r="GO55" s="78"/>
      <c r="GP55" s="78"/>
    </row>
    <row r="56" spans="1:198" x14ac:dyDescent="0.25">
      <c r="A56" s="101">
        <v>8</v>
      </c>
      <c r="B56" s="102">
        <f>K36</f>
        <v>1.3727156944665225E-5</v>
      </c>
      <c r="C56" s="102">
        <f>J38</f>
        <v>7.4221254080393088E-3</v>
      </c>
      <c r="D56" s="107">
        <f>J39</f>
        <v>88.228289150444866</v>
      </c>
      <c r="E56" s="107">
        <f>J40</f>
        <v>7199.4283946763007</v>
      </c>
      <c r="F56" s="107">
        <f>J41</f>
        <v>2488.0377540425452</v>
      </c>
      <c r="FL56" s="78"/>
      <c r="FM56" s="78"/>
      <c r="FN56" s="78"/>
      <c r="FO56" s="78"/>
      <c r="FP56" s="78"/>
      <c r="FQ56" s="78"/>
      <c r="FR56" s="78"/>
      <c r="FS56" s="78"/>
      <c r="FT56" s="78"/>
      <c r="FU56" s="78"/>
      <c r="FV56" s="78"/>
      <c r="FW56" s="78"/>
      <c r="FX56" s="78"/>
      <c r="FY56" s="78"/>
      <c r="FZ56" s="78"/>
      <c r="GA56" s="78"/>
      <c r="GB56" s="78"/>
      <c r="GC56" s="78"/>
      <c r="GD56" s="78"/>
      <c r="GE56" s="78"/>
      <c r="GF56" s="78"/>
      <c r="GG56" s="78"/>
      <c r="GH56" s="78"/>
      <c r="GI56" s="78"/>
      <c r="GJ56" s="78"/>
      <c r="GK56" s="78"/>
      <c r="GL56" s="78"/>
      <c r="GM56" s="78"/>
      <c r="GN56" s="78"/>
      <c r="GO56" s="78"/>
      <c r="GP56" s="78"/>
    </row>
    <row r="57" spans="1:198" x14ac:dyDescent="0.25">
      <c r="A57" s="101">
        <v>9</v>
      </c>
      <c r="B57" s="102">
        <f>L36</f>
        <v>1.5699627010026598E-5</v>
      </c>
      <c r="C57" s="102">
        <f>K38</f>
        <v>3.2005038145743847E-2</v>
      </c>
      <c r="D57" s="107">
        <f>K39</f>
        <v>380.45028944608623</v>
      </c>
      <c r="E57" s="107">
        <f>K40</f>
        <v>31044.743618800636</v>
      </c>
      <c r="F57" s="107">
        <f>K41</f>
        <v>10728.698162379631</v>
      </c>
      <c r="FL57" s="78"/>
      <c r="FM57" s="78"/>
      <c r="FN57" s="78"/>
      <c r="FO57" s="78"/>
      <c r="FP57" s="78"/>
      <c r="FQ57" s="78"/>
      <c r="FR57" s="78"/>
      <c r="FS57" s="78"/>
      <c r="FT57" s="78"/>
      <c r="FU57" s="78"/>
      <c r="FV57" s="78"/>
      <c r="FW57" s="78"/>
      <c r="FX57" s="78"/>
      <c r="FY57" s="78"/>
      <c r="FZ57" s="78"/>
      <c r="GA57" s="78"/>
      <c r="GB57" s="78"/>
      <c r="GC57" s="78"/>
      <c r="GD57" s="78"/>
      <c r="GE57" s="78"/>
      <c r="GF57" s="78"/>
      <c r="GG57" s="78"/>
      <c r="GH57" s="78"/>
      <c r="GI57" s="78"/>
      <c r="GJ57" s="78"/>
      <c r="GK57" s="78"/>
      <c r="GL57" s="78"/>
      <c r="GM57" s="78"/>
      <c r="GN57" s="78"/>
      <c r="GO57" s="78"/>
      <c r="GP57" s="78"/>
    </row>
    <row r="58" spans="1:198" x14ac:dyDescent="0.25">
      <c r="A58" s="101">
        <v>10</v>
      </c>
      <c r="B58" s="102">
        <f>M36</f>
        <v>3.12917863351643E-6</v>
      </c>
      <c r="C58" s="102">
        <f>L38</f>
        <v>1.4814505915350068E-3</v>
      </c>
      <c r="D58" s="107">
        <f>L39</f>
        <v>17.610299471694933</v>
      </c>
      <c r="E58" s="107">
        <f>L40</f>
        <v>1437.0004368903064</v>
      </c>
      <c r="F58" s="107">
        <f>L41</f>
        <v>496.6104451017971</v>
      </c>
      <c r="FL58" s="78"/>
      <c r="FM58" s="78"/>
      <c r="FN58" s="78"/>
      <c r="FO58" s="78"/>
      <c r="FP58" s="78"/>
      <c r="FQ58" s="78"/>
      <c r="FR58" s="78"/>
      <c r="FS58" s="78"/>
      <c r="FT58" s="78"/>
      <c r="FU58" s="78"/>
      <c r="FV58" s="78"/>
      <c r="FW58" s="78"/>
      <c r="FX58" s="78"/>
      <c r="FY58" s="78"/>
      <c r="FZ58" s="78"/>
      <c r="GA58" s="78"/>
      <c r="GB58" s="78"/>
      <c r="GC58" s="78"/>
      <c r="GD58" s="78"/>
      <c r="GE58" s="78"/>
      <c r="GF58" s="78"/>
      <c r="GG58" s="78"/>
      <c r="GH58" s="78"/>
      <c r="GI58" s="78"/>
      <c r="GJ58" s="78"/>
      <c r="GK58" s="78"/>
      <c r="GL58" s="78"/>
      <c r="GM58" s="78"/>
      <c r="GN58" s="78"/>
      <c r="GO58" s="78"/>
      <c r="GP58" s="78"/>
    </row>
    <row r="59" spans="1:198" x14ac:dyDescent="0.25">
      <c r="A59" s="101">
        <v>11</v>
      </c>
      <c r="B59" s="102">
        <f>N36</f>
        <v>0</v>
      </c>
      <c r="C59" s="102">
        <f>M38</f>
        <v>0</v>
      </c>
      <c r="D59" s="107">
        <f>M39</f>
        <v>0</v>
      </c>
      <c r="E59" s="107">
        <f>M40</f>
        <v>0</v>
      </c>
      <c r="F59" s="107">
        <f>M41</f>
        <v>0</v>
      </c>
      <c r="FL59" s="78"/>
      <c r="FM59" s="78"/>
      <c r="FN59" s="78"/>
      <c r="FO59" s="78"/>
      <c r="FP59" s="78"/>
      <c r="FQ59" s="78"/>
      <c r="FR59" s="78"/>
      <c r="FS59" s="78"/>
      <c r="FT59" s="78"/>
      <c r="FU59" s="78"/>
      <c r="FV59" s="78"/>
      <c r="FW59" s="78"/>
      <c r="FX59" s="78"/>
      <c r="FY59" s="78"/>
      <c r="FZ59" s="78"/>
      <c r="GA59" s="78"/>
      <c r="GB59" s="78"/>
      <c r="GC59" s="78"/>
      <c r="GD59" s="78"/>
      <c r="GE59" s="78"/>
      <c r="GF59" s="78"/>
      <c r="GG59" s="78"/>
      <c r="GH59" s="78"/>
      <c r="GI59" s="78"/>
      <c r="GJ59" s="78"/>
      <c r="GK59" s="78"/>
      <c r="GL59" s="78"/>
      <c r="GM59" s="78"/>
      <c r="GN59" s="78"/>
      <c r="GO59" s="78"/>
      <c r="GP59" s="78"/>
    </row>
    <row r="60" spans="1:198" x14ac:dyDescent="0.25">
      <c r="A60" s="101">
        <v>12</v>
      </c>
      <c r="B60" s="102">
        <f>O36</f>
        <v>0</v>
      </c>
      <c r="C60" s="102">
        <f>N38</f>
        <v>0</v>
      </c>
      <c r="D60" s="107">
        <f>N39</f>
        <v>0</v>
      </c>
      <c r="E60" s="107">
        <f>N40</f>
        <v>0</v>
      </c>
      <c r="F60" s="107">
        <f>N41</f>
        <v>0</v>
      </c>
      <c r="FL60" s="78"/>
      <c r="FM60" s="78"/>
      <c r="FN60" s="78"/>
      <c r="FO60" s="78"/>
      <c r="FP60" s="78"/>
      <c r="FQ60" s="78"/>
      <c r="FR60" s="78"/>
      <c r="FS60" s="78"/>
      <c r="FT60" s="78"/>
      <c r="FU60" s="78"/>
      <c r="FV60" s="78"/>
      <c r="FW60" s="78"/>
      <c r="FX60" s="78"/>
      <c r="FY60" s="78"/>
      <c r="FZ60" s="78"/>
      <c r="GA60" s="78"/>
      <c r="GB60" s="78"/>
      <c r="GC60" s="78"/>
      <c r="GD60" s="78"/>
      <c r="GE60" s="78"/>
      <c r="GF60" s="78"/>
      <c r="GG60" s="78"/>
      <c r="GH60" s="78"/>
      <c r="GI60" s="78"/>
      <c r="GJ60" s="78"/>
      <c r="GK60" s="78"/>
      <c r="GL60" s="78"/>
      <c r="GM60" s="78"/>
      <c r="GN60" s="78"/>
      <c r="GO60" s="78"/>
      <c r="GP60" s="78"/>
    </row>
    <row r="61" spans="1:198" x14ac:dyDescent="0.25">
      <c r="A61" s="101">
        <v>13</v>
      </c>
      <c r="B61" s="102">
        <f>P36</f>
        <v>6.6563450105643075E-6</v>
      </c>
      <c r="C61" s="102">
        <f>O38</f>
        <v>4.4633412240831444E-3</v>
      </c>
      <c r="D61" s="107">
        <f>O39</f>
        <v>53.056629798921151</v>
      </c>
      <c r="E61" s="107">
        <f>O40</f>
        <v>4329.4209915919655</v>
      </c>
      <c r="F61" s="107">
        <f>O41</f>
        <v>1496.1969603295763</v>
      </c>
      <c r="FL61" s="78"/>
      <c r="FM61" s="78"/>
      <c r="FN61" s="78"/>
      <c r="FO61" s="78"/>
      <c r="FP61" s="78"/>
      <c r="FQ61" s="78"/>
      <c r="FR61" s="78"/>
      <c r="FS61" s="78"/>
      <c r="FT61" s="78"/>
      <c r="FU61" s="78"/>
      <c r="FV61" s="78"/>
      <c r="FW61" s="78"/>
      <c r="FX61" s="78"/>
      <c r="FY61" s="78"/>
      <c r="FZ61" s="78"/>
      <c r="GA61" s="78"/>
      <c r="GB61" s="78"/>
      <c r="GC61" s="78"/>
      <c r="GD61" s="78"/>
      <c r="GE61" s="78"/>
      <c r="GF61" s="78"/>
      <c r="GG61" s="78"/>
      <c r="GH61" s="78"/>
      <c r="GI61" s="78"/>
      <c r="GJ61" s="78"/>
      <c r="GK61" s="78"/>
      <c r="GL61" s="78"/>
      <c r="GM61" s="78"/>
      <c r="GN61" s="78"/>
      <c r="GO61" s="78"/>
      <c r="GP61" s="78"/>
    </row>
    <row r="62" spans="1:198" x14ac:dyDescent="0.25">
      <c r="A62" s="101">
        <v>14</v>
      </c>
      <c r="B62" s="102">
        <f>Q36</f>
        <v>2.342004798473747E-5</v>
      </c>
      <c r="C62" s="102">
        <f>P38</f>
        <v>3.5987502254834138E-2</v>
      </c>
      <c r="D62" s="107">
        <f>P39</f>
        <v>427.79063680366437</v>
      </c>
      <c r="E62" s="107">
        <f>P40</f>
        <v>34907.715963179013</v>
      </c>
      <c r="F62" s="107">
        <f>P41</f>
        <v>12063.695957863334</v>
      </c>
      <c r="FL62" s="78"/>
      <c r="FM62" s="78"/>
      <c r="FN62" s="78"/>
      <c r="FO62" s="78"/>
      <c r="FP62" s="78"/>
      <c r="FQ62" s="78"/>
      <c r="FR62" s="78"/>
      <c r="FS62" s="78"/>
      <c r="FT62" s="78"/>
      <c r="FU62" s="78"/>
      <c r="FV62" s="78"/>
      <c r="FW62" s="78"/>
      <c r="FX62" s="78"/>
      <c r="FY62" s="78"/>
      <c r="FZ62" s="78"/>
      <c r="GA62" s="78"/>
      <c r="GB62" s="78"/>
      <c r="GC62" s="78"/>
      <c r="GD62" s="78"/>
      <c r="GE62" s="78"/>
      <c r="GF62" s="78"/>
      <c r="GG62" s="78"/>
      <c r="GH62" s="78"/>
      <c r="GI62" s="78"/>
      <c r="GJ62" s="78"/>
      <c r="GK62" s="78"/>
      <c r="GL62" s="78"/>
      <c r="GM62" s="78"/>
      <c r="GN62" s="78"/>
      <c r="GO62" s="78"/>
      <c r="GP62" s="78"/>
    </row>
    <row r="63" spans="1:198" x14ac:dyDescent="0.25">
      <c r="A63" s="101">
        <v>15</v>
      </c>
      <c r="B63" s="102">
        <f>R36</f>
        <v>7.3260837602256297E-6</v>
      </c>
      <c r="C63" s="102">
        <f>Q38</f>
        <v>5.9441895275624572E-3</v>
      </c>
      <c r="D63" s="107">
        <f>Q39</f>
        <v>70.659769752040432</v>
      </c>
      <c r="E63" s="107">
        <f>Q40</f>
        <v>5765.8372117664985</v>
      </c>
      <c r="F63" s="107">
        <f>Q41</f>
        <v>1992.6055070075402</v>
      </c>
      <c r="FL63" s="78"/>
      <c r="FM63" s="78"/>
      <c r="FN63" s="78"/>
      <c r="FO63" s="78"/>
      <c r="FP63" s="78"/>
      <c r="FQ63" s="78"/>
      <c r="FR63" s="78"/>
      <c r="FS63" s="78"/>
      <c r="FT63" s="78"/>
      <c r="FU63" s="78"/>
      <c r="FV63" s="78"/>
      <c r="FW63" s="78"/>
      <c r="FX63" s="78"/>
      <c r="FY63" s="78"/>
      <c r="FZ63" s="78"/>
      <c r="GA63" s="78"/>
      <c r="GB63" s="78"/>
      <c r="GC63" s="78"/>
      <c r="GD63" s="78"/>
      <c r="GE63" s="78"/>
      <c r="GF63" s="78"/>
      <c r="GG63" s="78"/>
      <c r="GH63" s="78"/>
      <c r="GI63" s="78"/>
      <c r="GJ63" s="78"/>
      <c r="GK63" s="78"/>
      <c r="GL63" s="78"/>
      <c r="GM63" s="78"/>
      <c r="GN63" s="78"/>
      <c r="GO63" s="78"/>
      <c r="GP63" s="78"/>
    </row>
    <row r="64" spans="1:198" x14ac:dyDescent="0.25">
      <c r="A64" s="101">
        <v>16</v>
      </c>
      <c r="B64" s="102">
        <f>S36</f>
        <v>1.2508694737940543E-5</v>
      </c>
      <c r="C64" s="102">
        <f>R38</f>
        <v>1.6345982860626256E-2</v>
      </c>
      <c r="D64" s="107">
        <f>R39</f>
        <v>194.30796746083641</v>
      </c>
      <c r="E64" s="107">
        <f>R40</f>
        <v>15855.53014480425</v>
      </c>
      <c r="F64" s="107">
        <f>R41</f>
        <v>5479.4846823955868</v>
      </c>
      <c r="FL64" s="78"/>
      <c r="FM64" s="78"/>
      <c r="FN64" s="78"/>
      <c r="FO64" s="78"/>
      <c r="FP64" s="78"/>
      <c r="FQ64" s="78"/>
      <c r="FR64" s="78"/>
      <c r="FS64" s="78"/>
      <c r="FT64" s="78"/>
      <c r="FU64" s="78"/>
      <c r="FV64" s="78"/>
      <c r="FW64" s="78"/>
      <c r="FX64" s="78"/>
      <c r="FY64" s="78"/>
      <c r="FZ64" s="78"/>
      <c r="GA64" s="78"/>
      <c r="GB64" s="78"/>
      <c r="GC64" s="78"/>
      <c r="GD64" s="78"/>
      <c r="GE64" s="78"/>
      <c r="GF64" s="78"/>
      <c r="GG64" s="78"/>
      <c r="GH64" s="78"/>
      <c r="GI64" s="78"/>
      <c r="GJ64" s="78"/>
      <c r="GK64" s="78"/>
      <c r="GL64" s="78"/>
      <c r="GM64" s="78"/>
      <c r="GN64" s="78"/>
      <c r="GO64" s="78"/>
      <c r="GP64" s="78"/>
    </row>
    <row r="65" spans="1:198" x14ac:dyDescent="0.25">
      <c r="A65" s="101">
        <v>17</v>
      </c>
      <c r="B65" s="102">
        <f>T36</f>
        <v>6.0931158173625832E-5</v>
      </c>
      <c r="C65" s="102">
        <f>S38</f>
        <v>8.8950986567024361E-3</v>
      </c>
      <c r="D65" s="107">
        <f>S39</f>
        <v>105.73781675195319</v>
      </c>
      <c r="E65" s="107">
        <f>S40</f>
        <v>8628.2058469593794</v>
      </c>
      <c r="F65" s="107">
        <f>S41</f>
        <v>2981.8064324050797</v>
      </c>
      <c r="FL65" s="78"/>
      <c r="FM65" s="78"/>
      <c r="FN65" s="78"/>
      <c r="FO65" s="78"/>
      <c r="FP65" s="78"/>
      <c r="FQ65" s="78"/>
      <c r="FR65" s="78"/>
      <c r="FS65" s="78"/>
      <c r="FT65" s="78"/>
      <c r="FU65" s="78"/>
      <c r="FV65" s="78"/>
      <c r="FW65" s="78"/>
      <c r="FX65" s="78"/>
      <c r="FY65" s="78"/>
      <c r="FZ65" s="78"/>
      <c r="GA65" s="78"/>
      <c r="GB65" s="78"/>
      <c r="GC65" s="78"/>
      <c r="GD65" s="78"/>
      <c r="GE65" s="78"/>
      <c r="GF65" s="78"/>
      <c r="GG65" s="78"/>
      <c r="GH65" s="78"/>
      <c r="GI65" s="78"/>
      <c r="GJ65" s="78"/>
      <c r="GK65" s="78"/>
      <c r="GL65" s="78"/>
      <c r="GM65" s="78"/>
      <c r="GN65" s="78"/>
      <c r="GO65" s="78"/>
      <c r="GP65" s="78"/>
    </row>
    <row r="66" spans="1:198" x14ac:dyDescent="0.25">
      <c r="A66" s="101">
        <v>18</v>
      </c>
      <c r="B66" s="102">
        <f>U36</f>
        <v>4.8299088796166508E-6</v>
      </c>
      <c r="C66" s="102">
        <f>T38</f>
        <v>4.4638745982555888E-3</v>
      </c>
      <c r="D66" s="107">
        <f>T39</f>
        <v>53.062970124383838</v>
      </c>
      <c r="E66" s="107">
        <f>T40</f>
        <v>4329.9383621497209</v>
      </c>
      <c r="F66" s="107">
        <f>T41</f>
        <v>1496.3757575076243</v>
      </c>
      <c r="FL66" s="78"/>
      <c r="FM66" s="78"/>
      <c r="FN66" s="78"/>
      <c r="FO66" s="78"/>
      <c r="FP66" s="78"/>
      <c r="FQ66" s="78"/>
      <c r="FR66" s="78"/>
      <c r="FS66" s="78"/>
      <c r="FT66" s="78"/>
      <c r="FU66" s="78"/>
      <c r="FV66" s="78"/>
      <c r="FW66" s="78"/>
      <c r="FX66" s="78"/>
      <c r="FY66" s="78"/>
      <c r="FZ66" s="78"/>
      <c r="GA66" s="78"/>
      <c r="GB66" s="78"/>
      <c r="GC66" s="78"/>
      <c r="GD66" s="78"/>
      <c r="GE66" s="78"/>
      <c r="GF66" s="78"/>
      <c r="GG66" s="78"/>
      <c r="GH66" s="78"/>
      <c r="GI66" s="78"/>
      <c r="GJ66" s="78"/>
      <c r="GK66" s="78"/>
      <c r="GL66" s="78"/>
      <c r="GM66" s="78"/>
      <c r="GN66" s="78"/>
      <c r="GO66" s="78"/>
      <c r="GP66" s="78"/>
    </row>
    <row r="67" spans="1:198" x14ac:dyDescent="0.25">
      <c r="A67" s="101">
        <v>19</v>
      </c>
      <c r="B67" s="102">
        <f>V36</f>
        <v>5.3280609165277244E-6</v>
      </c>
      <c r="C67" s="102">
        <f>U38</f>
        <v>1.5012541850660305E-3</v>
      </c>
      <c r="D67" s="107">
        <f>U39</f>
        <v>17.845708748716916</v>
      </c>
      <c r="E67" s="107">
        <f>U40</f>
        <v>1456.2098338953003</v>
      </c>
      <c r="F67" s="107">
        <f>U41</f>
        <v>503.24898671381703</v>
      </c>
      <c r="FL67" s="78"/>
      <c r="FM67" s="78"/>
      <c r="FN67" s="78"/>
      <c r="FO67" s="78"/>
      <c r="FP67" s="78"/>
      <c r="FQ67" s="78"/>
      <c r="FR67" s="78"/>
      <c r="FS67" s="78"/>
      <c r="FT67" s="78"/>
      <c r="FU67" s="78"/>
      <c r="FV67" s="78"/>
      <c r="FW67" s="78"/>
      <c r="FX67" s="78"/>
      <c r="FY67" s="78"/>
      <c r="FZ67" s="78"/>
      <c r="GA67" s="78"/>
      <c r="GB67" s="78"/>
      <c r="GC67" s="78"/>
      <c r="GD67" s="78"/>
      <c r="GE67" s="78"/>
      <c r="GF67" s="78"/>
      <c r="GG67" s="78"/>
      <c r="GH67" s="78"/>
      <c r="GI67" s="78"/>
      <c r="GJ67" s="78"/>
      <c r="GK67" s="78"/>
      <c r="GL67" s="78"/>
      <c r="GM67" s="78"/>
      <c r="GN67" s="78"/>
      <c r="GO67" s="78"/>
      <c r="GP67" s="78"/>
    </row>
    <row r="68" spans="1:198" x14ac:dyDescent="0.25">
      <c r="A68" s="101">
        <v>20</v>
      </c>
      <c r="B68" s="102">
        <f>W36</f>
        <v>0</v>
      </c>
      <c r="C68" s="102">
        <f>V38</f>
        <v>0</v>
      </c>
      <c r="D68" s="107">
        <f>V39</f>
        <v>0</v>
      </c>
      <c r="E68" s="107">
        <f>V40</f>
        <v>0</v>
      </c>
      <c r="F68" s="107">
        <f>V41</f>
        <v>0</v>
      </c>
      <c r="FL68" s="78"/>
      <c r="FM68" s="78"/>
      <c r="FN68" s="78"/>
      <c r="FO68" s="78"/>
      <c r="FP68" s="78"/>
      <c r="FQ68" s="78"/>
      <c r="FR68" s="78"/>
      <c r="FS68" s="78"/>
      <c r="FT68" s="78"/>
      <c r="FU68" s="78"/>
      <c r="FV68" s="78"/>
      <c r="FW68" s="78"/>
      <c r="FX68" s="78"/>
      <c r="FY68" s="78"/>
      <c r="FZ68" s="78"/>
      <c r="GA68" s="78"/>
      <c r="GB68" s="78"/>
      <c r="GC68" s="78"/>
      <c r="GD68" s="78"/>
      <c r="GE68" s="78"/>
      <c r="GF68" s="78"/>
      <c r="GG68" s="78"/>
      <c r="GH68" s="78"/>
      <c r="GI68" s="78"/>
      <c r="GJ68" s="78"/>
      <c r="GK68" s="78"/>
      <c r="GL68" s="78"/>
      <c r="GM68" s="78"/>
      <c r="GN68" s="78"/>
      <c r="GO68" s="78"/>
      <c r="GP68" s="78"/>
    </row>
    <row r="69" spans="1:198" x14ac:dyDescent="0.25">
      <c r="A69" s="101">
        <v>21</v>
      </c>
      <c r="B69" s="102">
        <f>X36</f>
        <v>0</v>
      </c>
      <c r="C69" s="102">
        <f>W38</f>
        <v>0</v>
      </c>
      <c r="D69" s="107">
        <f>W39</f>
        <v>0</v>
      </c>
      <c r="E69" s="107">
        <f>W40</f>
        <v>0</v>
      </c>
      <c r="F69" s="107">
        <f>W41</f>
        <v>0</v>
      </c>
      <c r="FL69" s="78"/>
      <c r="FM69" s="78"/>
      <c r="FN69" s="78"/>
      <c r="FO69" s="78"/>
      <c r="FP69" s="78"/>
      <c r="FQ69" s="78"/>
      <c r="FR69" s="78"/>
      <c r="FS69" s="78"/>
      <c r="FT69" s="78"/>
      <c r="FU69" s="78"/>
      <c r="FV69" s="78"/>
      <c r="FW69" s="78"/>
      <c r="FX69" s="78"/>
      <c r="FY69" s="78"/>
      <c r="FZ69" s="78"/>
      <c r="GA69" s="78"/>
      <c r="GB69" s="78"/>
      <c r="GC69" s="78"/>
      <c r="GD69" s="78"/>
      <c r="GE69" s="78"/>
      <c r="GF69" s="78"/>
      <c r="GG69" s="78"/>
      <c r="GH69" s="78"/>
      <c r="GI69" s="78"/>
      <c r="GJ69" s="78"/>
      <c r="GK69" s="78"/>
      <c r="GL69" s="78"/>
      <c r="GM69" s="78"/>
      <c r="GN69" s="78"/>
      <c r="GO69" s="78"/>
      <c r="GP69" s="78"/>
    </row>
    <row r="70" spans="1:198" x14ac:dyDescent="0.25">
      <c r="A70" s="101">
        <v>22</v>
      </c>
      <c r="B70" s="102">
        <f>Y36</f>
        <v>3.865455959049524E-6</v>
      </c>
      <c r="C70" s="102">
        <f>X38</f>
        <v>1.4813792202634912E-3</v>
      </c>
      <c r="D70" s="107">
        <f>X39</f>
        <v>17.609451067116172</v>
      </c>
      <c r="E70" s="107">
        <f>X40</f>
        <v>1436.9312070766796</v>
      </c>
      <c r="F70" s="107">
        <f>X41</f>
        <v>496.58652009267604</v>
      </c>
      <c r="FL70" s="78"/>
      <c r="FM70" s="78"/>
      <c r="FN70" s="78"/>
      <c r="FO70" s="78"/>
      <c r="FP70" s="78"/>
      <c r="FQ70" s="78"/>
      <c r="FR70" s="78"/>
      <c r="FS70" s="78"/>
      <c r="FT70" s="78"/>
      <c r="FU70" s="78"/>
      <c r="FV70" s="78"/>
      <c r="FW70" s="78"/>
      <c r="FX70" s="78"/>
      <c r="FY70" s="78"/>
      <c r="FZ70" s="78"/>
      <c r="GA70" s="78"/>
      <c r="GB70" s="78"/>
      <c r="GC70" s="78"/>
      <c r="GD70" s="78"/>
      <c r="GE70" s="78"/>
      <c r="GF70" s="78"/>
      <c r="GG70" s="78"/>
      <c r="GH70" s="78"/>
      <c r="GI70" s="78"/>
      <c r="GJ70" s="78"/>
      <c r="GK70" s="78"/>
      <c r="GL70" s="78"/>
      <c r="GM70" s="78"/>
      <c r="GN70" s="78"/>
      <c r="GO70" s="78"/>
      <c r="GP70" s="78"/>
    </row>
    <row r="71" spans="1:198" x14ac:dyDescent="0.25">
      <c r="A71" s="101">
        <v>23</v>
      </c>
      <c r="B71" s="102">
        <f>Z36</f>
        <v>0</v>
      </c>
      <c r="C71" s="102">
        <f>Y38</f>
        <v>0</v>
      </c>
      <c r="D71" s="107">
        <f>Y39</f>
        <v>0</v>
      </c>
      <c r="E71" s="107">
        <f>Y40</f>
        <v>0</v>
      </c>
      <c r="F71" s="107">
        <f>Y41</f>
        <v>0</v>
      </c>
      <c r="FL71" s="78"/>
      <c r="FM71" s="78"/>
      <c r="FN71" s="78"/>
      <c r="FO71" s="78"/>
      <c r="FP71" s="78"/>
      <c r="FQ71" s="78"/>
      <c r="FR71" s="78"/>
      <c r="FS71" s="78"/>
      <c r="FT71" s="78"/>
      <c r="FU71" s="78"/>
      <c r="FV71" s="78"/>
      <c r="FW71" s="78"/>
      <c r="FX71" s="78"/>
      <c r="FY71" s="78"/>
      <c r="FZ71" s="78"/>
      <c r="GA71" s="78"/>
      <c r="GB71" s="78"/>
      <c r="GC71" s="78"/>
      <c r="GD71" s="78"/>
      <c r="GE71" s="78"/>
      <c r="GF71" s="78"/>
      <c r="GG71" s="78"/>
      <c r="GH71" s="78"/>
      <c r="GI71" s="78"/>
      <c r="GJ71" s="78"/>
      <c r="GK71" s="78"/>
      <c r="GL71" s="78"/>
      <c r="GM71" s="78"/>
      <c r="GN71" s="78"/>
      <c r="GO71" s="78"/>
      <c r="GP71" s="78"/>
    </row>
    <row r="72" spans="1:198" x14ac:dyDescent="0.25">
      <c r="A72" s="101">
        <v>24</v>
      </c>
      <c r="B72" s="102">
        <f>AA36</f>
        <v>5.1103552016590338E-6</v>
      </c>
      <c r="C72" s="102">
        <f>Z38</f>
        <v>4.46379269122578E-3</v>
      </c>
      <c r="D72" s="107">
        <f>Z39</f>
        <v>53.06199647913909</v>
      </c>
      <c r="E72" s="107">
        <f>Z40</f>
        <v>4329.8589126977495</v>
      </c>
      <c r="F72" s="107">
        <f>Z41</f>
        <v>1496.3483007117222</v>
      </c>
      <c r="FL72" s="78"/>
      <c r="FM72" s="78"/>
      <c r="FN72" s="78"/>
      <c r="FO72" s="78"/>
      <c r="FP72" s="78"/>
      <c r="FQ72" s="78"/>
      <c r="FR72" s="78"/>
      <c r="FS72" s="78"/>
      <c r="FT72" s="78"/>
      <c r="FU72" s="78"/>
      <c r="FV72" s="78"/>
      <c r="FW72" s="78"/>
      <c r="FX72" s="78"/>
      <c r="FY72" s="78"/>
      <c r="FZ72" s="78"/>
      <c r="GA72" s="78"/>
      <c r="GB72" s="78"/>
      <c r="GC72" s="78"/>
      <c r="GD72" s="78"/>
      <c r="GE72" s="78"/>
      <c r="GF72" s="78"/>
      <c r="GG72" s="78"/>
      <c r="GH72" s="78"/>
      <c r="GI72" s="78"/>
      <c r="GJ72" s="78"/>
      <c r="GK72" s="78"/>
      <c r="GL72" s="78"/>
      <c r="GM72" s="78"/>
      <c r="GN72" s="78"/>
      <c r="GO72" s="78"/>
      <c r="GP72" s="78"/>
    </row>
    <row r="73" spans="1:198" x14ac:dyDescent="0.25">
      <c r="A73" s="101">
        <v>25</v>
      </c>
      <c r="B73" s="102">
        <f>AB36</f>
        <v>1.4066080819633494E-5</v>
      </c>
      <c r="C73" s="102">
        <f>AA38</f>
        <v>5.9415697927787496E-3</v>
      </c>
      <c r="D73" s="107">
        <f>AA39</f>
        <v>70.628628440719552</v>
      </c>
      <c r="E73" s="107">
        <f>AA40</f>
        <v>5763.2960807627151</v>
      </c>
      <c r="F73" s="107">
        <f>AA41</f>
        <v>1991.7273220282914</v>
      </c>
      <c r="FL73" s="78"/>
      <c r="FM73" s="78"/>
      <c r="FN73" s="78"/>
      <c r="FO73" s="78"/>
      <c r="FP73" s="78"/>
      <c r="FQ73" s="78"/>
      <c r="FR73" s="78"/>
      <c r="FS73" s="78"/>
      <c r="FT73" s="78"/>
      <c r="FU73" s="78"/>
      <c r="FV73" s="78"/>
      <c r="FW73" s="78"/>
      <c r="FX73" s="78"/>
      <c r="FY73" s="78"/>
      <c r="FZ73" s="78"/>
      <c r="GA73" s="78"/>
      <c r="GB73" s="78"/>
      <c r="GC73" s="78"/>
      <c r="GD73" s="78"/>
      <c r="GE73" s="78"/>
      <c r="GF73" s="78"/>
      <c r="GG73" s="78"/>
      <c r="GH73" s="78"/>
      <c r="GI73" s="78"/>
      <c r="GJ73" s="78"/>
      <c r="GK73" s="78"/>
      <c r="GL73" s="78"/>
      <c r="GM73" s="78"/>
      <c r="GN73" s="78"/>
      <c r="GO73" s="78"/>
      <c r="GP73" s="78"/>
    </row>
    <row r="74" spans="1:198" x14ac:dyDescent="0.25">
      <c r="A74" s="101">
        <v>26</v>
      </c>
      <c r="B74" s="102">
        <f>AC36</f>
        <v>3.9231493315729925E-6</v>
      </c>
      <c r="C74" s="102">
        <f>AB38</f>
        <v>1.481373628029086E-3</v>
      </c>
      <c r="D74" s="107">
        <f>AB39</f>
        <v>17.60938459110735</v>
      </c>
      <c r="E74" s="107">
        <f>AB40</f>
        <v>1436.9257826343596</v>
      </c>
      <c r="F74" s="107">
        <f>AB41</f>
        <v>496.58464546922727</v>
      </c>
      <c r="FL74" s="78"/>
      <c r="FM74" s="78"/>
      <c r="FN74" s="78"/>
      <c r="FO74" s="78"/>
      <c r="FP74" s="78"/>
      <c r="FQ74" s="78"/>
      <c r="FR74" s="78"/>
      <c r="FS74" s="78"/>
      <c r="FT74" s="78"/>
      <c r="FU74" s="78"/>
      <c r="FV74" s="78"/>
      <c r="FW74" s="78"/>
      <c r="FX74" s="78"/>
      <c r="FY74" s="78"/>
      <c r="FZ74" s="78"/>
      <c r="GA74" s="78"/>
      <c r="GB74" s="78"/>
      <c r="GC74" s="78"/>
      <c r="GD74" s="78"/>
      <c r="GE74" s="78"/>
      <c r="GF74" s="78"/>
      <c r="GG74" s="78"/>
      <c r="GH74" s="78"/>
      <c r="GI74" s="78"/>
      <c r="GJ74" s="78"/>
      <c r="GK74" s="78"/>
      <c r="GL74" s="78"/>
      <c r="GM74" s="78"/>
      <c r="GN74" s="78"/>
      <c r="GO74" s="78"/>
      <c r="GP74" s="78"/>
    </row>
    <row r="75" spans="1:198" x14ac:dyDescent="0.25">
      <c r="A75" s="101">
        <v>27</v>
      </c>
      <c r="B75" s="102">
        <f>AD36</f>
        <v>0</v>
      </c>
      <c r="C75" s="102">
        <f>AC38</f>
        <v>0</v>
      </c>
      <c r="D75" s="107">
        <f>AC39</f>
        <v>0</v>
      </c>
      <c r="E75" s="107">
        <f>AC40</f>
        <v>0</v>
      </c>
      <c r="F75" s="107">
        <f>AC41</f>
        <v>0</v>
      </c>
      <c r="FL75" s="78"/>
      <c r="FM75" s="78"/>
      <c r="FN75" s="78"/>
      <c r="FO75" s="78"/>
      <c r="FP75" s="78"/>
      <c r="FQ75" s="78"/>
      <c r="FR75" s="78"/>
      <c r="FS75" s="78"/>
      <c r="FT75" s="78"/>
      <c r="FU75" s="78"/>
      <c r="FV75" s="78"/>
      <c r="FW75" s="78"/>
      <c r="FX75" s="78"/>
      <c r="FY75" s="78"/>
      <c r="FZ75" s="78"/>
      <c r="GA75" s="78"/>
      <c r="GB75" s="78"/>
      <c r="GC75" s="78"/>
      <c r="GD75" s="78"/>
      <c r="GE75" s="78"/>
      <c r="GF75" s="78"/>
      <c r="GG75" s="78"/>
      <c r="GH75" s="78"/>
      <c r="GI75" s="78"/>
      <c r="GJ75" s="78"/>
      <c r="GK75" s="78"/>
      <c r="GL75" s="78"/>
      <c r="GM75" s="78"/>
      <c r="GN75" s="78"/>
      <c r="GO75" s="78"/>
      <c r="GP75" s="78"/>
    </row>
    <row r="76" spans="1:198" x14ac:dyDescent="0.25">
      <c r="A76" s="101">
        <v>28</v>
      </c>
      <c r="B76" s="102">
        <f>AE36</f>
        <v>3.2112367145559899E-5</v>
      </c>
      <c r="C76" s="102">
        <f>AD38</f>
        <v>1.3367761652192636E-2</v>
      </c>
      <c r="D76" s="107">
        <f>AD39</f>
        <v>158.9052563119443</v>
      </c>
      <c r="E76" s="107">
        <f>AD40</f>
        <v>12966.668915054654</v>
      </c>
      <c r="F76" s="107">
        <f>AD41</f>
        <v>4481.1282279968291</v>
      </c>
      <c r="FL76" s="78"/>
      <c r="FM76" s="78"/>
      <c r="FN76" s="78"/>
      <c r="FO76" s="78"/>
      <c r="FP76" s="78"/>
      <c r="FQ76" s="78"/>
      <c r="FR76" s="78"/>
      <c r="FS76" s="78"/>
      <c r="FT76" s="78"/>
      <c r="FU76" s="78"/>
      <c r="FV76" s="78"/>
      <c r="FW76" s="78"/>
      <c r="FX76" s="78"/>
      <c r="FY76" s="78"/>
      <c r="FZ76" s="78"/>
      <c r="GA76" s="78"/>
      <c r="GB76" s="78"/>
      <c r="GC76" s="78"/>
      <c r="GD76" s="78"/>
      <c r="GE76" s="78"/>
      <c r="GF76" s="78"/>
      <c r="GG76" s="78"/>
      <c r="GH76" s="78"/>
      <c r="GI76" s="78"/>
      <c r="GJ76" s="78"/>
      <c r="GK76" s="78"/>
      <c r="GL76" s="78"/>
      <c r="GM76" s="78"/>
      <c r="GN76" s="78"/>
      <c r="GO76" s="78"/>
      <c r="GP76" s="78"/>
    </row>
    <row r="77" spans="1:198" x14ac:dyDescent="0.25">
      <c r="A77" s="101">
        <v>29</v>
      </c>
      <c r="B77" s="102">
        <f>AF36</f>
        <v>0</v>
      </c>
      <c r="C77" s="102">
        <f>AE38</f>
        <v>0</v>
      </c>
      <c r="D77" s="107">
        <f>AE39</f>
        <v>0</v>
      </c>
      <c r="E77" s="107">
        <f>AE40</f>
        <v>0</v>
      </c>
      <c r="F77" s="107">
        <f>AE41</f>
        <v>0</v>
      </c>
      <c r="FL77" s="78"/>
      <c r="FM77" s="78"/>
      <c r="FN77" s="78"/>
      <c r="FO77" s="78"/>
      <c r="FP77" s="78"/>
      <c r="FQ77" s="78"/>
      <c r="FR77" s="78"/>
      <c r="FS77" s="78"/>
      <c r="FT77" s="78"/>
      <c r="FU77" s="78"/>
      <c r="FV77" s="78"/>
      <c r="FW77" s="78"/>
      <c r="FX77" s="78"/>
      <c r="FY77" s="78"/>
      <c r="FZ77" s="78"/>
      <c r="GA77" s="78"/>
      <c r="GB77" s="78"/>
      <c r="GC77" s="78"/>
      <c r="GD77" s="78"/>
      <c r="GE77" s="78"/>
      <c r="GF77" s="78"/>
      <c r="GG77" s="78"/>
      <c r="GH77" s="78"/>
      <c r="GI77" s="78"/>
      <c r="GJ77" s="78"/>
      <c r="GK77" s="78"/>
      <c r="GL77" s="78"/>
      <c r="GM77" s="78"/>
      <c r="GN77" s="78"/>
      <c r="GO77" s="78"/>
      <c r="GP77" s="78"/>
    </row>
    <row r="78" spans="1:198" x14ac:dyDescent="0.25">
      <c r="A78" s="101">
        <v>30</v>
      </c>
      <c r="B78" s="102">
        <f>AG36</f>
        <v>8.7913005122710473E-6</v>
      </c>
      <c r="C78" s="102">
        <f>AF38</f>
        <v>5.9436198234593405E-3</v>
      </c>
      <c r="D78" s="107">
        <f>AF39</f>
        <v>70.652997565425864</v>
      </c>
      <c r="E78" s="107">
        <f>AF40</f>
        <v>5765.2846013387498</v>
      </c>
      <c r="F78" s="107">
        <f>AF41</f>
        <v>1992.4145313450092</v>
      </c>
      <c r="FL78" s="78"/>
      <c r="FM78" s="78"/>
      <c r="FN78" s="78"/>
      <c r="FO78" s="78"/>
      <c r="FP78" s="78"/>
      <c r="FQ78" s="78"/>
      <c r="FR78" s="78"/>
      <c r="FS78" s="78"/>
      <c r="FT78" s="78"/>
      <c r="FU78" s="78"/>
      <c r="FV78" s="78"/>
      <c r="FW78" s="78"/>
      <c r="FX78" s="78"/>
      <c r="FY78" s="78"/>
      <c r="FZ78" s="78"/>
      <c r="GA78" s="78"/>
      <c r="GB78" s="78"/>
      <c r="GC78" s="78"/>
      <c r="GD78" s="78"/>
      <c r="GE78" s="78"/>
      <c r="GF78" s="78"/>
      <c r="GG78" s="78"/>
      <c r="GH78" s="78"/>
      <c r="GI78" s="78"/>
      <c r="GJ78" s="78"/>
      <c r="GK78" s="78"/>
      <c r="GL78" s="78"/>
      <c r="GM78" s="78"/>
      <c r="GN78" s="78"/>
      <c r="GO78" s="78"/>
      <c r="GP78" s="78"/>
    </row>
    <row r="79" spans="1:198" x14ac:dyDescent="0.25">
      <c r="A79" s="101">
        <v>31</v>
      </c>
      <c r="B79" s="102">
        <f>AH36</f>
        <v>1.7901530930863053E-5</v>
      </c>
      <c r="C79" s="102">
        <f>AG38</f>
        <v>3.8000512054968662E-2</v>
      </c>
      <c r="D79" s="107">
        <f>AG39</f>
        <v>451.71968689982344</v>
      </c>
      <c r="E79" s="107">
        <f>AG40</f>
        <v>36860.32645102559</v>
      </c>
      <c r="F79" s="107">
        <f>AG41</f>
        <v>12738.495170575021</v>
      </c>
      <c r="FL79" s="78"/>
      <c r="FM79" s="78"/>
      <c r="FN79" s="78"/>
      <c r="FO79" s="78"/>
      <c r="FP79" s="78"/>
      <c r="FQ79" s="78"/>
      <c r="FR79" s="78"/>
      <c r="FS79" s="78"/>
      <c r="FT79" s="78"/>
      <c r="FU79" s="78"/>
      <c r="FV79" s="78"/>
      <c r="FW79" s="78"/>
      <c r="FX79" s="78"/>
      <c r="FY79" s="78"/>
      <c r="FZ79" s="78"/>
      <c r="GA79" s="78"/>
      <c r="GB79" s="78"/>
      <c r="GC79" s="78"/>
      <c r="GD79" s="78"/>
      <c r="GE79" s="78"/>
      <c r="GF79" s="78"/>
      <c r="GG79" s="78"/>
      <c r="GH79" s="78"/>
      <c r="GI79" s="78"/>
      <c r="GJ79" s="78"/>
      <c r="GK79" s="78"/>
      <c r="GL79" s="78"/>
      <c r="GM79" s="78"/>
      <c r="GN79" s="78"/>
      <c r="GO79" s="78"/>
      <c r="GP79" s="78"/>
    </row>
    <row r="80" spans="1:198" x14ac:dyDescent="0.25">
      <c r="A80" s="101" t="s">
        <v>565</v>
      </c>
      <c r="B80" s="102">
        <f>C36</f>
        <v>2.2555457879967835E-5</v>
      </c>
      <c r="C80" s="102">
        <f>B38</f>
        <v>0.47023101644718018</v>
      </c>
      <c r="D80" s="107">
        <f>B39</f>
        <v>5589.730138710921</v>
      </c>
      <c r="E80" s="107">
        <f>B40</f>
        <v>456121.97931881109</v>
      </c>
      <c r="F80" s="107">
        <f>B41</f>
        <v>157630.38991164797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78"/>
  <sheetViews>
    <sheetView workbookViewId="0"/>
  </sheetViews>
  <sheetFormatPr defaultRowHeight="15" x14ac:dyDescent="0.25"/>
  <cols>
    <col min="1" max="1" width="10.7109375" customWidth="1"/>
    <col min="2" max="2" width="10.140625" customWidth="1"/>
    <col min="3" max="3" width="10.85546875" style="56" customWidth="1"/>
    <col min="4" max="4" width="12.7109375" style="56" customWidth="1"/>
    <col min="5" max="5" width="15.28515625" style="56" customWidth="1"/>
    <col min="6" max="6" width="14.42578125" style="56" customWidth="1"/>
    <col min="7" max="34" width="9.140625" style="56"/>
    <col min="35" max="66" width="12.7109375" style="57" customWidth="1"/>
    <col min="67" max="98" width="9.140625" style="57"/>
    <col min="135" max="166" width="16.42578125" customWidth="1"/>
    <col min="167" max="167" width="15.28515625" customWidth="1"/>
    <col min="168" max="198" width="10.7109375" customWidth="1"/>
    <col min="202" max="202" width="9.140625" style="74"/>
    <col min="203" max="216" width="9.140625" style="44"/>
    <col min="218" max="219" width="9.140625" style="44"/>
  </cols>
  <sheetData>
    <row r="1" spans="1:224" x14ac:dyDescent="0.25">
      <c r="A1" s="41"/>
      <c r="B1" s="41" t="s">
        <v>208</v>
      </c>
      <c r="C1" s="52" t="s">
        <v>10</v>
      </c>
      <c r="D1" s="52" t="s">
        <v>529</v>
      </c>
      <c r="E1" s="52" t="s">
        <v>530</v>
      </c>
      <c r="F1" s="52" t="s">
        <v>531</v>
      </c>
      <c r="G1" s="52" t="s">
        <v>532</v>
      </c>
      <c r="H1" s="52" t="s">
        <v>533</v>
      </c>
      <c r="I1" s="52" t="s">
        <v>534</v>
      </c>
      <c r="J1" s="52" t="s">
        <v>535</v>
      </c>
      <c r="K1" s="52" t="s">
        <v>536</v>
      </c>
      <c r="L1" s="52" t="s">
        <v>537</v>
      </c>
      <c r="M1" s="52" t="s">
        <v>538</v>
      </c>
      <c r="N1" s="52" t="s">
        <v>539</v>
      </c>
      <c r="O1" s="52" t="s">
        <v>540</v>
      </c>
      <c r="P1" s="52" t="s">
        <v>541</v>
      </c>
      <c r="Q1" s="52" t="s">
        <v>542</v>
      </c>
      <c r="R1" s="52" t="s">
        <v>543</v>
      </c>
      <c r="S1" s="52" t="s">
        <v>544</v>
      </c>
      <c r="T1" s="52" t="s">
        <v>545</v>
      </c>
      <c r="U1" s="52" t="s">
        <v>546</v>
      </c>
      <c r="V1" s="52" t="s">
        <v>547</v>
      </c>
      <c r="W1" s="52" t="s">
        <v>548</v>
      </c>
      <c r="X1" s="52" t="s">
        <v>549</v>
      </c>
      <c r="Y1" s="52" t="s">
        <v>550</v>
      </c>
      <c r="Z1" s="52" t="s">
        <v>551</v>
      </c>
      <c r="AA1" s="52" t="s">
        <v>552</v>
      </c>
      <c r="AB1" s="52" t="s">
        <v>553</v>
      </c>
      <c r="AC1" s="52" t="s">
        <v>554</v>
      </c>
      <c r="AD1" s="52" t="s">
        <v>555</v>
      </c>
      <c r="AE1" s="52" t="s">
        <v>556</v>
      </c>
      <c r="AF1" s="52" t="s">
        <v>557</v>
      </c>
      <c r="AG1" s="52" t="s">
        <v>558</v>
      </c>
      <c r="AH1" s="52" t="s">
        <v>559</v>
      </c>
      <c r="AI1" s="77" t="s">
        <v>358</v>
      </c>
      <c r="AJ1" s="77" t="s">
        <v>498</v>
      </c>
      <c r="AK1" s="77" t="s">
        <v>499</v>
      </c>
      <c r="AL1" s="77" t="s">
        <v>500</v>
      </c>
      <c r="AM1" s="77" t="s">
        <v>501</v>
      </c>
      <c r="AN1" s="77" t="s">
        <v>502</v>
      </c>
      <c r="AO1" s="77" t="s">
        <v>503</v>
      </c>
      <c r="AP1" s="77" t="s">
        <v>504</v>
      </c>
      <c r="AQ1" s="77" t="s">
        <v>505</v>
      </c>
      <c r="AR1" s="77" t="s">
        <v>506</v>
      </c>
      <c r="AS1" s="77" t="s">
        <v>507</v>
      </c>
      <c r="AT1" s="77" t="s">
        <v>508</v>
      </c>
      <c r="AU1" s="77" t="s">
        <v>509</v>
      </c>
      <c r="AV1" s="77" t="s">
        <v>510</v>
      </c>
      <c r="AW1" s="77" t="s">
        <v>511</v>
      </c>
      <c r="AX1" s="77" t="s">
        <v>512</v>
      </c>
      <c r="AY1" s="77" t="s">
        <v>513</v>
      </c>
      <c r="AZ1" s="77" t="s">
        <v>514</v>
      </c>
      <c r="BA1" s="77" t="s">
        <v>515</v>
      </c>
      <c r="BB1" s="77" t="s">
        <v>516</v>
      </c>
      <c r="BC1" s="77" t="s">
        <v>517</v>
      </c>
      <c r="BD1" s="77" t="s">
        <v>518</v>
      </c>
      <c r="BE1" s="77" t="s">
        <v>519</v>
      </c>
      <c r="BF1" s="77" t="s">
        <v>520</v>
      </c>
      <c r="BG1" s="77" t="s">
        <v>521</v>
      </c>
      <c r="BH1" s="77" t="s">
        <v>522</v>
      </c>
      <c r="BI1" s="77" t="s">
        <v>523</v>
      </c>
      <c r="BJ1" s="77" t="s">
        <v>524</v>
      </c>
      <c r="BK1" s="77" t="s">
        <v>525</v>
      </c>
      <c r="BL1" s="77" t="s">
        <v>526</v>
      </c>
      <c r="BM1" s="77" t="s">
        <v>527</v>
      </c>
      <c r="BN1" s="77" t="s">
        <v>528</v>
      </c>
      <c r="BO1" s="58" t="s">
        <v>12</v>
      </c>
      <c r="BP1" s="58" t="s">
        <v>467</v>
      </c>
      <c r="BQ1" s="58" t="s">
        <v>468</v>
      </c>
      <c r="BR1" s="58" t="s">
        <v>469</v>
      </c>
      <c r="BS1" s="58" t="s">
        <v>470</v>
      </c>
      <c r="BT1" s="58" t="s">
        <v>471</v>
      </c>
      <c r="BU1" s="58" t="s">
        <v>472</v>
      </c>
      <c r="BV1" s="58" t="s">
        <v>473</v>
      </c>
      <c r="BW1" s="58" t="s">
        <v>474</v>
      </c>
      <c r="BX1" s="58" t="s">
        <v>475</v>
      </c>
      <c r="BY1" s="58" t="s">
        <v>476</v>
      </c>
      <c r="BZ1" s="58" t="s">
        <v>477</v>
      </c>
      <c r="CA1" s="58" t="s">
        <v>478</v>
      </c>
      <c r="CB1" s="58" t="s">
        <v>479</v>
      </c>
      <c r="CC1" s="58" t="s">
        <v>480</v>
      </c>
      <c r="CD1" s="58" t="s">
        <v>481</v>
      </c>
      <c r="CE1" s="58" t="s">
        <v>482</v>
      </c>
      <c r="CF1" s="58" t="s">
        <v>483</v>
      </c>
      <c r="CG1" s="58" t="s">
        <v>484</v>
      </c>
      <c r="CH1" s="58" t="s">
        <v>485</v>
      </c>
      <c r="CI1" s="58" t="s">
        <v>486</v>
      </c>
      <c r="CJ1" s="58" t="s">
        <v>487</v>
      </c>
      <c r="CK1" s="58" t="s">
        <v>488</v>
      </c>
      <c r="CL1" s="58" t="s">
        <v>489</v>
      </c>
      <c r="CM1" s="58" t="s">
        <v>490</v>
      </c>
      <c r="CN1" s="58" t="s">
        <v>491</v>
      </c>
      <c r="CO1" s="58" t="s">
        <v>492</v>
      </c>
      <c r="CP1" s="58" t="s">
        <v>493</v>
      </c>
      <c r="CQ1" s="58" t="s">
        <v>494</v>
      </c>
      <c r="CR1" s="58" t="s">
        <v>495</v>
      </c>
      <c r="CS1" s="58" t="s">
        <v>496</v>
      </c>
      <c r="CT1" s="58" t="s">
        <v>497</v>
      </c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 t="s">
        <v>11</v>
      </c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73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</row>
    <row r="2" spans="1:224" x14ac:dyDescent="0.25">
      <c r="A2" s="41"/>
      <c r="B2" s="41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41" t="s">
        <v>17</v>
      </c>
      <c r="CV2" s="41" t="s">
        <v>437</v>
      </c>
      <c r="CW2" s="41" t="s">
        <v>438</v>
      </c>
      <c r="CX2" s="41" t="s">
        <v>439</v>
      </c>
      <c r="CY2" s="41" t="s">
        <v>440</v>
      </c>
      <c r="CZ2" s="41" t="s">
        <v>441</v>
      </c>
      <c r="DA2" s="41" t="s">
        <v>442</v>
      </c>
      <c r="DB2" s="41" t="s">
        <v>443</v>
      </c>
      <c r="DC2" s="41" t="s">
        <v>444</v>
      </c>
      <c r="DD2" s="41" t="s">
        <v>445</v>
      </c>
      <c r="DE2" s="41" t="s">
        <v>446</v>
      </c>
      <c r="DF2" s="41" t="s">
        <v>447</v>
      </c>
      <c r="DG2" s="41" t="s">
        <v>448</v>
      </c>
      <c r="DH2" s="41" t="s">
        <v>449</v>
      </c>
      <c r="DI2" s="41" t="s">
        <v>450</v>
      </c>
      <c r="DJ2" s="41" t="s">
        <v>451</v>
      </c>
      <c r="DK2" s="41" t="s">
        <v>452</v>
      </c>
      <c r="DL2" s="41" t="s">
        <v>453</v>
      </c>
      <c r="DM2" s="41" t="s">
        <v>454</v>
      </c>
      <c r="DN2" s="41" t="s">
        <v>455</v>
      </c>
      <c r="DO2" s="41" t="s">
        <v>456</v>
      </c>
      <c r="DP2" s="41" t="s">
        <v>457</v>
      </c>
      <c r="DQ2" s="41" t="s">
        <v>458</v>
      </c>
      <c r="DR2" s="41" t="s">
        <v>459</v>
      </c>
      <c r="DS2" s="41" t="s">
        <v>460</v>
      </c>
      <c r="DT2" s="41" t="s">
        <v>461</v>
      </c>
      <c r="DU2" s="41" t="s">
        <v>462</v>
      </c>
      <c r="DV2" s="41" t="s">
        <v>463</v>
      </c>
      <c r="DW2" s="41" t="s">
        <v>464</v>
      </c>
      <c r="DX2" s="41" t="s">
        <v>465</v>
      </c>
      <c r="DY2" s="41">
        <v>30</v>
      </c>
      <c r="DZ2" s="41" t="s">
        <v>466</v>
      </c>
      <c r="EA2" s="41"/>
      <c r="EB2" s="41" t="s">
        <v>16</v>
      </c>
      <c r="EC2" s="41"/>
      <c r="ED2" s="41" t="s">
        <v>31</v>
      </c>
      <c r="EE2" s="41" t="s">
        <v>357</v>
      </c>
      <c r="EF2" s="41" t="s">
        <v>406</v>
      </c>
      <c r="EG2" s="41" t="s">
        <v>407</v>
      </c>
      <c r="EH2" s="41" t="s">
        <v>408</v>
      </c>
      <c r="EI2" s="41" t="s">
        <v>409</v>
      </c>
      <c r="EJ2" s="41" t="s">
        <v>410</v>
      </c>
      <c r="EK2" s="41" t="s">
        <v>411</v>
      </c>
      <c r="EL2" s="41" t="s">
        <v>412</v>
      </c>
      <c r="EM2" s="41" t="s">
        <v>413</v>
      </c>
      <c r="EN2" s="41" t="s">
        <v>414</v>
      </c>
      <c r="EO2" s="41" t="s">
        <v>415</v>
      </c>
      <c r="EP2" s="41" t="s">
        <v>416</v>
      </c>
      <c r="EQ2" s="41" t="s">
        <v>417</v>
      </c>
      <c r="ER2" s="41" t="s">
        <v>418</v>
      </c>
      <c r="ES2" s="41" t="s">
        <v>419</v>
      </c>
      <c r="ET2" s="41" t="s">
        <v>420</v>
      </c>
      <c r="EU2" s="41" t="s">
        <v>421</v>
      </c>
      <c r="EV2" s="41" t="s">
        <v>422</v>
      </c>
      <c r="EW2" s="41" t="s">
        <v>423</v>
      </c>
      <c r="EX2" s="41" t="s">
        <v>424</v>
      </c>
      <c r="EY2" s="41" t="s">
        <v>425</v>
      </c>
      <c r="EZ2" s="41" t="s">
        <v>426</v>
      </c>
      <c r="FA2" s="41" t="s">
        <v>427</v>
      </c>
      <c r="FB2" s="41" t="s">
        <v>428</v>
      </c>
      <c r="FC2" s="41" t="s">
        <v>429</v>
      </c>
      <c r="FD2" s="41" t="s">
        <v>430</v>
      </c>
      <c r="FE2" s="41" t="s">
        <v>431</v>
      </c>
      <c r="FF2" s="41" t="s">
        <v>432</v>
      </c>
      <c r="FG2" s="41" t="s">
        <v>433</v>
      </c>
      <c r="FH2" s="41" t="s">
        <v>434</v>
      </c>
      <c r="FI2" s="41" t="s">
        <v>435</v>
      </c>
      <c r="FJ2" s="41" t="s">
        <v>436</v>
      </c>
      <c r="FK2" s="41" t="s">
        <v>324</v>
      </c>
      <c r="FL2" s="41" t="s">
        <v>375</v>
      </c>
      <c r="FM2" s="41" t="s">
        <v>376</v>
      </c>
      <c r="FN2" s="41" t="s">
        <v>377</v>
      </c>
      <c r="FO2" s="41" t="s">
        <v>378</v>
      </c>
      <c r="FP2" s="41" t="s">
        <v>379</v>
      </c>
      <c r="FQ2" s="41" t="s">
        <v>380</v>
      </c>
      <c r="FR2" s="41" t="s">
        <v>381</v>
      </c>
      <c r="FS2" s="41" t="s">
        <v>382</v>
      </c>
      <c r="FT2" s="41" t="s">
        <v>383</v>
      </c>
      <c r="FU2" s="41" t="s">
        <v>384</v>
      </c>
      <c r="FV2" s="41" t="s">
        <v>385</v>
      </c>
      <c r="FW2" s="41" t="s">
        <v>386</v>
      </c>
      <c r="FX2" s="41" t="s">
        <v>387</v>
      </c>
      <c r="FY2" s="41" t="s">
        <v>388</v>
      </c>
      <c r="FZ2" s="41" t="s">
        <v>389</v>
      </c>
      <c r="GA2" s="41" t="s">
        <v>390</v>
      </c>
      <c r="GB2" s="41" t="s">
        <v>391</v>
      </c>
      <c r="GC2" s="41" t="s">
        <v>392</v>
      </c>
      <c r="GD2" s="41" t="s">
        <v>393</v>
      </c>
      <c r="GE2" s="41" t="s">
        <v>394</v>
      </c>
      <c r="GF2" s="41" t="s">
        <v>395</v>
      </c>
      <c r="GG2" s="41" t="s">
        <v>396</v>
      </c>
      <c r="GH2" s="41" t="s">
        <v>397</v>
      </c>
      <c r="GI2" s="41" t="s">
        <v>398</v>
      </c>
      <c r="GJ2" s="41" t="s">
        <v>399</v>
      </c>
      <c r="GK2" s="41" t="s">
        <v>400</v>
      </c>
      <c r="GL2" s="41" t="s">
        <v>401</v>
      </c>
      <c r="GM2" s="41" t="s">
        <v>402</v>
      </c>
      <c r="GN2" s="41" t="s">
        <v>403</v>
      </c>
      <c r="GO2" s="41" t="s">
        <v>404</v>
      </c>
      <c r="GP2" s="41" t="s">
        <v>405</v>
      </c>
      <c r="GQ2" s="41"/>
      <c r="GR2" s="41"/>
      <c r="GS2" s="41"/>
      <c r="GT2" s="73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</row>
    <row r="3" spans="1:224" x14ac:dyDescent="0.25">
      <c r="A3" s="41"/>
      <c r="B3" s="41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 t="s">
        <v>20</v>
      </c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 t="s">
        <v>21</v>
      </c>
      <c r="GR3" s="41" t="s">
        <v>33</v>
      </c>
      <c r="GS3" s="41" t="s">
        <v>34</v>
      </c>
      <c r="GT3" s="73" t="s">
        <v>32</v>
      </c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</row>
    <row r="4" spans="1:224" x14ac:dyDescent="0.25">
      <c r="A4" s="41"/>
      <c r="B4" s="41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73"/>
      <c r="GU4" s="41" t="s">
        <v>35</v>
      </c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 t="s">
        <v>49</v>
      </c>
      <c r="HJ4" s="41"/>
      <c r="HK4" s="41"/>
      <c r="HL4" s="41" t="s">
        <v>54</v>
      </c>
      <c r="HM4" s="41"/>
      <c r="HN4" s="41"/>
      <c r="HO4" s="41"/>
      <c r="HP4" s="41"/>
    </row>
    <row r="5" spans="1:224" x14ac:dyDescent="0.25">
      <c r="A5" s="41"/>
      <c r="B5" s="41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73"/>
      <c r="GU5" s="41"/>
      <c r="GV5" s="41" t="s">
        <v>38</v>
      </c>
      <c r="GW5" s="41" t="s">
        <v>39</v>
      </c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 t="s">
        <v>202</v>
      </c>
      <c r="HK5" s="41" t="s">
        <v>203</v>
      </c>
      <c r="HL5" s="41"/>
      <c r="HM5" s="41" t="s">
        <v>56</v>
      </c>
      <c r="HN5" s="41" t="s">
        <v>57</v>
      </c>
      <c r="HO5" s="41" t="s">
        <v>59</v>
      </c>
      <c r="HP5" s="41" t="s">
        <v>58</v>
      </c>
    </row>
    <row r="6" spans="1:224" x14ac:dyDescent="0.25">
      <c r="A6" s="41"/>
      <c r="B6" s="41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73"/>
      <c r="GU6" s="41"/>
      <c r="GV6" s="41"/>
      <c r="GW6" s="41"/>
      <c r="GX6" s="41" t="s">
        <v>204</v>
      </c>
      <c r="GY6" s="41" t="s">
        <v>341</v>
      </c>
      <c r="GZ6" s="41" t="s">
        <v>342</v>
      </c>
      <c r="HA6" s="42" t="s">
        <v>343</v>
      </c>
      <c r="HB6" s="42" t="s">
        <v>344</v>
      </c>
      <c r="HC6" s="41" t="s">
        <v>45</v>
      </c>
      <c r="HD6" s="41" t="s">
        <v>340</v>
      </c>
      <c r="HE6" s="41" t="s">
        <v>46</v>
      </c>
      <c r="HF6" s="41" t="s">
        <v>345</v>
      </c>
      <c r="HG6" s="41" t="s">
        <v>346</v>
      </c>
      <c r="HH6" s="41"/>
      <c r="HI6" s="41"/>
      <c r="HJ6" s="41"/>
      <c r="HK6" s="41"/>
      <c r="HL6" s="41"/>
      <c r="HM6" s="41"/>
      <c r="HN6" s="41"/>
      <c r="HO6" s="41"/>
      <c r="HP6" s="41"/>
    </row>
    <row r="7" spans="1:224" x14ac:dyDescent="0.25">
      <c r="A7" s="41"/>
      <c r="B7" s="41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73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 t="s">
        <v>347</v>
      </c>
      <c r="HI7" s="41"/>
      <c r="HJ7" s="41"/>
      <c r="HK7" s="41"/>
      <c r="HL7" s="41"/>
      <c r="HM7" s="41"/>
      <c r="HN7" s="41"/>
      <c r="HO7" s="41"/>
      <c r="HP7" s="41"/>
    </row>
    <row r="8" spans="1:224" x14ac:dyDescent="0.25">
      <c r="A8" s="41"/>
      <c r="B8" s="4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73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</row>
    <row r="9" spans="1:224" x14ac:dyDescent="0.25">
      <c r="A9" s="41"/>
      <c r="B9" s="4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37"/>
      <c r="HI9" s="44"/>
      <c r="HJ9" s="13"/>
      <c r="HK9" s="13"/>
      <c r="HL9" s="44"/>
      <c r="HM9" s="44"/>
      <c r="HN9" s="44"/>
      <c r="HO9" s="44"/>
      <c r="HP9" s="44"/>
    </row>
    <row r="10" spans="1:224" x14ac:dyDescent="0.25">
      <c r="A10" s="41" t="s">
        <v>201</v>
      </c>
      <c r="B10" s="4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37"/>
      <c r="HI10" s="44"/>
      <c r="HL10" s="44"/>
      <c r="HM10" s="44"/>
      <c r="HN10" s="44"/>
      <c r="HO10" s="44"/>
      <c r="HP10" s="44"/>
    </row>
    <row r="11" spans="1:224" x14ac:dyDescent="0.25">
      <c r="A11" s="38" t="s">
        <v>267</v>
      </c>
      <c r="B11" s="39">
        <v>9906</v>
      </c>
      <c r="C11" s="55">
        <f>($GQ11/(1-(BO11/100)))-$GQ11</f>
        <v>6.2460990726026684E-6</v>
      </c>
      <c r="D11" s="55">
        <f t="shared" ref="D11:AH11" si="0">($GQ11/(1-(BP11/100)))-$GQ11</f>
        <v>3.7013169275101551E-5</v>
      </c>
      <c r="E11" s="55">
        <f t="shared" si="0"/>
        <v>4.5328923927593148E-6</v>
      </c>
      <c r="F11" s="55">
        <f t="shared" si="0"/>
        <v>1.0529802511325629E-5</v>
      </c>
      <c r="G11" s="55">
        <f t="shared" si="0"/>
        <v>1.9477973252053984E-5</v>
      </c>
      <c r="H11" s="55">
        <f t="shared" si="0"/>
        <v>1.9672752984574958E-5</v>
      </c>
      <c r="I11" s="55">
        <f t="shared" si="0"/>
        <v>5.7600402882762407E-6</v>
      </c>
      <c r="J11" s="55">
        <f t="shared" si="0"/>
        <v>0</v>
      </c>
      <c r="K11" s="55">
        <f t="shared" si="0"/>
        <v>3.8013496652484699E-6</v>
      </c>
      <c r="L11" s="55">
        <f t="shared" si="0"/>
        <v>4.3475697203477527E-6</v>
      </c>
      <c r="M11" s="55">
        <f t="shared" si="0"/>
        <v>8.6653792908232899E-7</v>
      </c>
      <c r="N11" s="55">
        <f t="shared" si="0"/>
        <v>0</v>
      </c>
      <c r="O11" s="55">
        <f t="shared" si="0"/>
        <v>0</v>
      </c>
      <c r="P11" s="55">
        <f t="shared" si="0"/>
        <v>1.8432873594791642E-6</v>
      </c>
      <c r="Q11" s="55">
        <f t="shared" si="0"/>
        <v>6.4855229619477026E-6</v>
      </c>
      <c r="R11" s="55">
        <f t="shared" si="0"/>
        <v>2.0287526515342519E-6</v>
      </c>
      <c r="S11" s="55">
        <f t="shared" si="0"/>
        <v>3.4639308595682365E-6</v>
      </c>
      <c r="T11" s="55">
        <f t="shared" si="0"/>
        <v>1.6873168906000879E-5</v>
      </c>
      <c r="U11" s="55">
        <f t="shared" si="0"/>
        <v>1.3375072913292957E-6</v>
      </c>
      <c r="V11" s="55">
        <f t="shared" si="0"/>
        <v>1.4754564738430134E-6</v>
      </c>
      <c r="W11" s="55">
        <f t="shared" si="0"/>
        <v>0</v>
      </c>
      <c r="X11" s="55">
        <f t="shared" si="0"/>
        <v>0</v>
      </c>
      <c r="Y11" s="55">
        <f t="shared" si="0"/>
        <v>1.0704292065137969E-6</v>
      </c>
      <c r="Z11" s="55">
        <f t="shared" si="0"/>
        <v>0</v>
      </c>
      <c r="AA11" s="55">
        <f t="shared" si="0"/>
        <v>1.415169005019451E-6</v>
      </c>
      <c r="AB11" s="55">
        <f t="shared" si="0"/>
        <v>3.8952050909458157E-6</v>
      </c>
      <c r="AC11" s="55">
        <f t="shared" si="0"/>
        <v>1.0864057618346912E-6</v>
      </c>
      <c r="AD11" s="55">
        <f t="shared" si="0"/>
        <v>0</v>
      </c>
      <c r="AE11" s="55">
        <f t="shared" si="0"/>
        <v>8.8926160450543065E-6</v>
      </c>
      <c r="AF11" s="55">
        <f t="shared" si="0"/>
        <v>0</v>
      </c>
      <c r="AG11" s="55">
        <f t="shared" si="0"/>
        <v>2.434503181841189E-6</v>
      </c>
      <c r="AH11" s="55">
        <f t="shared" si="0"/>
        <v>4.9573250226384556E-6</v>
      </c>
      <c r="AI11" s="39">
        <f t="shared" ref="AI11:AI35" si="1">EE11*BO11%</f>
        <v>132232.24071933498</v>
      </c>
      <c r="AJ11" s="39">
        <f t="shared" ref="AJ11" si="2">EF11*BP11%</f>
        <v>40636.532303490036</v>
      </c>
      <c r="AK11" s="39">
        <f t="shared" ref="AK11" si="3">EG11*BQ11%</f>
        <v>5625.6478809763021</v>
      </c>
      <c r="AL11" s="39">
        <f t="shared" ref="AL11" si="4">EH11*BR11%</f>
        <v>23020.108819169203</v>
      </c>
      <c r="AM11" s="39">
        <f t="shared" ref="AM11" si="5">EI11*BS11%</f>
        <v>22393.383712454819</v>
      </c>
      <c r="AN11" s="39">
        <f t="shared" ref="AN11" si="6">EJ11*BT11%</f>
        <v>8956.7869602061419</v>
      </c>
      <c r="AO11" s="39">
        <f t="shared" ref="AO11" si="7">EK11*BU11%</f>
        <v>7310.4148953045687</v>
      </c>
      <c r="AP11" s="39">
        <f t="shared" ref="AP11" si="8">EL11*BV11%</f>
        <v>0</v>
      </c>
      <c r="AQ11" s="39">
        <f t="shared" ref="AQ11" si="9">EM11*BW11%</f>
        <v>2087.6137036141554</v>
      </c>
      <c r="AR11" s="39">
        <f t="shared" ref="AR11" si="10">EN11*BX11%</f>
        <v>9001.5809656186229</v>
      </c>
      <c r="AS11" s="39">
        <f t="shared" ref="AS11" si="11">EO11*BY11%</f>
        <v>416.79659146825833</v>
      </c>
      <c r="AT11" s="39">
        <f t="shared" ref="AT11" si="12">EP11*BZ11%</f>
        <v>0</v>
      </c>
      <c r="AU11" s="39">
        <f t="shared" ref="AU11" si="13">EQ11*CA11%</f>
        <v>0</v>
      </c>
      <c r="AV11" s="39">
        <f t="shared" ref="AV11" si="14">ER11*CB11%</f>
        <v>1255.6214809191069</v>
      </c>
      <c r="AW11" s="39">
        <f t="shared" ref="AW11" si="15">ES11*CC11%</f>
        <v>10119.718197826216</v>
      </c>
      <c r="AX11" s="39">
        <f t="shared" ref="AX11" si="16">ET11*CD11%</f>
        <v>1672.1838220267459</v>
      </c>
      <c r="AY11" s="39">
        <f t="shared" ref="AY11" si="17">EU11*CE11%</f>
        <v>4597.7580954882378</v>
      </c>
      <c r="AZ11" s="39">
        <f t="shared" ref="AZ11" si="18">EV11*CF11%</f>
        <v>2498.9760654863071</v>
      </c>
      <c r="BA11" s="39">
        <f t="shared" ref="BA11" si="19">EW11*CG11%</f>
        <v>1255.8289289109391</v>
      </c>
      <c r="BB11" s="39">
        <f t="shared" ref="BB11" si="20">EX11*CH11%</f>
        <v>422.34495794704696</v>
      </c>
      <c r="BC11" s="39">
        <f t="shared" ref="BC11" si="21">EY11*CI11%</f>
        <v>0</v>
      </c>
      <c r="BD11" s="39">
        <f t="shared" ref="BD11" si="22">EZ11*CJ11%</f>
        <v>0</v>
      </c>
      <c r="BE11" s="39">
        <f t="shared" ref="BE11" si="23">FA11*CK11%</f>
        <v>416.76882954920899</v>
      </c>
      <c r="BF11" s="39">
        <f t="shared" ref="BF11" si="24">FB11*CL11%</f>
        <v>0</v>
      </c>
      <c r="BG11" s="39">
        <f t="shared" ref="BG11" si="25">FC11*CM11%</f>
        <v>1255.7970711519085</v>
      </c>
      <c r="BH11" s="39">
        <f t="shared" ref="BH11" si="26">FD11*CN11%</f>
        <v>1671.165167221392</v>
      </c>
      <c r="BI11" s="39">
        <f t="shared" ref="BI11" si="27">FE11*CO11%</f>
        <v>416.76665433120439</v>
      </c>
      <c r="BJ11" s="39">
        <f t="shared" ref="BJ11" si="28">FF11*CP11%</f>
        <v>0</v>
      </c>
      <c r="BK11" s="39">
        <f t="shared" ref="BK11" si="29">FG11*CQ11%</f>
        <v>3758.2118540573588</v>
      </c>
      <c r="BL11" s="39">
        <f t="shared" ref="BL11" si="30">FH11*CR11%</f>
        <v>0</v>
      </c>
      <c r="BM11" s="39">
        <f t="shared" ref="BM11" si="31">FI11*CS11%</f>
        <v>1671.9622697055929</v>
      </c>
      <c r="BN11" s="39">
        <f t="shared" ref="BN11" si="32">FJ11*CT11%</f>
        <v>10687.250807667901</v>
      </c>
      <c r="BO11" s="78">
        <f>(($ED11*(CU11/100))/($ED11*(CU11/100)+$EB11))*100</f>
        <v>0.20370508011381119</v>
      </c>
      <c r="BP11" s="78">
        <f t="shared" ref="BP11:CT11" si="33">(($ED11*(CV11/100))/($ED11*(CV11/100)+$EB11))*100</f>
        <v>1.1951246976377958</v>
      </c>
      <c r="BQ11" s="78">
        <f t="shared" si="33"/>
        <v>0.14791462685916554</v>
      </c>
      <c r="BR11" s="78">
        <f t="shared" si="33"/>
        <v>0.34293112878154475</v>
      </c>
      <c r="BS11" s="78">
        <f t="shared" si="33"/>
        <v>0.63250893239819417</v>
      </c>
      <c r="BT11" s="78">
        <f t="shared" si="33"/>
        <v>0.63879361745527652</v>
      </c>
      <c r="BU11" s="78">
        <f t="shared" si="33"/>
        <v>0.1878829462378519</v>
      </c>
      <c r="BV11" s="78">
        <f t="shared" si="33"/>
        <v>0</v>
      </c>
      <c r="BW11" s="78">
        <f t="shared" si="33"/>
        <v>0.12407298096085356</v>
      </c>
      <c r="BX11" s="78">
        <f t="shared" si="33"/>
        <v>0.14187586823725579</v>
      </c>
      <c r="BY11" s="78">
        <f t="shared" si="33"/>
        <v>2.8310216023621101E-2</v>
      </c>
      <c r="BZ11" s="78">
        <f t="shared" si="33"/>
        <v>0</v>
      </c>
      <c r="CA11" s="78">
        <f t="shared" si="33"/>
        <v>0</v>
      </c>
      <c r="CB11" s="78">
        <f t="shared" si="33"/>
        <v>6.0201884501694891E-2</v>
      </c>
      <c r="CC11" s="78">
        <f t="shared" si="33"/>
        <v>0.21149693723919033</v>
      </c>
      <c r="CD11" s="78">
        <f t="shared" si="33"/>
        <v>6.6255179667319697E-2</v>
      </c>
      <c r="CE11" s="78">
        <f t="shared" si="33"/>
        <v>0.11307235657892963</v>
      </c>
      <c r="CF11" s="78">
        <f t="shared" si="33"/>
        <v>0.54838688433816629</v>
      </c>
      <c r="CG11" s="78">
        <f t="shared" si="33"/>
        <v>4.369029184608738E-2</v>
      </c>
      <c r="CH11" s="78">
        <f t="shared" si="33"/>
        <v>4.8194293726022748E-2</v>
      </c>
      <c r="CI11" s="78">
        <f t="shared" si="33"/>
        <v>0</v>
      </c>
      <c r="CJ11" s="78">
        <f t="shared" si="33"/>
        <v>0</v>
      </c>
      <c r="CK11" s="78">
        <f t="shared" si="33"/>
        <v>3.4969113951131774E-2</v>
      </c>
      <c r="CL11" s="78">
        <f t="shared" si="33"/>
        <v>0</v>
      </c>
      <c r="CM11" s="78">
        <f t="shared" si="33"/>
        <v>4.6225974815409888E-2</v>
      </c>
      <c r="CN11" s="78">
        <f t="shared" si="33"/>
        <v>0.12713245167372367</v>
      </c>
      <c r="CO11" s="78">
        <f t="shared" si="33"/>
        <v>3.5490855788644089E-2</v>
      </c>
      <c r="CP11" s="78">
        <f t="shared" si="33"/>
        <v>0</v>
      </c>
      <c r="CQ11" s="78">
        <f t="shared" si="33"/>
        <v>0.28976628242256502</v>
      </c>
      <c r="CR11" s="78">
        <f t="shared" si="33"/>
        <v>0</v>
      </c>
      <c r="CS11" s="78">
        <f t="shared" si="33"/>
        <v>7.9495681599449336E-2</v>
      </c>
      <c r="CT11" s="78">
        <f t="shared" si="33"/>
        <v>0.16174205696653751</v>
      </c>
      <c r="CU11" s="39">
        <v>6.35</v>
      </c>
      <c r="CV11" s="39">
        <v>37.628865979381402</v>
      </c>
      <c r="CW11" s="39">
        <v>4.6082949308755801</v>
      </c>
      <c r="CX11" s="39">
        <v>10.7049608355091</v>
      </c>
      <c r="CY11" s="39">
        <v>19.801980198019798</v>
      </c>
      <c r="CZ11" s="39">
        <v>20</v>
      </c>
      <c r="DA11" s="39">
        <v>5.85585585585586</v>
      </c>
      <c r="DB11" s="39">
        <v>0</v>
      </c>
      <c r="DC11" s="39">
        <v>3.8645833333333299</v>
      </c>
      <c r="DD11" s="39">
        <v>4.4198895027624303</v>
      </c>
      <c r="DE11" s="39">
        <v>0.88095238095238104</v>
      </c>
      <c r="DF11" s="39">
        <v>0</v>
      </c>
      <c r="DG11" s="39">
        <v>0</v>
      </c>
      <c r="DH11" s="39">
        <v>1.8739495798319299</v>
      </c>
      <c r="DI11" s="39">
        <v>6.5934065934065904</v>
      </c>
      <c r="DJ11" s="39">
        <v>2.0625</v>
      </c>
      <c r="DK11" s="39">
        <v>3.5215517241379302</v>
      </c>
      <c r="DL11" s="39">
        <v>17.153846153846199</v>
      </c>
      <c r="DM11" s="39">
        <v>1.3597560975609799</v>
      </c>
      <c r="DN11" s="39">
        <v>1.5</v>
      </c>
      <c r="DO11" s="39">
        <v>0</v>
      </c>
      <c r="DP11" s="39">
        <v>0</v>
      </c>
      <c r="DQ11" s="39">
        <v>1.0882352941176501</v>
      </c>
      <c r="DR11" s="39">
        <v>0</v>
      </c>
      <c r="DS11" s="39">
        <v>1.43870967741935</v>
      </c>
      <c r="DT11" s="39">
        <v>3.96</v>
      </c>
      <c r="DU11" s="78">
        <v>1.1044776119402999</v>
      </c>
      <c r="DV11" s="78">
        <v>0</v>
      </c>
      <c r="DW11" s="78">
        <v>9.0405405405405403</v>
      </c>
      <c r="DX11" s="78">
        <v>0</v>
      </c>
      <c r="DY11" s="78">
        <v>2.4750000000000001</v>
      </c>
      <c r="DZ11" s="78">
        <v>5.03978779840849</v>
      </c>
      <c r="EA11" s="39">
        <f>(ED11/(ED11+EB11))*100</f>
        <v>3.1143899893771527</v>
      </c>
      <c r="EB11" s="39">
        <f t="shared" ref="EB11:EB35" si="34">EC11*GQ11</f>
        <v>1.7526761999999998</v>
      </c>
      <c r="EC11">
        <v>572.77</v>
      </c>
      <c r="ED11" s="39">
        <f>GT11*GQ11*3600</f>
        <v>5.6339813634874142E-2</v>
      </c>
      <c r="EE11" s="39">
        <f>FK11*$GQ11*$EC11</f>
        <v>64913570.464445993</v>
      </c>
      <c r="EF11" s="39">
        <f t="shared" ref="EF11:FJ11" si="35">FL11*$GQ11*$EC11</f>
        <v>3400191.8279999997</v>
      </c>
      <c r="EG11" s="39">
        <f t="shared" si="35"/>
        <v>3803307.3539999998</v>
      </c>
      <c r="EH11" s="39">
        <f t="shared" si="35"/>
        <v>6712749.845999999</v>
      </c>
      <c r="EI11" s="39">
        <f t="shared" si="35"/>
        <v>3540405.9239999996</v>
      </c>
      <c r="EJ11" s="39">
        <f t="shared" si="35"/>
        <v>1402140.96</v>
      </c>
      <c r="EK11" s="39">
        <f t="shared" si="35"/>
        <v>3890941.1639999999</v>
      </c>
      <c r="EL11" s="39">
        <f t="shared" si="35"/>
        <v>806231.05199999991</v>
      </c>
      <c r="EM11" s="39">
        <f t="shared" si="35"/>
        <v>1682569.152</v>
      </c>
      <c r="EN11" s="39">
        <f t="shared" si="35"/>
        <v>6344687.8439999996</v>
      </c>
      <c r="EO11" s="39">
        <f t="shared" si="35"/>
        <v>1472248.0079999997</v>
      </c>
      <c r="EP11" s="39">
        <f t="shared" si="35"/>
        <v>666016.95600000001</v>
      </c>
      <c r="EQ11" s="39">
        <f t="shared" si="35"/>
        <v>1209346.5779999997</v>
      </c>
      <c r="ER11" s="39">
        <f t="shared" si="35"/>
        <v>2085684.6779999998</v>
      </c>
      <c r="ES11" s="39">
        <f t="shared" si="35"/>
        <v>4784806.0259999996</v>
      </c>
      <c r="ET11" s="39">
        <f t="shared" si="35"/>
        <v>2523853.7279999997</v>
      </c>
      <c r="EU11" s="39">
        <f t="shared" si="35"/>
        <v>4066208.784</v>
      </c>
      <c r="EV11" s="39">
        <f t="shared" si="35"/>
        <v>455695.81199999992</v>
      </c>
      <c r="EW11" s="39">
        <f t="shared" si="35"/>
        <v>2874388.9679999999</v>
      </c>
      <c r="EX11" s="39">
        <f t="shared" si="35"/>
        <v>876338.1</v>
      </c>
      <c r="EY11" s="39">
        <f t="shared" si="35"/>
        <v>858811.33799999987</v>
      </c>
      <c r="EZ11" s="39">
        <f t="shared" si="35"/>
        <v>2401166.3939999999</v>
      </c>
      <c r="FA11" s="39">
        <f t="shared" si="35"/>
        <v>1191819.8159999999</v>
      </c>
      <c r="FB11" s="39">
        <f t="shared" si="35"/>
        <v>893864.86199999996</v>
      </c>
      <c r="FC11" s="39">
        <f t="shared" si="35"/>
        <v>2716648.11</v>
      </c>
      <c r="FD11" s="39">
        <f t="shared" si="35"/>
        <v>1314507.1499999999</v>
      </c>
      <c r="FE11" s="39">
        <f t="shared" si="35"/>
        <v>1174293.0539999998</v>
      </c>
      <c r="FF11" s="39">
        <f t="shared" si="35"/>
        <v>1472248.0079999997</v>
      </c>
      <c r="FG11" s="39">
        <f t="shared" si="35"/>
        <v>1296980.3879999998</v>
      </c>
      <c r="FH11" s="39">
        <f t="shared" si="35"/>
        <v>1156766.2919999999</v>
      </c>
      <c r="FI11" s="39">
        <f t="shared" si="35"/>
        <v>2103211.4399999995</v>
      </c>
      <c r="FJ11" s="39">
        <f t="shared" si="35"/>
        <v>6607589.2739999993</v>
      </c>
      <c r="FK11" s="39">
        <v>37036830</v>
      </c>
      <c r="FL11">
        <v>1940000</v>
      </c>
      <c r="FM11">
        <v>2170000</v>
      </c>
      <c r="FN11">
        <v>3830000</v>
      </c>
      <c r="FO11">
        <v>2020000</v>
      </c>
      <c r="FP11">
        <v>800000</v>
      </c>
      <c r="FQ11">
        <v>2220000</v>
      </c>
      <c r="FR11">
        <v>460000</v>
      </c>
      <c r="FS11">
        <v>960000</v>
      </c>
      <c r="FT11">
        <v>3620000</v>
      </c>
      <c r="FU11">
        <v>840000</v>
      </c>
      <c r="FV11">
        <v>380000</v>
      </c>
      <c r="FW11">
        <v>690000</v>
      </c>
      <c r="FX11">
        <v>1190000</v>
      </c>
      <c r="FY11">
        <v>2730000</v>
      </c>
      <c r="FZ11">
        <v>1440000</v>
      </c>
      <c r="GA11">
        <v>2320000</v>
      </c>
      <c r="GB11">
        <v>260000</v>
      </c>
      <c r="GC11">
        <v>1640000</v>
      </c>
      <c r="GD11">
        <v>500000</v>
      </c>
      <c r="GE11">
        <v>490000</v>
      </c>
      <c r="GF11">
        <v>1370000</v>
      </c>
      <c r="GG11">
        <v>680000</v>
      </c>
      <c r="GH11">
        <v>510000</v>
      </c>
      <c r="GI11">
        <v>1550000</v>
      </c>
      <c r="GJ11">
        <v>750000</v>
      </c>
      <c r="GK11">
        <v>670000</v>
      </c>
      <c r="GL11">
        <v>840000</v>
      </c>
      <c r="GM11">
        <v>740000</v>
      </c>
      <c r="GN11">
        <v>660000</v>
      </c>
      <c r="GO11">
        <v>1200000</v>
      </c>
      <c r="GP11">
        <v>3770000</v>
      </c>
      <c r="GQ11" s="36">
        <v>3.0599999999999998E-3</v>
      </c>
      <c r="GR11" s="36">
        <v>1E-3</v>
      </c>
      <c r="GS11" s="36">
        <v>8.0000000000000002E-3</v>
      </c>
      <c r="GT11" s="37">
        <f t="shared" ref="GT11:GT35" si="36">1/(GU11+HI11+HL11)</f>
        <v>5.1143621672906821E-3</v>
      </c>
      <c r="GU11" s="44">
        <f>GV11/(GW11^2)</f>
        <v>4.1786711120859721</v>
      </c>
      <c r="GV11" s="27">
        <v>2.72984615384616</v>
      </c>
      <c r="GW11" s="13">
        <f>(GX11*GV11*GY11)/(GZ11-HA11+HB11)</f>
        <v>0.80825796058954669</v>
      </c>
      <c r="GX11" s="44">
        <v>0.41</v>
      </c>
      <c r="GY11" s="13">
        <f>HC11-HD11</f>
        <v>1.7100000000000009</v>
      </c>
      <c r="GZ11" s="13">
        <f>LN((HC11-HD11)/HE11)</f>
        <v>-0.15665381004537635</v>
      </c>
      <c r="HA11" s="13">
        <f>HF11*((HC11-HD11)/HH11)</f>
        <v>14.886316152974905</v>
      </c>
      <c r="HB11" s="13">
        <f>HF11*(HE11/HH11)</f>
        <v>17.410896085350757</v>
      </c>
      <c r="HC11" s="13">
        <v>9.75</v>
      </c>
      <c r="HD11" s="13">
        <v>8.0399999999999991</v>
      </c>
      <c r="HE11" s="13">
        <v>2</v>
      </c>
      <c r="HF11" s="13">
        <f>(2*LN((1+HG11)/2))+(LN((1+HG11^2)/2))-(2*(1/TAN(HG11))+(3.1416/2))</f>
        <v>-10.684619516131413</v>
      </c>
      <c r="HG11" s="13">
        <f t="shared" ref="HG11:HG35" si="37">1/(1-(28*(HC11/HH11)))^0.25</f>
        <v>0.25865107765800122</v>
      </c>
      <c r="HH11" s="13">
        <f>1/(-0.875*(HE11^-0.1029))</f>
        <v>-1.2273486055805338</v>
      </c>
      <c r="HI11" s="13">
        <f>2*(HJ11^(2/3))*(HK11^(2/3))*((GX11*GW11)^(-1))</f>
        <v>4.8482441175856161</v>
      </c>
      <c r="HJ11" s="44">
        <v>1</v>
      </c>
      <c r="HK11" s="44">
        <v>0.72</v>
      </c>
      <c r="HL11" s="44">
        <f>1/((1/(HM11+HN11))+(1/HO11)+(1/HP11))</f>
        <v>186.50088809946709</v>
      </c>
      <c r="HM11" s="44">
        <v>200</v>
      </c>
      <c r="HN11" s="44">
        <v>10</v>
      </c>
      <c r="HO11" s="44">
        <v>2000</v>
      </c>
      <c r="HP11" s="44">
        <v>10000</v>
      </c>
    </row>
    <row r="12" spans="1:224" x14ac:dyDescent="0.25">
      <c r="A12" s="38" t="s">
        <v>268</v>
      </c>
      <c r="B12" s="39"/>
      <c r="C12" s="55">
        <f t="shared" ref="C12:C35" si="38">($GQ12/(1-(BO12/100)))-$GQ12</f>
        <v>1.34547449108487E-5</v>
      </c>
      <c r="D12" s="55">
        <f t="shared" ref="D12:D35" si="39">($GQ12/(1-(BP12/100)))-$GQ12</f>
        <v>7.97302036278872E-5</v>
      </c>
      <c r="E12" s="55">
        <f t="shared" ref="E12:E35" si="40">($GQ12/(1-(BQ12/100)))-$GQ12</f>
        <v>9.7643201210848019E-6</v>
      </c>
      <c r="F12" s="55">
        <f t="shared" ref="F12:F35" si="41">($GQ12/(1-(BR12/100)))-$GQ12</f>
        <v>2.2682286192504154E-5</v>
      </c>
      <c r="G12" s="55">
        <f t="shared" ref="G12:G35" si="42">($GQ12/(1-(BS12/100)))-$GQ12</f>
        <v>4.1957573589611157E-5</v>
      </c>
      <c r="H12" s="55">
        <f t="shared" ref="H12:H35" si="43">($GQ12/(1-(BT12/100)))-$GQ12</f>
        <v>4.2377149325507381E-5</v>
      </c>
      <c r="I12" s="55">
        <f t="shared" ref="I12:I35" si="44">($GQ12/(1-(BU12/100)))-$GQ12</f>
        <v>1.2407723901613002E-5</v>
      </c>
      <c r="J12" s="55">
        <f t="shared" ref="J12:J35" si="45">($GQ12/(1-(BV12/100)))-$GQ12</f>
        <v>0</v>
      </c>
      <c r="K12" s="55">
        <f t="shared" ref="K12:K35" si="46">($GQ12/(1-(BW12/100)))-$GQ12</f>
        <v>8.1885012498767937E-6</v>
      </c>
      <c r="L12" s="55">
        <f t="shared" ref="L12:L35" si="47">($GQ12/(1-(BX12/100)))-$GQ12</f>
        <v>9.3651158730402237E-6</v>
      </c>
      <c r="M12" s="55">
        <f t="shared" ref="M12:M35" si="48">($GQ12/(1-(BY12/100)))-$GQ12</f>
        <v>1.86661252981387E-6</v>
      </c>
      <c r="N12" s="55">
        <f t="shared" ref="N12:N35" si="49">($GQ12/(1-(BZ12/100)))-$GQ12</f>
        <v>0</v>
      </c>
      <c r="O12" s="55">
        <f t="shared" ref="O12:O35" si="50">($GQ12/(1-(CA12/100)))-$GQ12</f>
        <v>0</v>
      </c>
      <c r="P12" s="55">
        <f t="shared" ref="P12:P35" si="51">($GQ12/(1-(CB12/100)))-$GQ12</f>
        <v>3.9706320586500518E-6</v>
      </c>
      <c r="Q12" s="55">
        <f t="shared" ref="Q12:Q35" si="52">($GQ12/(1-(CC12/100)))-$GQ12</f>
        <v>1.3970488788628797E-5</v>
      </c>
      <c r="R12" s="55">
        <f t="shared" ref="R12:R35" si="53">($GQ12/(1-(CD12/100)))-$GQ12</f>
        <v>4.370143524192599E-6</v>
      </c>
      <c r="S12" s="55">
        <f t="shared" ref="S12:S35" si="54">($GQ12/(1-(CE12/100)))-$GQ12</f>
        <v>7.4616661635646883E-6</v>
      </c>
      <c r="T12" s="55">
        <f t="shared" ref="T12:T35" si="55">($GQ12/(1-(CF12/100)))-$GQ12</f>
        <v>3.6346554998415749E-5</v>
      </c>
      <c r="U12" s="55">
        <f t="shared" ref="U12:U35" si="56">($GQ12/(1-(CG12/100)))-$GQ12</f>
        <v>2.8811293596303633E-6</v>
      </c>
      <c r="V12" s="55">
        <f t="shared" ref="V12:V35" si="57">($GQ12/(1-(CH12/100)))-$GQ12</f>
        <v>3.1782861994135089E-6</v>
      </c>
      <c r="W12" s="55">
        <f t="shared" ref="W12:W35" si="58">($GQ12/(1-(CI12/100)))-$GQ12</f>
        <v>0</v>
      </c>
      <c r="X12" s="55">
        <f t="shared" ref="X12:X35" si="59">($GQ12/(1-(CJ12/100)))-$GQ12</f>
        <v>0</v>
      </c>
      <c r="Y12" s="55">
        <f t="shared" ref="Y12:Y35" si="60">($GQ12/(1-(CK12/100)))-$GQ12</f>
        <v>2.3058154780056239E-6</v>
      </c>
      <c r="Z12" s="55">
        <f t="shared" ref="Z12:Z35" si="61">($GQ12/(1-(CL12/100)))-$GQ12</f>
        <v>0</v>
      </c>
      <c r="AA12" s="55">
        <f t="shared" ref="AA12:AA35" si="62">($GQ12/(1-(CM12/100)))-$GQ12</f>
        <v>3.0484207418019285E-6</v>
      </c>
      <c r="AB12" s="55">
        <f t="shared" ref="AB12:AB35" si="63">($GQ12/(1-(CN12/100)))-$GQ12</f>
        <v>8.390675566450484E-6</v>
      </c>
      <c r="AC12" s="55">
        <f t="shared" ref="AC12:AC35" si="64">($GQ12/(1-(CO12/100)))-$GQ12</f>
        <v>2.3402306343935086E-6</v>
      </c>
      <c r="AD12" s="55">
        <f t="shared" ref="AD12:AD35" si="65">($GQ12/(1-(CP12/100)))-$GQ12</f>
        <v>0</v>
      </c>
      <c r="AE12" s="55">
        <f t="shared" ref="AE12:AE35" si="66">($GQ12/(1-(CQ12/100)))-$GQ12</f>
        <v>1.9155616823489721E-5</v>
      </c>
      <c r="AF12" s="55">
        <f t="shared" ref="AF12:AF35" si="67">($GQ12/(1-(CR12/100)))-$GQ12</f>
        <v>0</v>
      </c>
      <c r="AG12" s="55">
        <f t="shared" ref="AG12:AG35" si="68">($GQ12/(1-(CS12/100)))-$GQ12</f>
        <v>5.2441722290311188E-6</v>
      </c>
      <c r="AH12" s="55">
        <f t="shared" ref="AH12:AH35" si="69">($GQ12/(1-(CT12/100)))-$GQ12</f>
        <v>1.0678592005101267E-5</v>
      </c>
      <c r="AI12" s="39">
        <f t="shared" si="1"/>
        <v>284841.34310021397</v>
      </c>
      <c r="AJ12" s="39">
        <f t="shared" ref="AJ12:AJ35" si="70">EF12*BP12%</f>
        <v>87534.200873355396</v>
      </c>
      <c r="AK12" s="39">
        <f t="shared" ref="AK12:AK35" si="71">EG12*BQ12%</f>
        <v>12118.20983691465</v>
      </c>
      <c r="AL12" s="39">
        <f t="shared" ref="AL12:AL35" si="72">EH12*BR12%</f>
        <v>49587.521614899088</v>
      </c>
      <c r="AM12" s="39">
        <f t="shared" ref="AM12:AM35" si="73">EI12*BS12%</f>
        <v>48237.348455841682</v>
      </c>
      <c r="AN12" s="39">
        <f t="shared" ref="AN12:AN35" si="74">EJ12*BT12%</f>
        <v>19293.717759699492</v>
      </c>
      <c r="AO12" s="39">
        <f t="shared" ref="AO12:AO35" si="75">EK12*BU12%</f>
        <v>15747.360350495748</v>
      </c>
      <c r="AP12" s="39">
        <f t="shared" ref="AP12:AP35" si="76">EL12*BV12%</f>
        <v>0</v>
      </c>
      <c r="AQ12" s="39">
        <f t="shared" ref="AQ12:AQ35" si="77">EM12*BW12%</f>
        <v>4496.9304530835534</v>
      </c>
      <c r="AR12" s="39">
        <f t="shared" ref="AR12:AR35" si="78">EN12*BX12%</f>
        <v>19390.309570442798</v>
      </c>
      <c r="AS12" s="39">
        <f t="shared" ref="AS12:AS35" si="79">EO12*BY12%</f>
        <v>897.82279785299841</v>
      </c>
      <c r="AT12" s="39">
        <f t="shared" ref="AT12:AT35" si="80">EP12*BZ12%</f>
        <v>0</v>
      </c>
      <c r="AU12" s="39">
        <f t="shared" ref="AU12:AU35" si="81">EQ12*CA12%</f>
        <v>0</v>
      </c>
      <c r="AV12" s="39">
        <f t="shared" ref="AV12:AV35" si="82">ER12*CB12%</f>
        <v>2704.7371194592529</v>
      </c>
      <c r="AW12" s="39">
        <f t="shared" ref="AW12:AW35" si="83">ES12*CC12%</f>
        <v>21798.873488933306</v>
      </c>
      <c r="AX12" s="39">
        <f t="shared" ref="AX12:AX35" si="84">ET12*CD12%</f>
        <v>3602.0547866054962</v>
      </c>
      <c r="AY12" s="39">
        <f t="shared" ref="AY12:AY35" si="85">EU12*CE12%</f>
        <v>9904.0357688575477</v>
      </c>
      <c r="AZ12" s="39">
        <f t="shared" ref="AZ12:AZ35" si="86">EV12*CF12%</f>
        <v>5383.0223985797966</v>
      </c>
      <c r="BA12" s="39">
        <f t="shared" ref="BA12:BA35" si="87">EW12*CG12%</f>
        <v>2705.1844543175052</v>
      </c>
      <c r="BB12" s="39">
        <f t="shared" ref="BB12:BB35" si="88">EX12*CH12%</f>
        <v>909.7743602428493</v>
      </c>
      <c r="BC12" s="39">
        <f t="shared" ref="BC12:BC35" si="89">EY12*CI12%</f>
        <v>0</v>
      </c>
      <c r="BD12" s="39">
        <f t="shared" ref="BD12:BD35" si="90">EZ12*CJ12%</f>
        <v>0</v>
      </c>
      <c r="BE12" s="39">
        <f t="shared" ref="BE12:BE35" si="91">FA12*CK12%</f>
        <v>897.76293282693734</v>
      </c>
      <c r="BF12" s="39">
        <f t="shared" ref="BF12:BF35" si="92">FB12*CL12%</f>
        <v>0</v>
      </c>
      <c r="BG12" s="39">
        <f t="shared" ref="BG12:BG35" si="93">FC12*CM12%</f>
        <v>2705.1157571559047</v>
      </c>
      <c r="BH12" s="39">
        <f t="shared" ref="BH12:BH35" si="94">FD12*CN12%</f>
        <v>3599.8581908745891</v>
      </c>
      <c r="BI12" s="39">
        <f t="shared" ref="BI12:BI35" si="95">FE12*CO12%</f>
        <v>897.75824224800249</v>
      </c>
      <c r="BJ12" s="39">
        <f t="shared" ref="BJ12:BJ35" si="96">FF12*CP12%</f>
        <v>0</v>
      </c>
      <c r="BK12" s="39">
        <f t="shared" ref="BK12:BK35" si="97">FG12*CQ12%</f>
        <v>8095.553214381217</v>
      </c>
      <c r="BL12" s="39">
        <f t="shared" ref="BL12:BL35" si="98">FH12*CR12%</f>
        <v>0</v>
      </c>
      <c r="BM12" s="39">
        <f t="shared" ref="BM12:BM35" si="99">FI12*CS12%</f>
        <v>3601.5770377895656</v>
      </c>
      <c r="BN12" s="39">
        <f t="shared" ref="BN12:BN35" si="100">FJ12*CT12%</f>
        <v>23021.406909441252</v>
      </c>
      <c r="BO12" s="78">
        <f t="shared" ref="BO12:BO35" si="101">(($ED12*(CU12/100))/($ED12*(CU12/100)+$EB12))*100</f>
        <v>0.20391928970399259</v>
      </c>
      <c r="BP12" s="78">
        <f t="shared" ref="BP12:BP35" si="102">(($ED12*(CV12/100))/($ED12*(CV12/100)+$EB12))*100</f>
        <v>1.1963689534884097</v>
      </c>
      <c r="BQ12" s="78">
        <f t="shared" ref="BQ12:BQ35" si="103">(($ED12*(CW12/100))/($ED12*(CW12/100)+$EB12))*100</f>
        <v>0.14807025608234708</v>
      </c>
      <c r="BR12" s="78">
        <f t="shared" ref="BR12:BR35" si="104">(($ED12*(CX12/100))/($ED12*(CX12/100)+$EB12))*100</f>
        <v>0.34329124030101271</v>
      </c>
      <c r="BS12" s="78">
        <f t="shared" ref="BS12:BS35" si="105">(($ED12*(CY12/100))/($ED12*(CY12/100)+$EB12))*100</f>
        <v>0.63317119717600867</v>
      </c>
      <c r="BT12" s="78">
        <f t="shared" ref="BT12:BT35" si="106">(($ED12*(CZ12/100))/($ED12*(CZ12/100)+$EB12))*100</f>
        <v>0.63946242022915234</v>
      </c>
      <c r="BU12" s="78">
        <f t="shared" ref="BU12:BU35" si="107">(($ED12*(DA12/100))/($ED12*(DA12/100)+$EB12))*100</f>
        <v>0.18808054914706862</v>
      </c>
      <c r="BV12" s="78">
        <f t="shared" ref="BV12:BV35" si="108">(($ED12*(DB12/100))/($ED12*(DB12/100)+$EB12))*100</f>
        <v>0</v>
      </c>
      <c r="BW12" s="78">
        <f t="shared" ref="BW12:BW35" si="109">(($ED12*(DC12/100))/($ED12*(DC12/100)+$EB12))*100</f>
        <v>0.12420355626230266</v>
      </c>
      <c r="BX12" s="78">
        <f t="shared" ref="BX12:BX35" si="110">(($ED12*(DD12/100))/($ED12*(DD12/100)+$EB12))*100</f>
        <v>0.14202515278315134</v>
      </c>
      <c r="BY12" s="78">
        <f t="shared" ref="BY12:BY35" si="111">(($ED12*(DE12/100))/($ED12*(DE12/100)+$EB12))*100</f>
        <v>2.8340038496449334E-2</v>
      </c>
      <c r="BZ12" s="78">
        <f t="shared" ref="BZ12:BZ35" si="112">(($ED12*(DF12/100))/($ED12*(DF12/100)+$EB12))*100</f>
        <v>0</v>
      </c>
      <c r="CA12" s="78">
        <f t="shared" ref="CA12:CA35" si="113">(($ED12*(DG12/100))/($ED12*(DG12/100)+$EB12))*100</f>
        <v>0</v>
      </c>
      <c r="CB12" s="78">
        <f t="shared" ref="CB12:CB35" si="114">(($ED12*(DH12/100))/($ED12*(DH12/100)+$EB12))*100</f>
        <v>6.0265281959518378E-2</v>
      </c>
      <c r="CC12" s="78">
        <f t="shared" ref="CC12:CC35" si="115">(($ED12*(DI12/100))/($ED12*(DI12/100)+$EB12))*100</f>
        <v>0.21171932310813857</v>
      </c>
      <c r="CD12" s="78">
        <f t="shared" ref="CD12:CD35" si="116">(($ED12*(DJ12/100))/($ED12*(DJ12/100)+$EB12))*100</f>
        <v>6.6324947504473486E-2</v>
      </c>
      <c r="CE12" s="78">
        <f t="shared" ref="CE12:CE35" si="117">(($ED12*(DK12/100))/($ED12*(DK12/100)+$EB12))*100</f>
        <v>0.11319136786441056</v>
      </c>
      <c r="CF12" s="78">
        <f t="shared" ref="CF12:CF35" si="118">(($ED12*(DL12/100))/($ED12*(DL12/100)+$EB12))*100</f>
        <v>0.54896155621800602</v>
      </c>
      <c r="CG12" s="78">
        <f t="shared" ref="CG12:CG35" si="119">(($ED12*(DM12/100))/($ED12*(DM12/100)+$EB12))*100</f>
        <v>4.3736308869673023E-2</v>
      </c>
      <c r="CH12" s="78">
        <f t="shared" ref="CH12:CH35" si="120">(($ED12*(DN12/100))/($ED12*(DN12/100)+$EB12))*100</f>
        <v>4.8245052322969814E-2</v>
      </c>
      <c r="CI12" s="78">
        <f t="shared" ref="CI12:CI35" si="121">(($ED12*(DO12/100))/($ED12*(DO12/100)+$EB12))*100</f>
        <v>0</v>
      </c>
      <c r="CJ12" s="78">
        <f t="shared" ref="CJ12:CJ35" si="122">(($ED12*(DP12/100))/($ED12*(DP12/100)+$EB12))*100</f>
        <v>0</v>
      </c>
      <c r="CK12" s="78">
        <f t="shared" ref="CK12:CK35" si="123">(($ED12*(DQ12/100))/($ED12*(DQ12/100)+$EB12))*100</f>
        <v>3.5005948566366983E-2</v>
      </c>
      <c r="CL12" s="78">
        <f t="shared" ref="CL12:CL35" si="124">(($ED12*(DR12/100))/($ED12*(DR12/100)+$EB12))*100</f>
        <v>0</v>
      </c>
      <c r="CM12" s="78">
        <f t="shared" ref="CM12:CM35" si="125">(($ED12*(DS12/100))/($ED12*(DS12/100)+$EB12))*100</f>
        <v>4.6274661323658615E-2</v>
      </c>
      <c r="CN12" s="78">
        <f t="shared" ref="CN12:CN35" si="126">(($ED12*(DT12/100))/($ED12*(DT12/100)+$EB12))*100</f>
        <v>0.12726624268143163</v>
      </c>
      <c r="CO12" s="78">
        <f t="shared" ref="CO12:CO35" si="127">(($ED12*(DU12/100))/($ED12*(DU12/100)+$EB12))*100</f>
        <v>3.5528239783815009E-2</v>
      </c>
      <c r="CP12" s="78">
        <f t="shared" ref="CP12:CP35" si="128">(($ED12*(DV12/100))/($ED12*(DV12/100)+$EB12))*100</f>
        <v>0</v>
      </c>
      <c r="CQ12" s="78">
        <f t="shared" ref="CQ12:CQ35" si="129">(($ED12*(DW12/100))/($ED12*(DW12/100)+$EB12))*100</f>
        <v>0.29007072810692403</v>
      </c>
      <c r="CR12" s="78">
        <f t="shared" ref="CR12:CR35" si="130">(($ED12*(DX12/100))/($ED12*(DX12/100)+$EB12))*100</f>
        <v>0</v>
      </c>
      <c r="CS12" s="78">
        <f t="shared" ref="CS12:CS35" si="131">(($ED12*(DY12/100))/($ED12*(DY12/100)+$EB12))*100</f>
        <v>7.9579380808858985E-2</v>
      </c>
      <c r="CT12" s="78">
        <f t="shared" ref="CT12:CT35" si="132">(($ED12*(DZ12/100))/($ED12*(DZ12/100)+$EB12))*100</f>
        <v>0.16191221120875904</v>
      </c>
      <c r="CU12" s="39">
        <v>6.35</v>
      </c>
      <c r="CV12" s="39">
        <v>37.628865979381402</v>
      </c>
      <c r="CW12" s="39">
        <v>4.6082949308755801</v>
      </c>
      <c r="CX12" s="39">
        <v>10.7049608355091</v>
      </c>
      <c r="CY12" s="39">
        <v>19.801980198019798</v>
      </c>
      <c r="CZ12" s="39">
        <v>20</v>
      </c>
      <c r="DA12" s="39">
        <v>5.85585585585586</v>
      </c>
      <c r="DB12" s="39">
        <v>0</v>
      </c>
      <c r="DC12" s="39">
        <v>3.8645833333333299</v>
      </c>
      <c r="DD12" s="39">
        <v>4.4198895027624303</v>
      </c>
      <c r="DE12" s="39">
        <v>0.88095238095238104</v>
      </c>
      <c r="DF12" s="39">
        <v>0</v>
      </c>
      <c r="DG12" s="39">
        <v>0</v>
      </c>
      <c r="DH12" s="39">
        <v>1.8739495798319299</v>
      </c>
      <c r="DI12" s="39">
        <v>6.5934065934065904</v>
      </c>
      <c r="DJ12" s="39">
        <v>2.0625</v>
      </c>
      <c r="DK12" s="39">
        <v>3.5215517241379302</v>
      </c>
      <c r="DL12" s="39">
        <v>17.153846153846199</v>
      </c>
      <c r="DM12" s="39">
        <v>1.3597560975609799</v>
      </c>
      <c r="DN12" s="39">
        <v>1.5</v>
      </c>
      <c r="DO12" s="39">
        <v>0</v>
      </c>
      <c r="DP12" s="39">
        <v>0</v>
      </c>
      <c r="DQ12" s="39">
        <v>1.0882352941176501</v>
      </c>
      <c r="DR12" s="39">
        <v>0</v>
      </c>
      <c r="DS12" s="39">
        <v>1.43870967741935</v>
      </c>
      <c r="DT12" s="39">
        <v>3.96</v>
      </c>
      <c r="DU12" s="78">
        <v>1.1044776119402999</v>
      </c>
      <c r="DV12" s="78">
        <v>0</v>
      </c>
      <c r="DW12" s="78">
        <v>9.0405405405405403</v>
      </c>
      <c r="DX12" s="78">
        <v>0</v>
      </c>
      <c r="DY12" s="78">
        <v>2.4750000000000001</v>
      </c>
      <c r="DZ12" s="78">
        <v>5.03978779840849</v>
      </c>
      <c r="EA12" s="39">
        <f t="shared" ref="EA12:EA35" si="133">(ED12/(ED12+EB12))*100</f>
        <v>3.1175693631383727</v>
      </c>
      <c r="EB12" s="39">
        <f t="shared" si="34"/>
        <v>3.7714721673530001</v>
      </c>
      <c r="EC12">
        <v>572.77</v>
      </c>
      <c r="ED12" s="39">
        <f t="shared" ref="ED12:ED35" si="134">GT12*GQ12*3600</f>
        <v>0.12136179909585379</v>
      </c>
      <c r="EE12" s="39">
        <f t="shared" ref="EE12:EE35" si="135">FK12*$GQ12*$EC12</f>
        <v>139683373.51198462</v>
      </c>
      <c r="EF12" s="39">
        <f t="shared" ref="EF12:EF35" si="136">FL12*$GQ12*$EC12</f>
        <v>7316656.0046648197</v>
      </c>
      <c r="EG12" s="39">
        <f t="shared" ref="EG12:EG35" si="137">FM12*$GQ12*$EC12</f>
        <v>8184094.6031560097</v>
      </c>
      <c r="EH12" s="39">
        <f t="shared" ref="EH12:EH35" si="138">FN12*$GQ12*$EC12</f>
        <v>14444738.40096199</v>
      </c>
      <c r="EI12" s="39">
        <f t="shared" ref="EI12:EI35" si="139">FO12*$GQ12*$EC12</f>
        <v>7618373.7780530602</v>
      </c>
      <c r="EJ12" s="39">
        <f t="shared" ref="EJ12:EJ35" si="140">FP12*$GQ12*$EC12</f>
        <v>3017177.7338824002</v>
      </c>
      <c r="EK12" s="39">
        <f t="shared" ref="EK12:EK35" si="141">FQ12*$GQ12*$EC12</f>
        <v>8372668.2115236605</v>
      </c>
      <c r="EL12" s="39">
        <f t="shared" ref="EL12:EL35" si="142">FR12*$GQ12*$EC12</f>
        <v>1734877.19698238</v>
      </c>
      <c r="EM12" s="39">
        <f t="shared" ref="EM12:EM35" si="143">FS12*$GQ12*$EC12</f>
        <v>3620613.2806588798</v>
      </c>
      <c r="EN12" s="39">
        <f t="shared" ref="EN12:EN35" si="144">FT12*$GQ12*$EC12</f>
        <v>13652729.245817859</v>
      </c>
      <c r="EO12" s="39">
        <f t="shared" ref="EO12:EO35" si="145">FU12*$GQ12*$EC12</f>
        <v>3168036.6205765205</v>
      </c>
      <c r="EP12" s="39">
        <f t="shared" ref="EP12:EP35" si="146">FV12*$GQ12*$EC12</f>
        <v>1433159.42359414</v>
      </c>
      <c r="EQ12" s="39">
        <f t="shared" ref="EQ12:EQ35" si="147">FW12*$GQ12*$EC12</f>
        <v>2602315.79547357</v>
      </c>
      <c r="ER12" s="39">
        <f t="shared" ref="ER12:ER35" si="148">FX12*$GQ12*$EC12</f>
        <v>4488051.8791500703</v>
      </c>
      <c r="ES12" s="39">
        <f t="shared" ref="ES12:ES35" si="149">FY12*$GQ12*$EC12</f>
        <v>10296119.016873689</v>
      </c>
      <c r="ET12" s="39">
        <f t="shared" ref="ET12:ET35" si="150">FZ12*$GQ12*$EC12</f>
        <v>5430919.9209883204</v>
      </c>
      <c r="EU12" s="39">
        <f t="shared" ref="EU12:EU35" si="151">GA12*$GQ12*$EC12</f>
        <v>8749815.4282589592</v>
      </c>
      <c r="EV12" s="39">
        <f t="shared" ref="EV12:EV35" si="152">GB12*$GQ12*$EC12</f>
        <v>980582.76351177995</v>
      </c>
      <c r="EW12" s="39">
        <f t="shared" ref="EW12:EW35" si="153">GC12*$GQ12*$EC12</f>
        <v>6185214.3544589197</v>
      </c>
      <c r="EX12" s="39">
        <f t="shared" ref="EX12:EX35" si="154">GD12*$GQ12*$EC12</f>
        <v>1885736.0836765</v>
      </c>
      <c r="EY12" s="39">
        <f t="shared" ref="EY12:EY35" si="155">GE12*$GQ12*$EC12</f>
        <v>1848021.3620029702</v>
      </c>
      <c r="EZ12" s="39">
        <f t="shared" ref="EZ12:EZ35" si="156">GF12*$GQ12*$EC12</f>
        <v>5166916.8692736095</v>
      </c>
      <c r="FA12" s="39">
        <f t="shared" ref="FA12:FA35" si="157">GG12*$GQ12*$EC12</f>
        <v>2564601.0738000399</v>
      </c>
      <c r="FB12" s="39">
        <f t="shared" ref="FB12:FB35" si="158">GH12*$GQ12*$EC12</f>
        <v>1923450.8053500301</v>
      </c>
      <c r="FC12" s="39">
        <f t="shared" ref="FC12:FC35" si="159">GI12*$GQ12*$EC12</f>
        <v>5845781.8593971506</v>
      </c>
      <c r="FD12" s="39">
        <f t="shared" ref="FD12:FD35" si="160">GJ12*$GQ12*$EC12</f>
        <v>2828604.1255147499</v>
      </c>
      <c r="FE12" s="39">
        <f t="shared" ref="FE12:FE35" si="161">GK12*$GQ12*$EC12</f>
        <v>2526886.3521265099</v>
      </c>
      <c r="FF12" s="39">
        <f t="shared" ref="FF12:FF35" si="162">GL12*$GQ12*$EC12</f>
        <v>3168036.6205765205</v>
      </c>
      <c r="FG12" s="39">
        <f t="shared" ref="FG12:FG35" si="163">GM12*$GQ12*$EC12</f>
        <v>2790889.4038412198</v>
      </c>
      <c r="FH12" s="39">
        <f t="shared" ref="FH12:FH35" si="164">GN12*$GQ12*$EC12</f>
        <v>2489171.6304529803</v>
      </c>
      <c r="FI12" s="39">
        <f t="shared" ref="FI12:FI35" si="165">GO12*$GQ12*$EC12</f>
        <v>4525766.6008235998</v>
      </c>
      <c r="FJ12" s="39">
        <f t="shared" ref="FJ12:FJ35" si="166">GP12*$GQ12*$EC12</f>
        <v>14218450.07092081</v>
      </c>
      <c r="FK12" s="39">
        <v>37036830</v>
      </c>
      <c r="FL12">
        <v>1940000</v>
      </c>
      <c r="FM12">
        <v>2170000</v>
      </c>
      <c r="FN12">
        <v>3830000</v>
      </c>
      <c r="FO12">
        <v>2020000</v>
      </c>
      <c r="FP12">
        <v>800000</v>
      </c>
      <c r="FQ12">
        <v>2220000</v>
      </c>
      <c r="FR12">
        <v>460000</v>
      </c>
      <c r="FS12">
        <v>960000</v>
      </c>
      <c r="FT12">
        <v>3620000</v>
      </c>
      <c r="FU12">
        <v>840000</v>
      </c>
      <c r="FV12">
        <v>380000</v>
      </c>
      <c r="FW12">
        <v>690000</v>
      </c>
      <c r="FX12">
        <v>1190000</v>
      </c>
      <c r="FY12">
        <v>2730000</v>
      </c>
      <c r="FZ12">
        <v>1440000</v>
      </c>
      <c r="GA12">
        <v>2320000</v>
      </c>
      <c r="GB12">
        <v>260000</v>
      </c>
      <c r="GC12">
        <v>1640000</v>
      </c>
      <c r="GD12">
        <v>500000</v>
      </c>
      <c r="GE12">
        <v>490000</v>
      </c>
      <c r="GF12">
        <v>1370000</v>
      </c>
      <c r="GG12">
        <v>680000</v>
      </c>
      <c r="GH12">
        <v>510000</v>
      </c>
      <c r="GI12">
        <v>1550000</v>
      </c>
      <c r="GJ12">
        <v>750000</v>
      </c>
      <c r="GK12">
        <v>670000</v>
      </c>
      <c r="GL12">
        <v>840000</v>
      </c>
      <c r="GM12">
        <v>740000</v>
      </c>
      <c r="GN12">
        <v>660000</v>
      </c>
      <c r="GO12">
        <v>1200000</v>
      </c>
      <c r="GP12">
        <v>3770000</v>
      </c>
      <c r="GQ12" s="36">
        <v>6.5846189000000003E-3</v>
      </c>
      <c r="GR12" s="36">
        <v>1E-3</v>
      </c>
      <c r="GS12" s="36">
        <v>8.0000000000000002E-3</v>
      </c>
      <c r="GT12" s="37">
        <f t="shared" si="36"/>
        <v>5.1197512524163522E-3</v>
      </c>
      <c r="GU12" s="44">
        <f t="shared" ref="GU12:GU35" si="167">GV12/(GW12^2)</f>
        <v>4.0833973025937418</v>
      </c>
      <c r="GV12" s="27">
        <v>2.7935389133627102</v>
      </c>
      <c r="GW12" s="13">
        <f t="shared" ref="GW12:GW35" si="168">(GX12*GV12*GY12)/(GZ12-HA12+HB12)</f>
        <v>0.82711623208540941</v>
      </c>
      <c r="GX12" s="44">
        <v>0.41</v>
      </c>
      <c r="GY12" s="13">
        <f t="shared" ref="GY12:GY35" si="169">HC12-HD12</f>
        <v>1.7100000000000009</v>
      </c>
      <c r="GZ12" s="13">
        <f t="shared" ref="GZ12:GZ35" si="170">LN((HC12-HD12)/HE12)</f>
        <v>-0.15665381004537635</v>
      </c>
      <c r="HA12" s="13">
        <f t="shared" ref="HA12:HA35" si="171">HF12*((HC12-HD12)/HH12)</f>
        <v>14.886316152974905</v>
      </c>
      <c r="HB12" s="13">
        <f t="shared" ref="HB12:HB35" si="172">HF12*(HE12/HH12)</f>
        <v>17.410896085350757</v>
      </c>
      <c r="HC12" s="13">
        <v>9.75</v>
      </c>
      <c r="HD12" s="13">
        <v>8.0399999999999991</v>
      </c>
      <c r="HE12" s="13">
        <v>2</v>
      </c>
      <c r="HF12" s="13">
        <f t="shared" ref="HF12:HF35" si="173">(2*LN((1+HG12)/2))+(LN((1+HG12^2)/2))-(2*(1/TAN(HG12))+(3.1416/2))</f>
        <v>-10.684619516131413</v>
      </c>
      <c r="HG12" s="13">
        <f t="shared" si="37"/>
        <v>0.25865107765800122</v>
      </c>
      <c r="HH12" s="13">
        <f t="shared" ref="HH12:HH35" si="174">1/(-0.875*(HE12^-0.1029))</f>
        <v>-1.2273486055805338</v>
      </c>
      <c r="HI12" s="13">
        <f t="shared" ref="HI12:HI35" si="175">2*(HJ12^(2/3))*(HK12^(2/3))*((GX12*GW12)^(-1))</f>
        <v>4.737704026240622</v>
      </c>
      <c r="HJ12" s="44">
        <v>1</v>
      </c>
      <c r="HK12" s="44">
        <v>0.72</v>
      </c>
      <c r="HL12" s="44">
        <f t="shared" ref="HL12:HL35" si="176">1/((1/(HM12+HN12))+(1/HO12)+(1/HP12))</f>
        <v>186.50088809946709</v>
      </c>
      <c r="HM12" s="44">
        <v>200</v>
      </c>
      <c r="HN12" s="44">
        <v>10</v>
      </c>
      <c r="HO12" s="44">
        <v>2000</v>
      </c>
      <c r="HP12" s="44">
        <v>10000</v>
      </c>
    </row>
    <row r="13" spans="1:224" x14ac:dyDescent="0.25">
      <c r="A13" s="38" t="s">
        <v>269</v>
      </c>
      <c r="B13" s="39"/>
      <c r="C13" s="55">
        <f t="shared" si="38"/>
        <v>1.9978686445038321E-5</v>
      </c>
      <c r="D13" s="55">
        <f t="shared" si="39"/>
        <v>1.1838981333612761E-4</v>
      </c>
      <c r="E13" s="55">
        <f t="shared" si="40"/>
        <v>1.4498847160664477E-5</v>
      </c>
      <c r="F13" s="55">
        <f t="shared" si="41"/>
        <v>3.368048125024399E-5</v>
      </c>
      <c r="G13" s="55">
        <f t="shared" si="42"/>
        <v>6.2301976908202619E-5</v>
      </c>
      <c r="H13" s="55">
        <f t="shared" si="43"/>
        <v>6.2924996677284767E-5</v>
      </c>
      <c r="I13" s="55">
        <f t="shared" si="44"/>
        <v>1.8423985513620414E-5</v>
      </c>
      <c r="J13" s="55">
        <f t="shared" si="45"/>
        <v>0</v>
      </c>
      <c r="K13" s="55">
        <f t="shared" si="46"/>
        <v>1.2158944670454669E-5</v>
      </c>
      <c r="L13" s="55">
        <f t="shared" si="47"/>
        <v>1.3906076613764973E-5</v>
      </c>
      <c r="M13" s="55">
        <f t="shared" si="48"/>
        <v>2.7716962822145474E-6</v>
      </c>
      <c r="N13" s="55">
        <f t="shared" si="49"/>
        <v>0</v>
      </c>
      <c r="O13" s="55">
        <f t="shared" si="50"/>
        <v>0</v>
      </c>
      <c r="P13" s="55">
        <f t="shared" si="51"/>
        <v>5.8959135542154678E-6</v>
      </c>
      <c r="Q13" s="55">
        <f t="shared" si="52"/>
        <v>2.074450439910544E-5</v>
      </c>
      <c r="R13" s="55">
        <f t="shared" si="53"/>
        <v>6.4891402823449157E-6</v>
      </c>
      <c r="S13" s="55">
        <f t="shared" si="54"/>
        <v>1.1079681527012553E-5</v>
      </c>
      <c r="T13" s="55">
        <f t="shared" si="55"/>
        <v>5.3970285611671873E-5</v>
      </c>
      <c r="U13" s="55">
        <f t="shared" si="56"/>
        <v>4.2781323960471712E-6</v>
      </c>
      <c r="V13" s="55">
        <f t="shared" si="57"/>
        <v>4.7193747507966177E-6</v>
      </c>
      <c r="W13" s="55">
        <f t="shared" si="58"/>
        <v>0</v>
      </c>
      <c r="X13" s="55">
        <f t="shared" si="59"/>
        <v>0</v>
      </c>
      <c r="Y13" s="55">
        <f t="shared" si="60"/>
        <v>3.4238601133232405E-6</v>
      </c>
      <c r="Z13" s="55">
        <f t="shared" si="61"/>
        <v>0</v>
      </c>
      <c r="AA13" s="55">
        <f t="shared" si="62"/>
        <v>4.5265400835589609E-6</v>
      </c>
      <c r="AB13" s="55">
        <f t="shared" si="63"/>
        <v>1.2459149342102308E-5</v>
      </c>
      <c r="AC13" s="55">
        <f t="shared" si="64"/>
        <v>3.4749625030736087E-6</v>
      </c>
      <c r="AD13" s="55">
        <f t="shared" si="65"/>
        <v>0</v>
      </c>
      <c r="AE13" s="55">
        <f t="shared" si="66"/>
        <v>2.844379917371978E-5</v>
      </c>
      <c r="AF13" s="55">
        <f t="shared" si="67"/>
        <v>0</v>
      </c>
      <c r="AG13" s="55">
        <f t="shared" si="68"/>
        <v>7.786968338812858E-6</v>
      </c>
      <c r="AH13" s="55">
        <f t="shared" si="69"/>
        <v>1.5856431523453979E-5</v>
      </c>
      <c r="AI13" s="39">
        <f t="shared" si="1"/>
        <v>422955.33562189777</v>
      </c>
      <c r="AJ13" s="39">
        <f t="shared" si="70"/>
        <v>129977.85162120858</v>
      </c>
      <c r="AK13" s="39">
        <f t="shared" si="71"/>
        <v>17994.092383309482</v>
      </c>
      <c r="AL13" s="39">
        <f t="shared" si="72"/>
        <v>73631.542727736523</v>
      </c>
      <c r="AM13" s="39">
        <f t="shared" si="73"/>
        <v>71626.701778521994</v>
      </c>
      <c r="AN13" s="39">
        <f t="shared" si="74"/>
        <v>28648.866789477324</v>
      </c>
      <c r="AO13" s="39">
        <f t="shared" si="75"/>
        <v>23382.947100475423</v>
      </c>
      <c r="AP13" s="39">
        <f t="shared" si="76"/>
        <v>0</v>
      </c>
      <c r="AQ13" s="39">
        <f t="shared" si="77"/>
        <v>6677.4038950688</v>
      </c>
      <c r="AR13" s="39">
        <f t="shared" si="78"/>
        <v>28792.290772154091</v>
      </c>
      <c r="AS13" s="39">
        <f t="shared" si="79"/>
        <v>1333.1594465924386</v>
      </c>
      <c r="AT13" s="39">
        <f t="shared" si="80"/>
        <v>0</v>
      </c>
      <c r="AU13" s="39">
        <f t="shared" si="81"/>
        <v>0</v>
      </c>
      <c r="AV13" s="39">
        <f t="shared" si="82"/>
        <v>4016.2110793724337</v>
      </c>
      <c r="AW13" s="39">
        <f t="shared" si="83"/>
        <v>32368.720667503374</v>
      </c>
      <c r="AX13" s="39">
        <f t="shared" si="84"/>
        <v>5348.6204846744831</v>
      </c>
      <c r="AY13" s="39">
        <f t="shared" si="85"/>
        <v>14706.308567802509</v>
      </c>
      <c r="AZ13" s="39">
        <f t="shared" si="86"/>
        <v>7993.1452458288641</v>
      </c>
      <c r="BA13" s="39">
        <f t="shared" si="87"/>
        <v>4016.8753027303751</v>
      </c>
      <c r="BB13" s="39">
        <f t="shared" si="88"/>
        <v>1350.9060931889692</v>
      </c>
      <c r="BC13" s="39">
        <f t="shared" si="89"/>
        <v>0</v>
      </c>
      <c r="BD13" s="39">
        <f t="shared" si="90"/>
        <v>0</v>
      </c>
      <c r="BE13" s="39">
        <f t="shared" si="91"/>
        <v>1333.0705562510643</v>
      </c>
      <c r="BF13" s="39">
        <f t="shared" si="92"/>
        <v>0</v>
      </c>
      <c r="BG13" s="39">
        <f t="shared" si="93"/>
        <v>4016.7732980277005</v>
      </c>
      <c r="BH13" s="39">
        <f t="shared" si="94"/>
        <v>5345.3588783055302</v>
      </c>
      <c r="BI13" s="39">
        <f t="shared" si="95"/>
        <v>1333.0635914639279</v>
      </c>
      <c r="BJ13" s="39">
        <f t="shared" si="96"/>
        <v>0</v>
      </c>
      <c r="BK13" s="39">
        <f t="shared" si="97"/>
        <v>12020.928766763009</v>
      </c>
      <c r="BL13" s="39">
        <f t="shared" si="98"/>
        <v>0</v>
      </c>
      <c r="BM13" s="39">
        <f t="shared" si="99"/>
        <v>5347.9111012674039</v>
      </c>
      <c r="BN13" s="39">
        <f t="shared" si="100"/>
        <v>34184.036225382697</v>
      </c>
      <c r="BO13" s="78">
        <f t="shared" si="101"/>
        <v>0.20391457075991537</v>
      </c>
      <c r="BP13" s="78">
        <f t="shared" si="102"/>
        <v>1.1963415433533875</v>
      </c>
      <c r="BQ13" s="78">
        <f t="shared" si="103"/>
        <v>0.14806682763629772</v>
      </c>
      <c r="BR13" s="78">
        <f t="shared" si="104"/>
        <v>0.34328330721229161</v>
      </c>
      <c r="BS13" s="78">
        <f t="shared" si="105"/>
        <v>0.63315660783554772</v>
      </c>
      <c r="BT13" s="78">
        <f t="shared" si="106"/>
        <v>0.63944768686107312</v>
      </c>
      <c r="BU13" s="78">
        <f t="shared" si="107"/>
        <v>0.18807619604023842</v>
      </c>
      <c r="BV13" s="78">
        <f t="shared" si="108"/>
        <v>0</v>
      </c>
      <c r="BW13" s="78">
        <f t="shared" si="109"/>
        <v>0.12420067974285962</v>
      </c>
      <c r="BX13" s="78">
        <f t="shared" si="110"/>
        <v>0.14202186410745796</v>
      </c>
      <c r="BY13" s="78">
        <f t="shared" si="111"/>
        <v>2.8339381519160114E-2</v>
      </c>
      <c r="BZ13" s="78">
        <f t="shared" si="112"/>
        <v>0</v>
      </c>
      <c r="CA13" s="78">
        <f t="shared" si="113"/>
        <v>0</v>
      </c>
      <c r="CB13" s="78">
        <f t="shared" si="114"/>
        <v>6.0263885339039029E-2</v>
      </c>
      <c r="CC13" s="78">
        <f t="shared" si="115"/>
        <v>0.21171442404459068</v>
      </c>
      <c r="CD13" s="78">
        <f t="shared" si="116"/>
        <v>6.6323410547197356E-2</v>
      </c>
      <c r="CE13" s="78">
        <f t="shared" si="117"/>
        <v>0.11318874609512011</v>
      </c>
      <c r="CF13" s="78">
        <f t="shared" si="118"/>
        <v>0.54894889649147793</v>
      </c>
      <c r="CG13" s="78">
        <f t="shared" si="119"/>
        <v>4.3735295132992097E-2</v>
      </c>
      <c r="CH13" s="78">
        <f t="shared" si="120"/>
        <v>4.8243934131370264E-2</v>
      </c>
      <c r="CI13" s="78">
        <f t="shared" si="121"/>
        <v>0</v>
      </c>
      <c r="CJ13" s="78">
        <f t="shared" si="122"/>
        <v>0</v>
      </c>
      <c r="CK13" s="78">
        <f t="shared" si="123"/>
        <v>3.5005137114407725E-2</v>
      </c>
      <c r="CL13" s="78">
        <f t="shared" si="124"/>
        <v>0</v>
      </c>
      <c r="CM13" s="78">
        <f t="shared" si="125"/>
        <v>4.6273588779322999E-2</v>
      </c>
      <c r="CN13" s="78">
        <f t="shared" si="126"/>
        <v>0.12726329532141356</v>
      </c>
      <c r="CO13" s="78">
        <f t="shared" si="127"/>
        <v>3.5527416229238169E-2</v>
      </c>
      <c r="CP13" s="78">
        <f t="shared" si="128"/>
        <v>0</v>
      </c>
      <c r="CQ13" s="78">
        <f t="shared" si="129"/>
        <v>0.29006402130689846</v>
      </c>
      <c r="CR13" s="78">
        <f t="shared" si="130"/>
        <v>0</v>
      </c>
      <c r="CS13" s="78">
        <f t="shared" si="131"/>
        <v>7.9577536949329966E-2</v>
      </c>
      <c r="CT13" s="78">
        <f t="shared" si="132"/>
        <v>0.16190846278320964</v>
      </c>
      <c r="CU13" s="39">
        <v>6.35</v>
      </c>
      <c r="CV13" s="39">
        <v>37.628865979381402</v>
      </c>
      <c r="CW13" s="39">
        <v>4.6082949308755801</v>
      </c>
      <c r="CX13" s="39">
        <v>10.7049608355091</v>
      </c>
      <c r="CY13" s="39">
        <v>19.801980198019798</v>
      </c>
      <c r="CZ13" s="39">
        <v>20</v>
      </c>
      <c r="DA13" s="39">
        <v>5.85585585585586</v>
      </c>
      <c r="DB13" s="39">
        <v>0</v>
      </c>
      <c r="DC13" s="39">
        <v>3.8645833333333299</v>
      </c>
      <c r="DD13" s="39">
        <v>4.4198895027624303</v>
      </c>
      <c r="DE13" s="39">
        <v>0.88095238095238104</v>
      </c>
      <c r="DF13" s="39">
        <v>0</v>
      </c>
      <c r="DG13" s="39">
        <v>0</v>
      </c>
      <c r="DH13" s="39">
        <v>1.8739495798319299</v>
      </c>
      <c r="DI13" s="39">
        <v>6.5934065934065904</v>
      </c>
      <c r="DJ13" s="39">
        <v>2.0625</v>
      </c>
      <c r="DK13" s="39">
        <v>3.5215517241379302</v>
      </c>
      <c r="DL13" s="39">
        <v>17.153846153846199</v>
      </c>
      <c r="DM13" s="39">
        <v>1.3597560975609799</v>
      </c>
      <c r="DN13" s="39">
        <v>1.5</v>
      </c>
      <c r="DO13" s="39">
        <v>0</v>
      </c>
      <c r="DP13" s="39">
        <v>0</v>
      </c>
      <c r="DQ13" s="39">
        <v>1.0882352941176501</v>
      </c>
      <c r="DR13" s="39">
        <v>0</v>
      </c>
      <c r="DS13" s="39">
        <v>1.43870967741935</v>
      </c>
      <c r="DT13" s="39">
        <v>3.96</v>
      </c>
      <c r="DU13" s="78">
        <v>1.1044776119402999</v>
      </c>
      <c r="DV13" s="78">
        <v>0</v>
      </c>
      <c r="DW13" s="78">
        <v>9.0405405405405403</v>
      </c>
      <c r="DX13" s="78">
        <v>0</v>
      </c>
      <c r="DY13" s="78">
        <v>2.4750000000000001</v>
      </c>
      <c r="DZ13" s="78">
        <v>5.03978779840849</v>
      </c>
      <c r="EA13" s="39">
        <f t="shared" si="133"/>
        <v>3.1174993250184064</v>
      </c>
      <c r="EB13" s="39">
        <f t="shared" si="34"/>
        <v>5.6003148064600001</v>
      </c>
      <c r="EC13">
        <v>572.77</v>
      </c>
      <c r="ED13" s="39">
        <f t="shared" si="134"/>
        <v>0.18020775173424222</v>
      </c>
      <c r="EE13" s="39">
        <f t="shared" si="135"/>
        <v>207417907.43334192</v>
      </c>
      <c r="EF13" s="39">
        <f t="shared" si="136"/>
        <v>10864610.724532401</v>
      </c>
      <c r="EG13" s="39">
        <f t="shared" si="137"/>
        <v>12152683.130018201</v>
      </c>
      <c r="EH13" s="39">
        <f t="shared" si="138"/>
        <v>21449205.708741803</v>
      </c>
      <c r="EI13" s="39">
        <f t="shared" si="139"/>
        <v>11312635.9090492</v>
      </c>
      <c r="EJ13" s="39">
        <f t="shared" si="140"/>
        <v>4480251.8451680001</v>
      </c>
      <c r="EK13" s="39">
        <f t="shared" si="141"/>
        <v>12432698.8703412</v>
      </c>
      <c r="EL13" s="39">
        <f t="shared" si="142"/>
        <v>2576144.8109716</v>
      </c>
      <c r="EM13" s="39">
        <f t="shared" si="143"/>
        <v>5376302.2142016003</v>
      </c>
      <c r="EN13" s="39">
        <f t="shared" si="144"/>
        <v>20273139.599385198</v>
      </c>
      <c r="EO13" s="39">
        <f t="shared" si="145"/>
        <v>4704264.4374263994</v>
      </c>
      <c r="EP13" s="39">
        <f t="shared" si="146"/>
        <v>2128119.6264547999</v>
      </c>
      <c r="EQ13" s="39">
        <f t="shared" si="147"/>
        <v>3864217.2164574</v>
      </c>
      <c r="ER13" s="39">
        <f t="shared" si="148"/>
        <v>6664374.6196874008</v>
      </c>
      <c r="ES13" s="39">
        <f t="shared" si="149"/>
        <v>15288859.421635801</v>
      </c>
      <c r="ET13" s="39">
        <f t="shared" si="150"/>
        <v>8064453.3213024</v>
      </c>
      <c r="EU13" s="39">
        <f t="shared" si="151"/>
        <v>12992730.3509872</v>
      </c>
      <c r="EV13" s="39">
        <f t="shared" si="152"/>
        <v>1456081.8496796</v>
      </c>
      <c r="EW13" s="39">
        <f t="shared" si="153"/>
        <v>9184516.2825943995</v>
      </c>
      <c r="EX13" s="39">
        <f t="shared" si="154"/>
        <v>2800157.4032299998</v>
      </c>
      <c r="EY13" s="39">
        <f t="shared" si="155"/>
        <v>2744154.2551654004</v>
      </c>
      <c r="EZ13" s="39">
        <f t="shared" si="156"/>
        <v>7672431.2848501997</v>
      </c>
      <c r="FA13" s="39">
        <f t="shared" si="157"/>
        <v>3808214.0683927997</v>
      </c>
      <c r="FB13" s="39">
        <f t="shared" si="158"/>
        <v>2856160.5512946001</v>
      </c>
      <c r="FC13" s="39">
        <f t="shared" si="159"/>
        <v>8680487.9500130005</v>
      </c>
      <c r="FD13" s="39">
        <f t="shared" si="160"/>
        <v>4200236.1048450004</v>
      </c>
      <c r="FE13" s="39">
        <f t="shared" si="161"/>
        <v>3752210.9203282003</v>
      </c>
      <c r="FF13" s="39">
        <f t="shared" si="162"/>
        <v>4704264.4374263994</v>
      </c>
      <c r="FG13" s="39">
        <f t="shared" si="163"/>
        <v>4144232.9567804001</v>
      </c>
      <c r="FH13" s="39">
        <f t="shared" si="164"/>
        <v>3696207.7722636</v>
      </c>
      <c r="FI13" s="39">
        <f t="shared" si="165"/>
        <v>6720377.7677519992</v>
      </c>
      <c r="FJ13" s="39">
        <f t="shared" si="166"/>
        <v>21113186.820354197</v>
      </c>
      <c r="FK13" s="39">
        <v>37036830</v>
      </c>
      <c r="FL13">
        <v>1940000</v>
      </c>
      <c r="FM13">
        <v>2170000</v>
      </c>
      <c r="FN13">
        <v>3830000</v>
      </c>
      <c r="FO13">
        <v>2020000</v>
      </c>
      <c r="FP13">
        <v>800000</v>
      </c>
      <c r="FQ13">
        <v>2220000</v>
      </c>
      <c r="FR13">
        <v>460000</v>
      </c>
      <c r="FS13">
        <v>960000</v>
      </c>
      <c r="FT13">
        <v>3620000</v>
      </c>
      <c r="FU13">
        <v>840000</v>
      </c>
      <c r="FV13">
        <v>380000</v>
      </c>
      <c r="FW13">
        <v>690000</v>
      </c>
      <c r="FX13">
        <v>1190000</v>
      </c>
      <c r="FY13">
        <v>2730000</v>
      </c>
      <c r="FZ13">
        <v>1440000</v>
      </c>
      <c r="GA13">
        <v>2320000</v>
      </c>
      <c r="GB13">
        <v>260000</v>
      </c>
      <c r="GC13">
        <v>1640000</v>
      </c>
      <c r="GD13">
        <v>500000</v>
      </c>
      <c r="GE13">
        <v>490000</v>
      </c>
      <c r="GF13">
        <v>1370000</v>
      </c>
      <c r="GG13">
        <v>680000</v>
      </c>
      <c r="GH13">
        <v>510000</v>
      </c>
      <c r="GI13">
        <v>1550000</v>
      </c>
      <c r="GJ13">
        <v>750000</v>
      </c>
      <c r="GK13">
        <v>670000</v>
      </c>
      <c r="GL13">
        <v>840000</v>
      </c>
      <c r="GM13">
        <v>740000</v>
      </c>
      <c r="GN13">
        <v>660000</v>
      </c>
      <c r="GO13">
        <v>1200000</v>
      </c>
      <c r="GP13">
        <v>3770000</v>
      </c>
      <c r="GQ13" s="36">
        <v>9.7775980000000002E-3</v>
      </c>
      <c r="GR13" s="36">
        <v>1E-3</v>
      </c>
      <c r="GS13" s="36">
        <v>8.0000000000000002E-3</v>
      </c>
      <c r="GT13" s="37">
        <f t="shared" si="36"/>
        <v>5.1196325329664078E-3</v>
      </c>
      <c r="GU13" s="44">
        <f t="shared" si="167"/>
        <v>4.0854939869331295</v>
      </c>
      <c r="GV13" s="27">
        <v>2.7921052631579002</v>
      </c>
      <c r="GW13" s="13">
        <f t="shared" si="168"/>
        <v>0.82669175424840535</v>
      </c>
      <c r="GX13" s="44">
        <v>0.41</v>
      </c>
      <c r="GY13" s="13">
        <f t="shared" si="169"/>
        <v>1.7100000000000009</v>
      </c>
      <c r="GZ13" s="13">
        <f t="shared" si="170"/>
        <v>-0.15665381004537635</v>
      </c>
      <c r="HA13" s="13">
        <f t="shared" si="171"/>
        <v>14.886316152974905</v>
      </c>
      <c r="HB13" s="13">
        <f t="shared" si="172"/>
        <v>17.410896085350757</v>
      </c>
      <c r="HC13" s="13">
        <v>9.75</v>
      </c>
      <c r="HD13" s="13">
        <v>8.0399999999999991</v>
      </c>
      <c r="HE13" s="13">
        <v>2</v>
      </c>
      <c r="HF13" s="13">
        <f t="shared" si="173"/>
        <v>-10.684619516131413</v>
      </c>
      <c r="HG13" s="13">
        <f t="shared" si="37"/>
        <v>0.25865107765800122</v>
      </c>
      <c r="HH13" s="13">
        <f t="shared" si="174"/>
        <v>-1.2273486055805338</v>
      </c>
      <c r="HI13" s="13">
        <f t="shared" si="175"/>
        <v>4.7401366746214597</v>
      </c>
      <c r="HJ13" s="44">
        <v>1</v>
      </c>
      <c r="HK13" s="44">
        <v>0.72</v>
      </c>
      <c r="HL13" s="44">
        <f t="shared" si="176"/>
        <v>186.50088809946709</v>
      </c>
      <c r="HM13" s="44">
        <v>200</v>
      </c>
      <c r="HN13" s="44">
        <v>10</v>
      </c>
      <c r="HO13" s="44">
        <v>2000</v>
      </c>
      <c r="HP13" s="44">
        <v>10000</v>
      </c>
    </row>
    <row r="14" spans="1:224" x14ac:dyDescent="0.25">
      <c r="A14" s="38" t="s">
        <v>270</v>
      </c>
      <c r="B14" s="39"/>
      <c r="C14" s="55">
        <f t="shared" si="38"/>
        <v>1.9685372761918743E-5</v>
      </c>
      <c r="D14" s="55">
        <f t="shared" si="39"/>
        <v>1.1665169345077483E-4</v>
      </c>
      <c r="E14" s="55">
        <f t="shared" si="40"/>
        <v>1.4285984804905325E-5</v>
      </c>
      <c r="F14" s="55">
        <f t="shared" si="41"/>
        <v>3.31860069998028E-5</v>
      </c>
      <c r="G14" s="55">
        <f t="shared" si="42"/>
        <v>6.1387301042860332E-5</v>
      </c>
      <c r="H14" s="55">
        <f t="shared" si="43"/>
        <v>6.2001174053288172E-5</v>
      </c>
      <c r="I14" s="55">
        <f t="shared" si="44"/>
        <v>1.8153496907494238E-5</v>
      </c>
      <c r="J14" s="55">
        <f t="shared" si="45"/>
        <v>0</v>
      </c>
      <c r="K14" s="55">
        <f t="shared" si="46"/>
        <v>1.1980435194671943E-5</v>
      </c>
      <c r="L14" s="55">
        <f t="shared" si="47"/>
        <v>1.3701916917853788E-5</v>
      </c>
      <c r="M14" s="55">
        <f t="shared" si="48"/>
        <v>2.731004095203951E-6</v>
      </c>
      <c r="N14" s="55">
        <f t="shared" si="49"/>
        <v>0</v>
      </c>
      <c r="O14" s="55">
        <f t="shared" si="50"/>
        <v>0</v>
      </c>
      <c r="P14" s="55">
        <f t="shared" si="51"/>
        <v>5.8093537033121478E-6</v>
      </c>
      <c r="Q14" s="55">
        <f t="shared" si="52"/>
        <v>2.0439947490095631E-5</v>
      </c>
      <c r="R14" s="55">
        <f t="shared" si="53"/>
        <v>6.3938710742460908E-6</v>
      </c>
      <c r="S14" s="55">
        <f t="shared" si="54"/>
        <v>1.0917017069296542E-5</v>
      </c>
      <c r="T14" s="55">
        <f t="shared" si="55"/>
        <v>5.3177930053398617E-5</v>
      </c>
      <c r="U14" s="55">
        <f t="shared" si="56"/>
        <v>4.215323723745848E-6</v>
      </c>
      <c r="V14" s="55">
        <f t="shared" si="57"/>
        <v>4.6500880539965261E-6</v>
      </c>
      <c r="W14" s="55">
        <f t="shared" si="58"/>
        <v>0</v>
      </c>
      <c r="X14" s="55">
        <f t="shared" si="59"/>
        <v>0</v>
      </c>
      <c r="Y14" s="55">
        <f t="shared" si="60"/>
        <v>3.3735932940762853E-6</v>
      </c>
      <c r="Z14" s="55">
        <f t="shared" si="61"/>
        <v>0</v>
      </c>
      <c r="AA14" s="55">
        <f t="shared" si="62"/>
        <v>4.4600844560926944E-6</v>
      </c>
      <c r="AB14" s="55">
        <f t="shared" si="63"/>
        <v>1.2276232462551245E-5</v>
      </c>
      <c r="AC14" s="55">
        <f t="shared" si="64"/>
        <v>3.4239454327934793E-6</v>
      </c>
      <c r="AD14" s="55">
        <f t="shared" si="65"/>
        <v>0</v>
      </c>
      <c r="AE14" s="55">
        <f t="shared" si="66"/>
        <v>2.8026206379493795E-5</v>
      </c>
      <c r="AF14" s="55">
        <f t="shared" si="67"/>
        <v>0</v>
      </c>
      <c r="AG14" s="55">
        <f t="shared" si="68"/>
        <v>7.672645289094962E-6</v>
      </c>
      <c r="AH14" s="55">
        <f t="shared" si="69"/>
        <v>1.5623638024037448E-5</v>
      </c>
      <c r="AI14" s="39">
        <f t="shared" si="1"/>
        <v>416770.12988082092</v>
      </c>
      <c r="AJ14" s="39">
        <f t="shared" si="70"/>
        <v>128113.50181437192</v>
      </c>
      <c r="AK14" s="39">
        <f t="shared" si="71"/>
        <v>17730.667108225844</v>
      </c>
      <c r="AL14" s="39">
        <f t="shared" si="72"/>
        <v>72557.667712652197</v>
      </c>
      <c r="AM14" s="39">
        <f t="shared" si="73"/>
        <v>70587.927294281879</v>
      </c>
      <c r="AN14" s="39">
        <f t="shared" si="74"/>
        <v>28233.434184040383</v>
      </c>
      <c r="AO14" s="39">
        <f t="shared" si="75"/>
        <v>23040.895501269017</v>
      </c>
      <c r="AP14" s="39">
        <f t="shared" si="76"/>
        <v>0</v>
      </c>
      <c r="AQ14" s="39">
        <f t="shared" si="77"/>
        <v>6579.6047814786289</v>
      </c>
      <c r="AR14" s="39">
        <f t="shared" si="78"/>
        <v>28370.735693876282</v>
      </c>
      <c r="AS14" s="39">
        <f t="shared" si="79"/>
        <v>1313.5975553705418</v>
      </c>
      <c r="AT14" s="39">
        <f t="shared" si="80"/>
        <v>0</v>
      </c>
      <c r="AU14" s="39">
        <f t="shared" si="81"/>
        <v>0</v>
      </c>
      <c r="AV14" s="39">
        <f t="shared" si="82"/>
        <v>3957.3160651125077</v>
      </c>
      <c r="AW14" s="39">
        <f t="shared" si="83"/>
        <v>31895.438878453337</v>
      </c>
      <c r="AX14" s="39">
        <f t="shared" si="84"/>
        <v>5270.1957360127044</v>
      </c>
      <c r="AY14" s="39">
        <f t="shared" si="85"/>
        <v>14490.87017919909</v>
      </c>
      <c r="AZ14" s="39">
        <f t="shared" si="86"/>
        <v>7877.0337226104721</v>
      </c>
      <c r="BA14" s="39">
        <f t="shared" si="87"/>
        <v>3957.9518107696672</v>
      </c>
      <c r="BB14" s="39">
        <f t="shared" si="88"/>
        <v>1331.0913880540361</v>
      </c>
      <c r="BC14" s="39">
        <f t="shared" si="89"/>
        <v>0</v>
      </c>
      <c r="BD14" s="39">
        <f t="shared" si="90"/>
        <v>0</v>
      </c>
      <c r="BE14" s="39">
        <f t="shared" si="91"/>
        <v>1313.5124770760374</v>
      </c>
      <c r="BF14" s="39">
        <f t="shared" si="92"/>
        <v>0</v>
      </c>
      <c r="BG14" s="39">
        <f t="shared" si="93"/>
        <v>3957.854179775356</v>
      </c>
      <c r="BH14" s="39">
        <f t="shared" si="94"/>
        <v>5267.073886612141</v>
      </c>
      <c r="BI14" s="39">
        <f t="shared" si="95"/>
        <v>1313.5058109588651</v>
      </c>
      <c r="BJ14" s="39">
        <f t="shared" si="96"/>
        <v>0</v>
      </c>
      <c r="BK14" s="39">
        <f t="shared" si="97"/>
        <v>11845.429645710827</v>
      </c>
      <c r="BL14" s="39">
        <f t="shared" si="98"/>
        <v>0</v>
      </c>
      <c r="BM14" s="39">
        <f t="shared" si="99"/>
        <v>5269.5167583353114</v>
      </c>
      <c r="BN14" s="39">
        <f t="shared" si="100"/>
        <v>33683.731126466955</v>
      </c>
      <c r="BO14" s="78">
        <f t="shared" si="101"/>
        <v>0.19808575021420163</v>
      </c>
      <c r="BP14" s="78">
        <f t="shared" si="102"/>
        <v>1.1624750212449635</v>
      </c>
      <c r="BQ14" s="78">
        <f t="shared" si="103"/>
        <v>0.14383209280549292</v>
      </c>
      <c r="BR14" s="78">
        <f t="shared" si="104"/>
        <v>0.33348399676555696</v>
      </c>
      <c r="BS14" s="78">
        <f t="shared" si="105"/>
        <v>0.61513369611796043</v>
      </c>
      <c r="BT14" s="78">
        <f t="shared" si="106"/>
        <v>0.62124681809399862</v>
      </c>
      <c r="BU14" s="78">
        <f t="shared" si="107"/>
        <v>0.18269928058775256</v>
      </c>
      <c r="BV14" s="78">
        <f t="shared" si="108"/>
        <v>0</v>
      </c>
      <c r="BW14" s="78">
        <f t="shared" si="109"/>
        <v>0.12064769580646828</v>
      </c>
      <c r="BX14" s="78">
        <f t="shared" si="110"/>
        <v>0.13795977732736048</v>
      </c>
      <c r="BY14" s="78">
        <f t="shared" si="111"/>
        <v>2.7527926682698298E-2</v>
      </c>
      <c r="BZ14" s="78">
        <f t="shared" si="112"/>
        <v>0</v>
      </c>
      <c r="CA14" s="78">
        <f t="shared" si="113"/>
        <v>0</v>
      </c>
      <c r="CB14" s="78">
        <f t="shared" si="114"/>
        <v>5.8538856434360631E-2</v>
      </c>
      <c r="CC14" s="78">
        <f t="shared" si="115"/>
        <v>0.20566310713045566</v>
      </c>
      <c r="CD14" s="78">
        <f t="shared" si="116"/>
        <v>6.442504204192398E-2</v>
      </c>
      <c r="CE14" s="78">
        <f t="shared" si="117"/>
        <v>0.10995043154373126</v>
      </c>
      <c r="CF14" s="78">
        <f t="shared" si="118"/>
        <v>0.53331010692902781</v>
      </c>
      <c r="CG14" s="78">
        <f t="shared" si="119"/>
        <v>4.2483189198048478E-2</v>
      </c>
      <c r="CH14" s="78">
        <f t="shared" si="120"/>
        <v>4.6862810044601043E-2</v>
      </c>
      <c r="CI14" s="78">
        <f t="shared" si="121"/>
        <v>0</v>
      </c>
      <c r="CJ14" s="78">
        <f t="shared" si="122"/>
        <v>0</v>
      </c>
      <c r="CK14" s="78">
        <f t="shared" si="123"/>
        <v>3.400288348125452E-2</v>
      </c>
      <c r="CL14" s="78">
        <f t="shared" si="124"/>
        <v>0</v>
      </c>
      <c r="CM14" s="78">
        <f t="shared" si="125"/>
        <v>4.4948846239673504E-2</v>
      </c>
      <c r="CN14" s="78">
        <f t="shared" si="126"/>
        <v>0.12362280819803143</v>
      </c>
      <c r="CO14" s="78">
        <f t="shared" si="127"/>
        <v>3.4510214063543689E-2</v>
      </c>
      <c r="CP14" s="78">
        <f t="shared" si="128"/>
        <v>0</v>
      </c>
      <c r="CQ14" s="78">
        <f t="shared" si="129"/>
        <v>0.2817796045824274</v>
      </c>
      <c r="CR14" s="78">
        <f t="shared" si="130"/>
        <v>0</v>
      </c>
      <c r="CS14" s="78">
        <f t="shared" si="131"/>
        <v>7.7300090327170418E-2</v>
      </c>
      <c r="CT14" s="78">
        <f t="shared" si="132"/>
        <v>0.15727847853096658</v>
      </c>
      <c r="CU14" s="39">
        <v>6.35</v>
      </c>
      <c r="CV14" s="39">
        <v>37.628865979381402</v>
      </c>
      <c r="CW14" s="39">
        <v>4.6082949308755801</v>
      </c>
      <c r="CX14" s="39">
        <v>10.7049608355091</v>
      </c>
      <c r="CY14" s="39">
        <v>19.801980198019798</v>
      </c>
      <c r="CZ14" s="39">
        <v>20</v>
      </c>
      <c r="DA14" s="39">
        <v>5.85585585585586</v>
      </c>
      <c r="DB14" s="39">
        <v>0</v>
      </c>
      <c r="DC14" s="39">
        <v>3.8645833333333299</v>
      </c>
      <c r="DD14" s="39">
        <v>4.4198895027624303</v>
      </c>
      <c r="DE14" s="39">
        <v>0.88095238095238104</v>
      </c>
      <c r="DF14" s="39">
        <v>0</v>
      </c>
      <c r="DG14" s="39">
        <v>0</v>
      </c>
      <c r="DH14" s="39">
        <v>1.8739495798319299</v>
      </c>
      <c r="DI14" s="39">
        <v>6.5934065934065904</v>
      </c>
      <c r="DJ14" s="39">
        <v>2.0625</v>
      </c>
      <c r="DK14" s="39">
        <v>3.5215517241379302</v>
      </c>
      <c r="DL14" s="39">
        <v>17.153846153846199</v>
      </c>
      <c r="DM14" s="39">
        <v>1.3597560975609799</v>
      </c>
      <c r="DN14" s="39">
        <v>1.5</v>
      </c>
      <c r="DO14" s="39">
        <v>0</v>
      </c>
      <c r="DP14" s="39">
        <v>0</v>
      </c>
      <c r="DQ14" s="39">
        <v>1.0882352941176501</v>
      </c>
      <c r="DR14" s="39">
        <v>0</v>
      </c>
      <c r="DS14" s="39">
        <v>1.43870967741935</v>
      </c>
      <c r="DT14" s="39">
        <v>3.96</v>
      </c>
      <c r="DU14" s="78">
        <v>1.1044776119402999</v>
      </c>
      <c r="DV14" s="78">
        <v>0</v>
      </c>
      <c r="DW14" s="78">
        <v>9.0405405405405403</v>
      </c>
      <c r="DX14" s="78">
        <v>0</v>
      </c>
      <c r="DY14" s="78">
        <v>2.4750000000000001</v>
      </c>
      <c r="DZ14" s="78">
        <v>5.03978779840849</v>
      </c>
      <c r="EA14" s="39">
        <f t="shared" si="133"/>
        <v>3.0309162084535415</v>
      </c>
      <c r="EB14" s="39">
        <f t="shared" si="34"/>
        <v>5.6808005614139994</v>
      </c>
      <c r="EC14">
        <v>572.77</v>
      </c>
      <c r="ED14" s="39">
        <f t="shared" si="134"/>
        <v>0.17756206231251095</v>
      </c>
      <c r="EE14" s="39">
        <f t="shared" si="135"/>
        <v>210398844.65699485</v>
      </c>
      <c r="EF14" s="39">
        <f t="shared" si="136"/>
        <v>11020753.089143159</v>
      </c>
      <c r="EG14" s="39">
        <f t="shared" si="137"/>
        <v>12327337.21826838</v>
      </c>
      <c r="EH14" s="39">
        <f t="shared" si="138"/>
        <v>21757466.150215618</v>
      </c>
      <c r="EI14" s="39">
        <f t="shared" si="139"/>
        <v>11475217.134056279</v>
      </c>
      <c r="EJ14" s="39">
        <f t="shared" si="140"/>
        <v>4544640.4491311992</v>
      </c>
      <c r="EK14" s="39">
        <f t="shared" si="141"/>
        <v>12611377.246339079</v>
      </c>
      <c r="EL14" s="39">
        <f t="shared" si="142"/>
        <v>2613168.2582504395</v>
      </c>
      <c r="EM14" s="39">
        <f t="shared" si="143"/>
        <v>5453568.5389574394</v>
      </c>
      <c r="EN14" s="39">
        <f t="shared" si="144"/>
        <v>20564498.032318681</v>
      </c>
      <c r="EO14" s="39">
        <f t="shared" si="145"/>
        <v>4771872.4715877604</v>
      </c>
      <c r="EP14" s="39">
        <f t="shared" si="146"/>
        <v>2158704.2133373194</v>
      </c>
      <c r="EQ14" s="39">
        <f t="shared" si="147"/>
        <v>3919752.3873756598</v>
      </c>
      <c r="ER14" s="39">
        <f t="shared" si="148"/>
        <v>6760152.6680826591</v>
      </c>
      <c r="ES14" s="39">
        <f t="shared" si="149"/>
        <v>15508585.53266022</v>
      </c>
      <c r="ET14" s="39">
        <f t="shared" si="150"/>
        <v>8180352.80843616</v>
      </c>
      <c r="EU14" s="39">
        <f t="shared" si="151"/>
        <v>13179457.30248048</v>
      </c>
      <c r="EV14" s="39">
        <f t="shared" si="152"/>
        <v>1477008.14596764</v>
      </c>
      <c r="EW14" s="39">
        <f t="shared" si="153"/>
        <v>9316512.9207189586</v>
      </c>
      <c r="EX14" s="39">
        <f t="shared" si="154"/>
        <v>2840400.2807069998</v>
      </c>
      <c r="EY14" s="39">
        <f t="shared" si="155"/>
        <v>2783592.2750928593</v>
      </c>
      <c r="EZ14" s="39">
        <f t="shared" si="156"/>
        <v>7782696.7691371795</v>
      </c>
      <c r="FA14" s="39">
        <f t="shared" si="157"/>
        <v>3862944.3817615197</v>
      </c>
      <c r="FB14" s="39">
        <f t="shared" si="158"/>
        <v>2897208.2863211399</v>
      </c>
      <c r="FC14" s="39">
        <f t="shared" si="159"/>
        <v>8805240.8701916989</v>
      </c>
      <c r="FD14" s="39">
        <f t="shared" si="160"/>
        <v>4260600.4210604997</v>
      </c>
      <c r="FE14" s="39">
        <f t="shared" si="161"/>
        <v>3806136.3761473796</v>
      </c>
      <c r="FF14" s="39">
        <f t="shared" si="162"/>
        <v>4771872.4715877604</v>
      </c>
      <c r="FG14" s="39">
        <f t="shared" si="163"/>
        <v>4203792.4154463597</v>
      </c>
      <c r="FH14" s="39">
        <f t="shared" si="164"/>
        <v>3749328.3705332396</v>
      </c>
      <c r="FI14" s="39">
        <f t="shared" si="165"/>
        <v>6816960.6736967992</v>
      </c>
      <c r="FJ14" s="39">
        <f t="shared" si="166"/>
        <v>21416618.116530776</v>
      </c>
      <c r="FK14" s="39">
        <v>37036830</v>
      </c>
      <c r="FL14">
        <v>1940000</v>
      </c>
      <c r="FM14">
        <v>2170000</v>
      </c>
      <c r="FN14">
        <v>3830000</v>
      </c>
      <c r="FO14">
        <v>2020000</v>
      </c>
      <c r="FP14">
        <v>800000</v>
      </c>
      <c r="FQ14">
        <v>2220000</v>
      </c>
      <c r="FR14">
        <v>460000</v>
      </c>
      <c r="FS14">
        <v>960000</v>
      </c>
      <c r="FT14">
        <v>3620000</v>
      </c>
      <c r="FU14">
        <v>840000</v>
      </c>
      <c r="FV14">
        <v>380000</v>
      </c>
      <c r="FW14">
        <v>690000</v>
      </c>
      <c r="FX14">
        <v>1190000</v>
      </c>
      <c r="FY14">
        <v>2730000</v>
      </c>
      <c r="FZ14">
        <v>1440000</v>
      </c>
      <c r="GA14">
        <v>2320000</v>
      </c>
      <c r="GB14">
        <v>260000</v>
      </c>
      <c r="GC14">
        <v>1640000</v>
      </c>
      <c r="GD14">
        <v>500000</v>
      </c>
      <c r="GE14">
        <v>490000</v>
      </c>
      <c r="GF14">
        <v>1370000</v>
      </c>
      <c r="GG14">
        <v>680000</v>
      </c>
      <c r="GH14">
        <v>510000</v>
      </c>
      <c r="GI14">
        <v>1550000</v>
      </c>
      <c r="GJ14">
        <v>750000</v>
      </c>
      <c r="GK14">
        <v>670000</v>
      </c>
      <c r="GL14">
        <v>840000</v>
      </c>
      <c r="GM14">
        <v>740000</v>
      </c>
      <c r="GN14">
        <v>660000</v>
      </c>
      <c r="GO14">
        <v>1200000</v>
      </c>
      <c r="GP14">
        <v>3770000</v>
      </c>
      <c r="GQ14" s="36">
        <v>9.9181181999999993E-3</v>
      </c>
      <c r="GR14" s="36">
        <v>1E-3</v>
      </c>
      <c r="GS14" s="36">
        <v>8.0000000000000002E-3</v>
      </c>
      <c r="GT14" s="37">
        <f t="shared" si="36"/>
        <v>4.9729993222714973E-3</v>
      </c>
      <c r="GU14" s="44">
        <f t="shared" si="167"/>
        <v>4.0964828846880232</v>
      </c>
      <c r="GV14" s="27">
        <v>2.7846153846154</v>
      </c>
      <c r="GW14" s="13">
        <f t="shared" si="168"/>
        <v>0.82447413698550753</v>
      </c>
      <c r="GX14" s="44">
        <v>0.41</v>
      </c>
      <c r="GY14" s="13">
        <f t="shared" si="169"/>
        <v>1.7100000000000009</v>
      </c>
      <c r="GZ14" s="13">
        <f t="shared" si="170"/>
        <v>-0.15665381004537635</v>
      </c>
      <c r="HA14" s="13">
        <f t="shared" si="171"/>
        <v>14.886316152974905</v>
      </c>
      <c r="HB14" s="13">
        <f t="shared" si="172"/>
        <v>17.410896085350757</v>
      </c>
      <c r="HC14" s="13">
        <v>9.75</v>
      </c>
      <c r="HD14" s="13">
        <v>8.0399999999999991</v>
      </c>
      <c r="HE14" s="13">
        <v>2</v>
      </c>
      <c r="HF14" s="13">
        <f t="shared" si="173"/>
        <v>-10.684619516131413</v>
      </c>
      <c r="HG14" s="13">
        <f t="shared" si="37"/>
        <v>0.25865107765800122</v>
      </c>
      <c r="HH14" s="13">
        <f t="shared" si="174"/>
        <v>-1.2273486055805338</v>
      </c>
      <c r="HI14" s="13">
        <f t="shared" si="175"/>
        <v>4.7528863879800491</v>
      </c>
      <c r="HJ14" s="44">
        <v>1</v>
      </c>
      <c r="HK14" s="44">
        <v>0.72</v>
      </c>
      <c r="HL14" s="44">
        <f t="shared" si="176"/>
        <v>192.23652179542762</v>
      </c>
      <c r="HM14" s="44">
        <v>200</v>
      </c>
      <c r="HN14" s="44">
        <v>10</v>
      </c>
      <c r="HO14" s="44">
        <v>2941</v>
      </c>
      <c r="HP14" s="44">
        <v>10000</v>
      </c>
    </row>
    <row r="15" spans="1:224" x14ac:dyDescent="0.25">
      <c r="A15" s="38" t="s">
        <v>271</v>
      </c>
      <c r="B15" s="39"/>
      <c r="C15" s="55">
        <f t="shared" si="38"/>
        <v>2.308382130594179E-5</v>
      </c>
      <c r="D15" s="55">
        <f t="shared" si="39"/>
        <v>1.3679023908870318E-4</v>
      </c>
      <c r="E15" s="55">
        <f t="shared" si="40"/>
        <v>1.675229239518107E-5</v>
      </c>
      <c r="F15" s="55">
        <f t="shared" si="41"/>
        <v>3.8915181577007379E-5</v>
      </c>
      <c r="G15" s="55">
        <f t="shared" si="42"/>
        <v>7.1985098014941754E-5</v>
      </c>
      <c r="H15" s="55">
        <f t="shared" si="43"/>
        <v>7.2704948995092403E-5</v>
      </c>
      <c r="I15" s="55">
        <f t="shared" si="44"/>
        <v>2.1287485066129666E-5</v>
      </c>
      <c r="J15" s="55">
        <f t="shared" si="45"/>
        <v>0</v>
      </c>
      <c r="K15" s="55">
        <f t="shared" si="46"/>
        <v>1.4048716706864875E-5</v>
      </c>
      <c r="L15" s="55">
        <f t="shared" si="47"/>
        <v>1.6067392043114803E-5</v>
      </c>
      <c r="M15" s="55">
        <f t="shared" si="48"/>
        <v>3.202479896212071E-6</v>
      </c>
      <c r="N15" s="55">
        <f t="shared" si="49"/>
        <v>0</v>
      </c>
      <c r="O15" s="55">
        <f t="shared" si="50"/>
        <v>0</v>
      </c>
      <c r="P15" s="55">
        <f t="shared" si="51"/>
        <v>6.8122704310526888E-6</v>
      </c>
      <c r="Q15" s="55">
        <f t="shared" si="52"/>
        <v>2.3968664503876483E-5</v>
      </c>
      <c r="R15" s="55">
        <f t="shared" si="53"/>
        <v>7.49769786511853E-6</v>
      </c>
      <c r="S15" s="55">
        <f t="shared" si="54"/>
        <v>1.2801711924350853E-5</v>
      </c>
      <c r="T15" s="55">
        <f t="shared" si="55"/>
        <v>6.2358475484251136E-5</v>
      </c>
      <c r="U15" s="55">
        <f t="shared" si="56"/>
        <v>4.9430498859463767E-6</v>
      </c>
      <c r="V15" s="55">
        <f t="shared" si="57"/>
        <v>5.4528711746319736E-6</v>
      </c>
      <c r="W15" s="55">
        <f t="shared" si="58"/>
        <v>0</v>
      </c>
      <c r="X15" s="55">
        <f t="shared" si="59"/>
        <v>0</v>
      </c>
      <c r="Y15" s="55">
        <f t="shared" si="60"/>
        <v>3.956004577674449E-6</v>
      </c>
      <c r="Z15" s="55">
        <f t="shared" si="61"/>
        <v>0</v>
      </c>
      <c r="AA15" s="55">
        <f t="shared" si="62"/>
        <v>5.2300656857764277E-6</v>
      </c>
      <c r="AB15" s="55">
        <f t="shared" si="63"/>
        <v>1.4395579901028618E-5</v>
      </c>
      <c r="AC15" s="55">
        <f t="shared" si="64"/>
        <v>4.0150494221170147E-6</v>
      </c>
      <c r="AD15" s="55">
        <f t="shared" si="65"/>
        <v>0</v>
      </c>
      <c r="AE15" s="55">
        <f t="shared" si="66"/>
        <v>3.2864601944402813E-5</v>
      </c>
      <c r="AF15" s="55">
        <f t="shared" si="67"/>
        <v>0</v>
      </c>
      <c r="AG15" s="55">
        <f t="shared" si="68"/>
        <v>8.997237438142236E-6</v>
      </c>
      <c r="AH15" s="55">
        <f t="shared" si="69"/>
        <v>1.8320875741469414E-5</v>
      </c>
      <c r="AI15" s="39">
        <f t="shared" si="1"/>
        <v>488720.45973337477</v>
      </c>
      <c r="AJ15" s="39">
        <f t="shared" si="70"/>
        <v>150230.53959121896</v>
      </c>
      <c r="AK15" s="39">
        <f t="shared" si="71"/>
        <v>20791.654306423527</v>
      </c>
      <c r="AL15" s="39">
        <f t="shared" si="72"/>
        <v>85083.856019004685</v>
      </c>
      <c r="AM15" s="39">
        <f t="shared" si="73"/>
        <v>82774.030181225113</v>
      </c>
      <c r="AN15" s="39">
        <f t="shared" si="74"/>
        <v>33107.575218974409</v>
      </c>
      <c r="AO15" s="39">
        <f t="shared" si="75"/>
        <v>27018.628465042133</v>
      </c>
      <c r="AP15" s="39">
        <f t="shared" si="76"/>
        <v>0</v>
      </c>
      <c r="AQ15" s="39">
        <f t="shared" si="77"/>
        <v>7715.494960064565</v>
      </c>
      <c r="AR15" s="39">
        <f t="shared" si="78"/>
        <v>33268.603511315952</v>
      </c>
      <c r="AS15" s="39">
        <f t="shared" si="79"/>
        <v>1540.3746927329598</v>
      </c>
      <c r="AT15" s="39">
        <f t="shared" si="80"/>
        <v>0</v>
      </c>
      <c r="AU15" s="39">
        <f t="shared" si="81"/>
        <v>0</v>
      </c>
      <c r="AV15" s="39">
        <f t="shared" si="82"/>
        <v>4640.4998375664845</v>
      </c>
      <c r="AW15" s="39">
        <f t="shared" si="83"/>
        <v>37401.80080654662</v>
      </c>
      <c r="AX15" s="39">
        <f t="shared" si="84"/>
        <v>6180.0325889309597</v>
      </c>
      <c r="AY15" s="39">
        <f t="shared" si="85"/>
        <v>16992.546101320015</v>
      </c>
      <c r="AZ15" s="39">
        <f t="shared" si="86"/>
        <v>9236.9039557414562</v>
      </c>
      <c r="BA15" s="39">
        <f t="shared" si="87"/>
        <v>4641.2454457966187</v>
      </c>
      <c r="BB15" s="39">
        <f t="shared" si="88"/>
        <v>1560.8885854797084</v>
      </c>
      <c r="BC15" s="39">
        <f t="shared" si="89"/>
        <v>0</v>
      </c>
      <c r="BD15" s="39">
        <f t="shared" si="90"/>
        <v>0</v>
      </c>
      <c r="BE15" s="39">
        <f t="shared" si="91"/>
        <v>1540.2749121374891</v>
      </c>
      <c r="BF15" s="39">
        <f t="shared" si="92"/>
        <v>0</v>
      </c>
      <c r="BG15" s="39">
        <f t="shared" si="93"/>
        <v>4641.1309432852804</v>
      </c>
      <c r="BH15" s="39">
        <f t="shared" si="94"/>
        <v>6176.3712563133631</v>
      </c>
      <c r="BI15" s="39">
        <f t="shared" si="95"/>
        <v>1540.267094054886</v>
      </c>
      <c r="BJ15" s="39">
        <f t="shared" si="96"/>
        <v>0</v>
      </c>
      <c r="BK15" s="39">
        <f t="shared" si="97"/>
        <v>13890.398329806501</v>
      </c>
      <c r="BL15" s="39">
        <f t="shared" si="98"/>
        <v>0</v>
      </c>
      <c r="BM15" s="39">
        <f t="shared" si="99"/>
        <v>6179.2362778455336</v>
      </c>
      <c r="BN15" s="39">
        <f t="shared" si="100"/>
        <v>39498.822877435319</v>
      </c>
      <c r="BO15" s="78">
        <f t="shared" si="101"/>
        <v>0.19811456421033707</v>
      </c>
      <c r="BP15" s="78">
        <f t="shared" si="102"/>
        <v>1.1626424832429512</v>
      </c>
      <c r="BQ15" s="78">
        <f t="shared" si="103"/>
        <v>0.14385302631852306</v>
      </c>
      <c r="BR15" s="78">
        <f t="shared" si="104"/>
        <v>0.33353244027267726</v>
      </c>
      <c r="BS15" s="78">
        <f t="shared" si="105"/>
        <v>0.61522280087680403</v>
      </c>
      <c r="BT15" s="78">
        <f t="shared" si="106"/>
        <v>0.62133680282875992</v>
      </c>
      <c r="BU15" s="78">
        <f t="shared" si="107"/>
        <v>0.1827258605314093</v>
      </c>
      <c r="BV15" s="78">
        <f t="shared" si="108"/>
        <v>0</v>
      </c>
      <c r="BW15" s="78">
        <f t="shared" si="109"/>
        <v>0.12066525910915157</v>
      </c>
      <c r="BX15" s="78">
        <f t="shared" si="110"/>
        <v>0.13797985735679233</v>
      </c>
      <c r="BY15" s="78">
        <f t="shared" si="111"/>
        <v>2.7531937800619181E-2</v>
      </c>
      <c r="BZ15" s="78">
        <f t="shared" si="112"/>
        <v>0</v>
      </c>
      <c r="CA15" s="78">
        <f t="shared" si="113"/>
        <v>0</v>
      </c>
      <c r="CB15" s="78">
        <f t="shared" si="114"/>
        <v>5.8547383535313594E-2</v>
      </c>
      <c r="CC15" s="78">
        <f t="shared" si="115"/>
        <v>0.20569302107418269</v>
      </c>
      <c r="CD15" s="78">
        <f t="shared" si="116"/>
        <v>6.4434426005173601E-2</v>
      </c>
      <c r="CE15" s="78">
        <f t="shared" si="117"/>
        <v>0.10996643930542266</v>
      </c>
      <c r="CF15" s="78">
        <f t="shared" si="118"/>
        <v>0.53338742280044626</v>
      </c>
      <c r="CG15" s="78">
        <f t="shared" si="119"/>
        <v>4.2489378533999353E-2</v>
      </c>
      <c r="CH15" s="78">
        <f t="shared" si="120"/>
        <v>4.6869637144216596E-2</v>
      </c>
      <c r="CI15" s="78">
        <f t="shared" si="121"/>
        <v>0</v>
      </c>
      <c r="CJ15" s="78">
        <f t="shared" si="122"/>
        <v>0</v>
      </c>
      <c r="CK15" s="78">
        <f t="shared" si="123"/>
        <v>3.4007837749768115E-2</v>
      </c>
      <c r="CL15" s="78">
        <f t="shared" si="124"/>
        <v>0</v>
      </c>
      <c r="CM15" s="78">
        <f t="shared" si="125"/>
        <v>4.4955394633326928E-2</v>
      </c>
      <c r="CN15" s="78">
        <f t="shared" si="126"/>
        <v>0.12364080406691731</v>
      </c>
      <c r="CO15" s="78">
        <f t="shared" si="127"/>
        <v>3.4515242225323185E-2</v>
      </c>
      <c r="CP15" s="78">
        <f t="shared" si="128"/>
        <v>0</v>
      </c>
      <c r="CQ15" s="78">
        <f t="shared" si="129"/>
        <v>0.28182055849599014</v>
      </c>
      <c r="CR15" s="78">
        <f t="shared" si="130"/>
        <v>0</v>
      </c>
      <c r="CS15" s="78">
        <f t="shared" si="131"/>
        <v>7.73113481815208E-2</v>
      </c>
      <c r="CT15" s="78">
        <f t="shared" si="132"/>
        <v>0.15730136596593111</v>
      </c>
      <c r="CU15" s="39">
        <v>6.35</v>
      </c>
      <c r="CV15" s="39">
        <v>37.628865979381402</v>
      </c>
      <c r="CW15" s="39">
        <v>4.6082949308755801</v>
      </c>
      <c r="CX15" s="39">
        <v>10.7049608355091</v>
      </c>
      <c r="CY15" s="39">
        <v>19.801980198019798</v>
      </c>
      <c r="CZ15" s="39">
        <v>20</v>
      </c>
      <c r="DA15" s="39">
        <v>5.85585585585586</v>
      </c>
      <c r="DB15" s="39">
        <v>0</v>
      </c>
      <c r="DC15" s="39">
        <v>3.8645833333333299</v>
      </c>
      <c r="DD15" s="39">
        <v>4.4198895027624303</v>
      </c>
      <c r="DE15" s="39">
        <v>0.88095238095238104</v>
      </c>
      <c r="DF15" s="39">
        <v>0</v>
      </c>
      <c r="DG15" s="39">
        <v>0</v>
      </c>
      <c r="DH15" s="39">
        <v>1.8739495798319299</v>
      </c>
      <c r="DI15" s="39">
        <v>6.5934065934065904</v>
      </c>
      <c r="DJ15" s="39">
        <v>2.0625</v>
      </c>
      <c r="DK15" s="39">
        <v>3.5215517241379302</v>
      </c>
      <c r="DL15" s="39">
        <v>17.153846153846199</v>
      </c>
      <c r="DM15" s="39">
        <v>1.3597560975609799</v>
      </c>
      <c r="DN15" s="39">
        <v>1.5</v>
      </c>
      <c r="DO15" s="39">
        <v>0</v>
      </c>
      <c r="DP15" s="39">
        <v>0</v>
      </c>
      <c r="DQ15" s="39">
        <v>1.0882352941176501</v>
      </c>
      <c r="DR15" s="39">
        <v>0</v>
      </c>
      <c r="DS15" s="39">
        <v>1.43870967741935</v>
      </c>
      <c r="DT15" s="39">
        <v>3.96</v>
      </c>
      <c r="DU15" s="78">
        <v>1.1044776119402999</v>
      </c>
      <c r="DV15" s="78">
        <v>0</v>
      </c>
      <c r="DW15" s="78">
        <v>9.0405405405405403</v>
      </c>
      <c r="DX15" s="78">
        <v>0</v>
      </c>
      <c r="DY15" s="78">
        <v>2.4750000000000001</v>
      </c>
      <c r="DZ15" s="78">
        <v>5.03978779840849</v>
      </c>
      <c r="EA15" s="39">
        <f t="shared" si="133"/>
        <v>3.0313445762525566</v>
      </c>
      <c r="EB15" s="39">
        <f t="shared" si="34"/>
        <v>6.6605533159000005</v>
      </c>
      <c r="EC15">
        <v>572.77</v>
      </c>
      <c r="ED15" s="39">
        <f t="shared" si="134"/>
        <v>0.20821606817959287</v>
      </c>
      <c r="EE15" s="39">
        <f t="shared" si="135"/>
        <v>246685780.86692461</v>
      </c>
      <c r="EF15" s="39">
        <f t="shared" si="136"/>
        <v>12921473.432846</v>
      </c>
      <c r="EG15" s="39">
        <f t="shared" si="137"/>
        <v>14453400.695503</v>
      </c>
      <c r="EH15" s="39">
        <f t="shared" si="138"/>
        <v>25509919.199896999</v>
      </c>
      <c r="EI15" s="39">
        <f t="shared" si="139"/>
        <v>13454317.698118001</v>
      </c>
      <c r="EJ15" s="39">
        <f t="shared" si="140"/>
        <v>5328442.6527199997</v>
      </c>
      <c r="EK15" s="39">
        <f t="shared" si="141"/>
        <v>14786428.361298</v>
      </c>
      <c r="EL15" s="39">
        <f t="shared" si="142"/>
        <v>3063854.525314</v>
      </c>
      <c r="EM15" s="39">
        <f t="shared" si="143"/>
        <v>6394131.1832640003</v>
      </c>
      <c r="EN15" s="39">
        <f t="shared" si="144"/>
        <v>24111203.003557999</v>
      </c>
      <c r="EO15" s="39">
        <f t="shared" si="145"/>
        <v>5594864.7853560001</v>
      </c>
      <c r="EP15" s="39">
        <f t="shared" si="146"/>
        <v>2531010.2600420001</v>
      </c>
      <c r="EQ15" s="39">
        <f t="shared" si="147"/>
        <v>4595781.7879710002</v>
      </c>
      <c r="ER15" s="39">
        <f t="shared" si="148"/>
        <v>7926058.445921001</v>
      </c>
      <c r="ES15" s="39">
        <f t="shared" si="149"/>
        <v>18183310.552407</v>
      </c>
      <c r="ET15" s="39">
        <f t="shared" si="150"/>
        <v>9591196.7748959996</v>
      </c>
      <c r="EU15" s="39">
        <f t="shared" si="151"/>
        <v>15452483.692887999</v>
      </c>
      <c r="EV15" s="39">
        <f t="shared" si="152"/>
        <v>1731743.8621340001</v>
      </c>
      <c r="EW15" s="39">
        <f t="shared" si="153"/>
        <v>10923307.438076001</v>
      </c>
      <c r="EX15" s="39">
        <f t="shared" si="154"/>
        <v>3330276.6579499999</v>
      </c>
      <c r="EY15" s="39">
        <f t="shared" si="155"/>
        <v>3263671.124791</v>
      </c>
      <c r="EZ15" s="39">
        <f t="shared" si="156"/>
        <v>9124958.0427829996</v>
      </c>
      <c r="FA15" s="39">
        <f t="shared" si="157"/>
        <v>4529176.2548120003</v>
      </c>
      <c r="FB15" s="39">
        <f t="shared" si="158"/>
        <v>3396882.1911090002</v>
      </c>
      <c r="FC15" s="39">
        <f t="shared" si="159"/>
        <v>10323857.639644999</v>
      </c>
      <c r="FD15" s="39">
        <f t="shared" si="160"/>
        <v>4995414.9869250003</v>
      </c>
      <c r="FE15" s="39">
        <f t="shared" si="161"/>
        <v>4462570.7216530005</v>
      </c>
      <c r="FF15" s="39">
        <f t="shared" si="162"/>
        <v>5594864.7853560001</v>
      </c>
      <c r="FG15" s="39">
        <f t="shared" si="163"/>
        <v>4928809.4537659995</v>
      </c>
      <c r="FH15" s="39">
        <f t="shared" si="164"/>
        <v>4395965.1884940006</v>
      </c>
      <c r="FI15" s="39">
        <f t="shared" si="165"/>
        <v>7992663.97908</v>
      </c>
      <c r="FJ15" s="39">
        <f t="shared" si="166"/>
        <v>25110286.000943001</v>
      </c>
      <c r="FK15" s="39">
        <v>37036830</v>
      </c>
      <c r="FL15">
        <v>1940000</v>
      </c>
      <c r="FM15">
        <v>2170000</v>
      </c>
      <c r="FN15">
        <v>3830000</v>
      </c>
      <c r="FO15">
        <v>2020000</v>
      </c>
      <c r="FP15">
        <v>800000</v>
      </c>
      <c r="FQ15">
        <v>2220000</v>
      </c>
      <c r="FR15">
        <v>460000</v>
      </c>
      <c r="FS15">
        <v>960000</v>
      </c>
      <c r="FT15">
        <v>3620000</v>
      </c>
      <c r="FU15">
        <v>840000</v>
      </c>
      <c r="FV15">
        <v>380000</v>
      </c>
      <c r="FW15">
        <v>690000</v>
      </c>
      <c r="FX15">
        <v>1190000</v>
      </c>
      <c r="FY15">
        <v>2730000</v>
      </c>
      <c r="FZ15">
        <v>1440000</v>
      </c>
      <c r="GA15">
        <v>2320000</v>
      </c>
      <c r="GB15">
        <v>260000</v>
      </c>
      <c r="GC15">
        <v>1640000</v>
      </c>
      <c r="GD15">
        <v>500000</v>
      </c>
      <c r="GE15">
        <v>490000</v>
      </c>
      <c r="GF15">
        <v>1370000</v>
      </c>
      <c r="GG15">
        <v>680000</v>
      </c>
      <c r="GH15">
        <v>510000</v>
      </c>
      <c r="GI15">
        <v>1550000</v>
      </c>
      <c r="GJ15">
        <v>750000</v>
      </c>
      <c r="GK15">
        <v>670000</v>
      </c>
      <c r="GL15">
        <v>840000</v>
      </c>
      <c r="GM15">
        <v>740000</v>
      </c>
      <c r="GN15">
        <v>660000</v>
      </c>
      <c r="GO15">
        <v>1200000</v>
      </c>
      <c r="GP15">
        <v>3770000</v>
      </c>
      <c r="GQ15" s="36">
        <v>1.1628670000000001E-2</v>
      </c>
      <c r="GR15" s="36">
        <v>1E-3</v>
      </c>
      <c r="GS15" s="36">
        <v>8.0000000000000002E-3</v>
      </c>
      <c r="GT15" s="37">
        <f t="shared" si="36"/>
        <v>4.9737241418454196E-3</v>
      </c>
      <c r="GU15" s="44">
        <f t="shared" si="167"/>
        <v>4.0829176083438075</v>
      </c>
      <c r="GV15" s="27">
        <v>2.79386712095401</v>
      </c>
      <c r="GW15" s="13">
        <f t="shared" si="168"/>
        <v>0.82721340840357671</v>
      </c>
      <c r="GX15" s="44">
        <v>0.41</v>
      </c>
      <c r="GY15" s="13">
        <f t="shared" si="169"/>
        <v>1.7100000000000009</v>
      </c>
      <c r="GZ15" s="13">
        <f t="shared" si="170"/>
        <v>-0.15665381004537635</v>
      </c>
      <c r="HA15" s="13">
        <f t="shared" si="171"/>
        <v>14.886316152974905</v>
      </c>
      <c r="HB15" s="13">
        <f t="shared" si="172"/>
        <v>17.410896085350757</v>
      </c>
      <c r="HC15" s="13">
        <v>9.75</v>
      </c>
      <c r="HD15" s="13">
        <v>8.0399999999999991</v>
      </c>
      <c r="HE15" s="13">
        <v>2</v>
      </c>
      <c r="HF15" s="13">
        <f t="shared" si="173"/>
        <v>-10.684619516131413</v>
      </c>
      <c r="HG15" s="13">
        <f t="shared" si="37"/>
        <v>0.25865107765800122</v>
      </c>
      <c r="HH15" s="13">
        <f t="shared" si="174"/>
        <v>-1.2273486055805338</v>
      </c>
      <c r="HI15" s="13">
        <f t="shared" si="175"/>
        <v>4.737147467764709</v>
      </c>
      <c r="HJ15" s="44">
        <v>1</v>
      </c>
      <c r="HK15" s="44">
        <v>0.72</v>
      </c>
      <c r="HL15" s="44">
        <f t="shared" si="176"/>
        <v>192.23652179542762</v>
      </c>
      <c r="HM15" s="44">
        <v>200</v>
      </c>
      <c r="HN15" s="44">
        <v>10</v>
      </c>
      <c r="HO15" s="44">
        <v>2941</v>
      </c>
      <c r="HP15" s="44">
        <v>10000</v>
      </c>
    </row>
    <row r="16" spans="1:224" x14ac:dyDescent="0.25">
      <c r="A16" s="40" t="s">
        <v>272</v>
      </c>
      <c r="B16" s="45"/>
      <c r="C16" s="55">
        <f t="shared" si="38"/>
        <v>1.8067428809607697E-5</v>
      </c>
      <c r="D16" s="55">
        <f t="shared" si="39"/>
        <v>1.0706407201083179E-4</v>
      </c>
      <c r="E16" s="55">
        <f t="shared" si="40"/>
        <v>1.3111817416892532E-5</v>
      </c>
      <c r="F16" s="55">
        <f t="shared" si="41"/>
        <v>3.0458443748852468E-5</v>
      </c>
      <c r="G16" s="55">
        <f t="shared" si="42"/>
        <v>5.6341868900315964E-5</v>
      </c>
      <c r="H16" s="55">
        <f t="shared" si="43"/>
        <v>5.6905287589318135E-5</v>
      </c>
      <c r="I16" s="55">
        <f t="shared" si="44"/>
        <v>1.6661458077953453E-5</v>
      </c>
      <c r="J16" s="55">
        <f t="shared" si="45"/>
        <v>0</v>
      </c>
      <c r="K16" s="55">
        <f t="shared" si="46"/>
        <v>1.0995761299811141E-5</v>
      </c>
      <c r="L16" s="55">
        <f t="shared" si="47"/>
        <v>1.25757541633853E-5</v>
      </c>
      <c r="M16" s="55">
        <f t="shared" si="48"/>
        <v>2.5065424295294542E-6</v>
      </c>
      <c r="N16" s="55">
        <f t="shared" si="49"/>
        <v>0</v>
      </c>
      <c r="O16" s="55">
        <f t="shared" si="50"/>
        <v>0</v>
      </c>
      <c r="P16" s="55">
        <f t="shared" si="51"/>
        <v>5.3318819884101698E-6</v>
      </c>
      <c r="Q16" s="55">
        <f t="shared" si="52"/>
        <v>1.8759984919555772E-5</v>
      </c>
      <c r="R16" s="55">
        <f t="shared" si="53"/>
        <v>5.8683577826481453E-6</v>
      </c>
      <c r="S16" s="55">
        <f t="shared" si="54"/>
        <v>1.001974568113663E-5</v>
      </c>
      <c r="T16" s="55">
        <f t="shared" si="55"/>
        <v>4.8807227432378156E-5</v>
      </c>
      <c r="U16" s="55">
        <f t="shared" si="56"/>
        <v>3.8688655891513241E-6</v>
      </c>
      <c r="V16" s="55">
        <f t="shared" si="57"/>
        <v>4.2678965691995974E-6</v>
      </c>
      <c r="W16" s="55">
        <f t="shared" si="58"/>
        <v>0</v>
      </c>
      <c r="X16" s="55">
        <f t="shared" si="59"/>
        <v>0</v>
      </c>
      <c r="Y16" s="55">
        <f t="shared" si="60"/>
        <v>3.0963171188305022E-6</v>
      </c>
      <c r="Z16" s="55">
        <f t="shared" si="61"/>
        <v>0</v>
      </c>
      <c r="AA16" s="55">
        <f t="shared" si="62"/>
        <v>4.0935093975538045E-6</v>
      </c>
      <c r="AB16" s="55">
        <f t="shared" si="63"/>
        <v>1.1267246942685619E-5</v>
      </c>
      <c r="AC16" s="55">
        <f t="shared" si="64"/>
        <v>3.1425308071719033E-6</v>
      </c>
      <c r="AD16" s="55">
        <f t="shared" si="65"/>
        <v>0</v>
      </c>
      <c r="AE16" s="55">
        <f t="shared" si="66"/>
        <v>2.5722727971118006E-5</v>
      </c>
      <c r="AF16" s="55">
        <f t="shared" si="67"/>
        <v>0</v>
      </c>
      <c r="AG16" s="55">
        <f t="shared" si="68"/>
        <v>7.0420293391791622E-6</v>
      </c>
      <c r="AH16" s="55">
        <f t="shared" si="69"/>
        <v>1.4339528702878718E-5</v>
      </c>
      <c r="AI16" s="39">
        <f t="shared" si="1"/>
        <v>382492.24326383107</v>
      </c>
      <c r="AJ16" s="39">
        <f t="shared" si="70"/>
        <v>117541.48325086388</v>
      </c>
      <c r="AK16" s="39">
        <f t="shared" si="71"/>
        <v>16272.655315151052</v>
      </c>
      <c r="AL16" s="39">
        <f t="shared" si="72"/>
        <v>66587.258982454237</v>
      </c>
      <c r="AM16" s="39">
        <f t="shared" si="73"/>
        <v>64773.944944504117</v>
      </c>
      <c r="AN16" s="39">
        <f t="shared" si="74"/>
        <v>25907.935212709373</v>
      </c>
      <c r="AO16" s="39">
        <f t="shared" si="75"/>
        <v>21145.963206550172</v>
      </c>
      <c r="AP16" s="39">
        <f t="shared" si="76"/>
        <v>0</v>
      </c>
      <c r="AQ16" s="39">
        <f t="shared" si="77"/>
        <v>6038.6002054197406</v>
      </c>
      <c r="AR16" s="39">
        <f t="shared" si="78"/>
        <v>26037.827024860322</v>
      </c>
      <c r="AS16" s="39">
        <f t="shared" si="79"/>
        <v>1205.6224748755228</v>
      </c>
      <c r="AT16" s="39">
        <f t="shared" si="80"/>
        <v>0</v>
      </c>
      <c r="AU16" s="39">
        <f t="shared" si="81"/>
        <v>0</v>
      </c>
      <c r="AV16" s="39">
        <f t="shared" si="82"/>
        <v>3631.9977252084514</v>
      </c>
      <c r="AW16" s="39">
        <f t="shared" si="83"/>
        <v>29272.081760780751</v>
      </c>
      <c r="AX16" s="39">
        <f t="shared" si="84"/>
        <v>4836.9409190760662</v>
      </c>
      <c r="AY16" s="39">
        <f t="shared" si="85"/>
        <v>13299.410018529006</v>
      </c>
      <c r="AZ16" s="39">
        <f t="shared" si="86"/>
        <v>7228.4242567502433</v>
      </c>
      <c r="BA16" s="39">
        <f t="shared" si="87"/>
        <v>3632.599284515431</v>
      </c>
      <c r="BB16" s="39">
        <f t="shared" si="88"/>
        <v>1221.6710287751364</v>
      </c>
      <c r="BC16" s="39">
        <f t="shared" si="89"/>
        <v>0</v>
      </c>
      <c r="BD16" s="39">
        <f t="shared" si="90"/>
        <v>0</v>
      </c>
      <c r="BE16" s="39">
        <f t="shared" si="91"/>
        <v>1205.5419705642075</v>
      </c>
      <c r="BF16" s="39">
        <f t="shared" si="92"/>
        <v>0</v>
      </c>
      <c r="BG16" s="39">
        <f t="shared" si="93"/>
        <v>3632.5069031047392</v>
      </c>
      <c r="BH16" s="39">
        <f t="shared" si="94"/>
        <v>4833.9870225150389</v>
      </c>
      <c r="BI16" s="39">
        <f t="shared" si="95"/>
        <v>1205.5356628447839</v>
      </c>
      <c r="BJ16" s="39">
        <f t="shared" si="96"/>
        <v>0</v>
      </c>
      <c r="BK16" s="39">
        <f t="shared" si="97"/>
        <v>10870.902485470608</v>
      </c>
      <c r="BL16" s="39">
        <f t="shared" si="98"/>
        <v>0</v>
      </c>
      <c r="BM16" s="39">
        <f t="shared" si="99"/>
        <v>4836.2984605961265</v>
      </c>
      <c r="BN16" s="39">
        <f t="shared" si="100"/>
        <v>30913.752923365304</v>
      </c>
      <c r="BO16" s="78">
        <f t="shared" si="101"/>
        <v>0.20421258803316289</v>
      </c>
      <c r="BP16" s="78">
        <f t="shared" si="102"/>
        <v>1.1980725612940006</v>
      </c>
      <c r="BQ16" s="78">
        <f t="shared" si="103"/>
        <v>0.1482833457701887</v>
      </c>
      <c r="BR16" s="78">
        <f t="shared" si="104"/>
        <v>0.34378430758048867</v>
      </c>
      <c r="BS16" s="78">
        <f t="shared" si="105"/>
        <v>0.63407796831223306</v>
      </c>
      <c r="BT16" s="78">
        <f t="shared" si="106"/>
        <v>0.64037814302816742</v>
      </c>
      <c r="BU16" s="78">
        <f t="shared" si="107"/>
        <v>0.18835110951719949</v>
      </c>
      <c r="BV16" s="78">
        <f t="shared" si="108"/>
        <v>0</v>
      </c>
      <c r="BW16" s="78">
        <f t="shared" si="109"/>
        <v>0.1243823418799252</v>
      </c>
      <c r="BX16" s="78">
        <f t="shared" si="110"/>
        <v>0.14222955528179418</v>
      </c>
      <c r="BY16" s="78">
        <f t="shared" si="111"/>
        <v>2.8380871961210762E-2</v>
      </c>
      <c r="BZ16" s="78">
        <f t="shared" si="112"/>
        <v>0</v>
      </c>
      <c r="CA16" s="78">
        <f t="shared" si="113"/>
        <v>0</v>
      </c>
      <c r="CB16" s="78">
        <f t="shared" si="114"/>
        <v>6.0352086826902629E-2</v>
      </c>
      <c r="CC16" s="78">
        <f t="shared" si="115"/>
        <v>0.21202381643661475</v>
      </c>
      <c r="CD16" s="78">
        <f t="shared" si="116"/>
        <v>6.642047478813011E-2</v>
      </c>
      <c r="CE16" s="78">
        <f t="shared" si="117"/>
        <v>0.11335431990653515</v>
      </c>
      <c r="CF16" s="78">
        <f t="shared" si="118"/>
        <v>0.54974839704848666</v>
      </c>
      <c r="CG16" s="78">
        <f t="shared" si="119"/>
        <v>4.3799316179642146E-2</v>
      </c>
      <c r="CH16" s="78">
        <f t="shared" si="120"/>
        <v>4.8314551869933837E-2</v>
      </c>
      <c r="CI16" s="78">
        <f t="shared" si="121"/>
        <v>0</v>
      </c>
      <c r="CJ16" s="78">
        <f t="shared" si="122"/>
        <v>0</v>
      </c>
      <c r="CK16" s="78">
        <f t="shared" si="123"/>
        <v>3.5056383173913901E-2</v>
      </c>
      <c r="CL16" s="78">
        <f t="shared" si="124"/>
        <v>0</v>
      </c>
      <c r="CM16" s="78">
        <f t="shared" si="125"/>
        <v>4.6341323734291145E-2</v>
      </c>
      <c r="CN16" s="78">
        <f t="shared" si="126"/>
        <v>0.12744943127723024</v>
      </c>
      <c r="CO16" s="78">
        <f t="shared" si="127"/>
        <v>3.5579426611433103E-2</v>
      </c>
      <c r="CP16" s="78">
        <f t="shared" si="128"/>
        <v>0</v>
      </c>
      <c r="CQ16" s="78">
        <f t="shared" si="129"/>
        <v>0.29048757787832846</v>
      </c>
      <c r="CR16" s="78">
        <f t="shared" si="130"/>
        <v>0</v>
      </c>
      <c r="CS16" s="78">
        <f t="shared" si="131"/>
        <v>7.9693983121362777E-2</v>
      </c>
      <c r="CT16" s="78">
        <f t="shared" si="132"/>
        <v>0.16214518867341796</v>
      </c>
      <c r="CU16" s="39">
        <v>6.35</v>
      </c>
      <c r="CV16" s="39">
        <v>37.628865979381402</v>
      </c>
      <c r="CW16" s="39">
        <v>4.6082949308755801</v>
      </c>
      <c r="CX16" s="39">
        <v>10.7049608355091</v>
      </c>
      <c r="CY16" s="39">
        <v>19.801980198019798</v>
      </c>
      <c r="CZ16" s="39">
        <v>20</v>
      </c>
      <c r="DA16" s="39">
        <v>5.85585585585586</v>
      </c>
      <c r="DB16" s="39">
        <v>0</v>
      </c>
      <c r="DC16" s="39">
        <v>3.8645833333333299</v>
      </c>
      <c r="DD16" s="39">
        <v>4.4198895027624303</v>
      </c>
      <c r="DE16" s="39">
        <v>0.88095238095238104</v>
      </c>
      <c r="DF16" s="39">
        <v>0</v>
      </c>
      <c r="DG16" s="39">
        <v>0</v>
      </c>
      <c r="DH16" s="39">
        <v>1.8739495798319299</v>
      </c>
      <c r="DI16" s="39">
        <v>6.5934065934065904</v>
      </c>
      <c r="DJ16" s="39">
        <v>2.0625</v>
      </c>
      <c r="DK16" s="39">
        <v>3.5215517241379302</v>
      </c>
      <c r="DL16" s="39">
        <v>17.153846153846199</v>
      </c>
      <c r="DM16" s="39">
        <v>1.3597560975609799</v>
      </c>
      <c r="DN16" s="39">
        <v>1.5</v>
      </c>
      <c r="DO16" s="39">
        <v>0</v>
      </c>
      <c r="DP16" s="39">
        <v>0</v>
      </c>
      <c r="DQ16" s="39">
        <v>1.0882352941176501</v>
      </c>
      <c r="DR16" s="39">
        <v>0</v>
      </c>
      <c r="DS16" s="39">
        <v>1.43870967741935</v>
      </c>
      <c r="DT16" s="39">
        <v>3.96</v>
      </c>
      <c r="DU16" s="78">
        <v>1.1044776119402999</v>
      </c>
      <c r="DV16" s="78">
        <v>0</v>
      </c>
      <c r="DW16" s="78">
        <v>9.0405405405405403</v>
      </c>
      <c r="DX16" s="78">
        <v>0</v>
      </c>
      <c r="DY16" s="78">
        <v>2.4750000000000001</v>
      </c>
      <c r="DZ16" s="78">
        <v>5.03978779840849</v>
      </c>
      <c r="EA16" s="39">
        <f t="shared" si="133"/>
        <v>3.1219222833609588</v>
      </c>
      <c r="EB16" s="39">
        <f t="shared" si="34"/>
        <v>5.0571555835350006</v>
      </c>
      <c r="EC16">
        <v>572.77</v>
      </c>
      <c r="ED16" s="39">
        <f t="shared" si="134"/>
        <v>0.16296820786267086</v>
      </c>
      <c r="EE16" s="39">
        <f t="shared" si="135"/>
        <v>187301011.63093659</v>
      </c>
      <c r="EF16" s="39">
        <f t="shared" si="136"/>
        <v>9810881.8320579007</v>
      </c>
      <c r="EG16" s="39">
        <f t="shared" si="137"/>
        <v>10974027.616270952</v>
      </c>
      <c r="EH16" s="39">
        <f t="shared" si="138"/>
        <v>19368905.884939052</v>
      </c>
      <c r="EI16" s="39">
        <f t="shared" si="139"/>
        <v>10215454.2787407</v>
      </c>
      <c r="EJ16" s="39">
        <f t="shared" si="140"/>
        <v>4045724.4668280003</v>
      </c>
      <c r="EK16" s="39">
        <f t="shared" si="141"/>
        <v>11226885.395447699</v>
      </c>
      <c r="EL16" s="39">
        <f t="shared" si="142"/>
        <v>2326291.5684261001</v>
      </c>
      <c r="EM16" s="39">
        <f t="shared" si="143"/>
        <v>4854869.3601935999</v>
      </c>
      <c r="EN16" s="39">
        <f t="shared" si="144"/>
        <v>18306903.2123967</v>
      </c>
      <c r="EO16" s="39">
        <f t="shared" si="145"/>
        <v>4248010.6901693996</v>
      </c>
      <c r="EP16" s="39">
        <f t="shared" si="146"/>
        <v>1921719.1217433002</v>
      </c>
      <c r="EQ16" s="39">
        <f t="shared" si="147"/>
        <v>3489437.3526391503</v>
      </c>
      <c r="ER16" s="39">
        <f t="shared" si="148"/>
        <v>6018015.1444066502</v>
      </c>
      <c r="ES16" s="39">
        <f t="shared" si="149"/>
        <v>13806034.743050549</v>
      </c>
      <c r="ET16" s="39">
        <f t="shared" si="150"/>
        <v>7282304.0402904004</v>
      </c>
      <c r="EU16" s="39">
        <f t="shared" si="151"/>
        <v>11732600.9538012</v>
      </c>
      <c r="EV16" s="39">
        <f t="shared" si="152"/>
        <v>1314860.4517190999</v>
      </c>
      <c r="EW16" s="39">
        <f t="shared" si="153"/>
        <v>8293735.1569974003</v>
      </c>
      <c r="EX16" s="39">
        <f t="shared" si="154"/>
        <v>2528577.7917674999</v>
      </c>
      <c r="EY16" s="39">
        <f t="shared" si="155"/>
        <v>2478006.2359321499</v>
      </c>
      <c r="EZ16" s="39">
        <f t="shared" si="156"/>
        <v>6928303.1494429503</v>
      </c>
      <c r="FA16" s="39">
        <f t="shared" si="157"/>
        <v>3438865.7968037999</v>
      </c>
      <c r="FB16" s="39">
        <f t="shared" si="158"/>
        <v>2579149.3476028498</v>
      </c>
      <c r="FC16" s="39">
        <f t="shared" si="159"/>
        <v>7838591.1544792503</v>
      </c>
      <c r="FD16" s="39">
        <f t="shared" si="160"/>
        <v>3792866.68765125</v>
      </c>
      <c r="FE16" s="39">
        <f t="shared" si="161"/>
        <v>3388294.24096845</v>
      </c>
      <c r="FF16" s="39">
        <f t="shared" si="162"/>
        <v>4248010.6901693996</v>
      </c>
      <c r="FG16" s="39">
        <f t="shared" si="163"/>
        <v>3742295.1318159001</v>
      </c>
      <c r="FH16" s="39">
        <f t="shared" si="164"/>
        <v>3337722.6851331</v>
      </c>
      <c r="FI16" s="39">
        <f t="shared" si="165"/>
        <v>6068586.7002420006</v>
      </c>
      <c r="FJ16" s="39">
        <f t="shared" si="166"/>
        <v>19065476.549926948</v>
      </c>
      <c r="FK16" s="39">
        <v>37036830</v>
      </c>
      <c r="FL16">
        <v>1940000</v>
      </c>
      <c r="FM16">
        <v>2170000</v>
      </c>
      <c r="FN16">
        <v>3830000</v>
      </c>
      <c r="FO16">
        <v>2020000</v>
      </c>
      <c r="FP16">
        <v>800000</v>
      </c>
      <c r="FQ16">
        <v>2220000</v>
      </c>
      <c r="FR16">
        <v>460000</v>
      </c>
      <c r="FS16">
        <v>960000</v>
      </c>
      <c r="FT16">
        <v>3620000</v>
      </c>
      <c r="FU16">
        <v>840000</v>
      </c>
      <c r="FV16">
        <v>380000</v>
      </c>
      <c r="FW16">
        <v>690000</v>
      </c>
      <c r="FX16">
        <v>1190000</v>
      </c>
      <c r="FY16">
        <v>2730000</v>
      </c>
      <c r="FZ16">
        <v>1440000</v>
      </c>
      <c r="GA16">
        <v>2320000</v>
      </c>
      <c r="GB16">
        <v>260000</v>
      </c>
      <c r="GC16">
        <v>1640000</v>
      </c>
      <c r="GD16">
        <v>500000</v>
      </c>
      <c r="GE16">
        <v>490000</v>
      </c>
      <c r="GF16">
        <v>1370000</v>
      </c>
      <c r="GG16">
        <v>680000</v>
      </c>
      <c r="GH16">
        <v>510000</v>
      </c>
      <c r="GI16">
        <v>1550000</v>
      </c>
      <c r="GJ16">
        <v>750000</v>
      </c>
      <c r="GK16">
        <v>670000</v>
      </c>
      <c r="GL16">
        <v>840000</v>
      </c>
      <c r="GM16">
        <v>740000</v>
      </c>
      <c r="GN16">
        <v>660000</v>
      </c>
      <c r="GO16">
        <v>1200000</v>
      </c>
      <c r="GP16">
        <v>3770000</v>
      </c>
      <c r="GQ16" s="36">
        <v>8.8292955000000006E-3</v>
      </c>
      <c r="GR16" s="36">
        <v>1E-3</v>
      </c>
      <c r="GS16" s="36">
        <v>8.0000000000000002E-3</v>
      </c>
      <c r="GT16" s="37">
        <f t="shared" si="36"/>
        <v>5.1271300896566074E-3</v>
      </c>
      <c r="GU16" s="44">
        <f t="shared" si="167"/>
        <v>1.2981754234253586</v>
      </c>
      <c r="GV16" s="30">
        <v>8.7870476190476303</v>
      </c>
      <c r="GW16" s="13">
        <f t="shared" si="168"/>
        <v>2.6016855118989657</v>
      </c>
      <c r="GX16" s="44">
        <v>0.41</v>
      </c>
      <c r="GY16" s="13">
        <f t="shared" si="169"/>
        <v>1.7100000000000009</v>
      </c>
      <c r="GZ16" s="13">
        <f t="shared" si="170"/>
        <v>-0.15665381004537635</v>
      </c>
      <c r="HA16" s="13">
        <f t="shared" si="171"/>
        <v>14.886316152974905</v>
      </c>
      <c r="HB16" s="13">
        <f t="shared" si="172"/>
        <v>17.410896085350757</v>
      </c>
      <c r="HC16" s="13">
        <v>9.75</v>
      </c>
      <c r="HD16" s="13">
        <v>8.0399999999999991</v>
      </c>
      <c r="HE16" s="13">
        <v>2</v>
      </c>
      <c r="HF16" s="13">
        <f t="shared" si="173"/>
        <v>-10.684619516131413</v>
      </c>
      <c r="HG16" s="13">
        <f t="shared" si="37"/>
        <v>0.25865107765800122</v>
      </c>
      <c r="HH16" s="13">
        <f t="shared" si="174"/>
        <v>-1.2273486055805338</v>
      </c>
      <c r="HI16" s="13">
        <f t="shared" si="175"/>
        <v>1.5061896931807925</v>
      </c>
      <c r="HJ16" s="44">
        <v>1</v>
      </c>
      <c r="HK16" s="44">
        <v>0.72</v>
      </c>
      <c r="HL16" s="44">
        <f t="shared" si="176"/>
        <v>192.23652179542762</v>
      </c>
      <c r="HM16" s="44">
        <v>200</v>
      </c>
      <c r="HN16" s="44">
        <v>10</v>
      </c>
      <c r="HO16" s="44">
        <v>2941</v>
      </c>
      <c r="HP16" s="44">
        <v>10000</v>
      </c>
    </row>
    <row r="17" spans="1:224" x14ac:dyDescent="0.25">
      <c r="A17" s="40" t="s">
        <v>273</v>
      </c>
      <c r="B17" s="45"/>
      <c r="C17" s="55">
        <f t="shared" si="38"/>
        <v>1.1889924668791359E-5</v>
      </c>
      <c r="D17" s="55">
        <f t="shared" si="39"/>
        <v>7.0457382971165529E-5</v>
      </c>
      <c r="E17" s="55">
        <f t="shared" si="40"/>
        <v>8.6287054456195625E-6</v>
      </c>
      <c r="F17" s="55">
        <f t="shared" si="41"/>
        <v>2.0044279986861264E-5</v>
      </c>
      <c r="G17" s="55">
        <f t="shared" si="42"/>
        <v>3.707780359800926E-5</v>
      </c>
      <c r="H17" s="55">
        <f t="shared" si="43"/>
        <v>3.7448581633989057E-5</v>
      </c>
      <c r="I17" s="55">
        <f t="shared" si="44"/>
        <v>1.0964674802744524E-5</v>
      </c>
      <c r="J17" s="55">
        <f t="shared" si="45"/>
        <v>0</v>
      </c>
      <c r="K17" s="55">
        <f t="shared" si="46"/>
        <v>7.2361582219840001E-6</v>
      </c>
      <c r="L17" s="55">
        <f t="shared" si="47"/>
        <v>8.2759296428707926E-6</v>
      </c>
      <c r="M17" s="55">
        <f t="shared" si="48"/>
        <v>1.6495208576871104E-6</v>
      </c>
      <c r="N17" s="55">
        <f t="shared" si="49"/>
        <v>0</v>
      </c>
      <c r="O17" s="55">
        <f t="shared" si="50"/>
        <v>0</v>
      </c>
      <c r="P17" s="55">
        <f t="shared" si="51"/>
        <v>3.5088376909159225E-6</v>
      </c>
      <c r="Q17" s="55">
        <f t="shared" si="52"/>
        <v>1.2345686252963721E-5</v>
      </c>
      <c r="R17" s="55">
        <f t="shared" si="53"/>
        <v>3.8618849810051134E-6</v>
      </c>
      <c r="S17" s="55">
        <f t="shared" si="54"/>
        <v>6.5938558609845641E-6</v>
      </c>
      <c r="T17" s="55">
        <f t="shared" si="55"/>
        <v>3.2119360401460136E-5</v>
      </c>
      <c r="U17" s="55">
        <f t="shared" si="56"/>
        <v>2.5460468610913681E-6</v>
      </c>
      <c r="V17" s="55">
        <f t="shared" si="57"/>
        <v>2.8086436225493311E-6</v>
      </c>
      <c r="W17" s="55">
        <f t="shared" si="58"/>
        <v>0</v>
      </c>
      <c r="X17" s="55">
        <f t="shared" si="59"/>
        <v>0</v>
      </c>
      <c r="Y17" s="55">
        <f t="shared" si="60"/>
        <v>2.037643412437784E-6</v>
      </c>
      <c r="Z17" s="55">
        <f t="shared" si="61"/>
        <v>0</v>
      </c>
      <c r="AA17" s="55">
        <f t="shared" si="62"/>
        <v>2.6938818401224182E-6</v>
      </c>
      <c r="AB17" s="55">
        <f t="shared" si="63"/>
        <v>7.4148191635302688E-6</v>
      </c>
      <c r="AC17" s="55">
        <f t="shared" si="64"/>
        <v>2.0680560006832924E-6</v>
      </c>
      <c r="AD17" s="55">
        <f t="shared" si="65"/>
        <v>0</v>
      </c>
      <c r="AE17" s="55">
        <f t="shared" si="66"/>
        <v>1.6927771022390813E-5</v>
      </c>
      <c r="AF17" s="55">
        <f t="shared" si="67"/>
        <v>0</v>
      </c>
      <c r="AG17" s="55">
        <f t="shared" si="68"/>
        <v>4.6342619772063096E-6</v>
      </c>
      <c r="AH17" s="55">
        <f t="shared" si="69"/>
        <v>9.4366452393340045E-6</v>
      </c>
      <c r="AI17" s="39">
        <f t="shared" si="1"/>
        <v>251715.23506243041</v>
      </c>
      <c r="AJ17" s="39">
        <f t="shared" si="70"/>
        <v>77356.726296055378</v>
      </c>
      <c r="AK17" s="39">
        <f t="shared" si="71"/>
        <v>10708.882835233308</v>
      </c>
      <c r="AL17" s="39">
        <f t="shared" si="72"/>
        <v>43820.852543212386</v>
      </c>
      <c r="AM17" s="39">
        <f t="shared" si="73"/>
        <v>42628.091336714766</v>
      </c>
      <c r="AN17" s="39">
        <f t="shared" si="74"/>
        <v>17050.160410680317</v>
      </c>
      <c r="AO17" s="39">
        <f t="shared" si="75"/>
        <v>13915.987244191147</v>
      </c>
      <c r="AP17" s="39">
        <f t="shared" si="76"/>
        <v>0</v>
      </c>
      <c r="AQ17" s="39">
        <f t="shared" si="77"/>
        <v>3973.9421168103459</v>
      </c>
      <c r="AR17" s="39">
        <f t="shared" si="78"/>
        <v>17135.24652858411</v>
      </c>
      <c r="AS17" s="39">
        <f t="shared" si="79"/>
        <v>793.40449878395373</v>
      </c>
      <c r="AT17" s="39">
        <f t="shared" si="80"/>
        <v>0</v>
      </c>
      <c r="AU17" s="39">
        <f t="shared" si="81"/>
        <v>0</v>
      </c>
      <c r="AV17" s="39">
        <f t="shared" si="82"/>
        <v>2390.1740996074518</v>
      </c>
      <c r="AW17" s="39">
        <f t="shared" si="83"/>
        <v>19263.741275479635</v>
      </c>
      <c r="AX17" s="39">
        <f t="shared" si="84"/>
        <v>3183.1336468224849</v>
      </c>
      <c r="AY17" s="39">
        <f t="shared" si="85"/>
        <v>8752.2036126871335</v>
      </c>
      <c r="AZ17" s="39">
        <f t="shared" si="86"/>
        <v>4757.0473422905079</v>
      </c>
      <c r="BA17" s="39">
        <f t="shared" si="87"/>
        <v>2390.5681408680239</v>
      </c>
      <c r="BB17" s="39">
        <f t="shared" si="88"/>
        <v>803.96658801977583</v>
      </c>
      <c r="BC17" s="39">
        <f t="shared" si="89"/>
        <v>0</v>
      </c>
      <c r="BD17" s="39">
        <f t="shared" si="90"/>
        <v>0</v>
      </c>
      <c r="BE17" s="39">
        <f t="shared" si="91"/>
        <v>793.35176589467073</v>
      </c>
      <c r="BF17" s="39">
        <f t="shared" si="92"/>
        <v>0</v>
      </c>
      <c r="BG17" s="39">
        <f t="shared" si="93"/>
        <v>2390.5076280251269</v>
      </c>
      <c r="BH17" s="39">
        <f t="shared" si="94"/>
        <v>3181.1987387248341</v>
      </c>
      <c r="BI17" s="39">
        <f t="shared" si="95"/>
        <v>793.34763413606356</v>
      </c>
      <c r="BJ17" s="39">
        <f t="shared" si="96"/>
        <v>0</v>
      </c>
      <c r="BK17" s="39">
        <f t="shared" si="97"/>
        <v>7154.0868778570348</v>
      </c>
      <c r="BL17" s="39">
        <f t="shared" si="98"/>
        <v>0</v>
      </c>
      <c r="BM17" s="39">
        <f t="shared" si="99"/>
        <v>3182.7128144295434</v>
      </c>
      <c r="BN17" s="39">
        <f t="shared" si="100"/>
        <v>20344.065843016717</v>
      </c>
      <c r="BO17" s="78">
        <f t="shared" si="101"/>
        <v>0.20326613339680749</v>
      </c>
      <c r="BP17" s="78">
        <f t="shared" si="102"/>
        <v>1.1925749545666777</v>
      </c>
      <c r="BQ17" s="78">
        <f t="shared" si="103"/>
        <v>0.14759572043636582</v>
      </c>
      <c r="BR17" s="78">
        <f t="shared" si="104"/>
        <v>0.34219320441421552</v>
      </c>
      <c r="BS17" s="78">
        <f t="shared" si="105"/>
        <v>0.63115183650531625</v>
      </c>
      <c r="BT17" s="78">
        <f t="shared" si="106"/>
        <v>0.63742312379284816</v>
      </c>
      <c r="BU17" s="78">
        <f t="shared" si="107"/>
        <v>0.18747802923995041</v>
      </c>
      <c r="BV17" s="78">
        <f t="shared" si="108"/>
        <v>0</v>
      </c>
      <c r="BW17" s="78">
        <f t="shared" si="109"/>
        <v>0.12380541379356941</v>
      </c>
      <c r="BX17" s="78">
        <f t="shared" si="110"/>
        <v>0.14156996302035194</v>
      </c>
      <c r="BY17" s="78">
        <f t="shared" si="111"/>
        <v>2.82491057681876E-2</v>
      </c>
      <c r="BZ17" s="78">
        <f t="shared" si="112"/>
        <v>0</v>
      </c>
      <c r="CA17" s="78">
        <f t="shared" si="113"/>
        <v>0</v>
      </c>
      <c r="CB17" s="78">
        <f t="shared" si="114"/>
        <v>6.0071974455888348E-2</v>
      </c>
      <c r="CC17" s="78">
        <f t="shared" si="115"/>
        <v>0.21104123601947417</v>
      </c>
      <c r="CD17" s="78">
        <f t="shared" si="116"/>
        <v>6.6112215816806111E-2</v>
      </c>
      <c r="CE17" s="78">
        <f t="shared" si="117"/>
        <v>0.11282848579385187</v>
      </c>
      <c r="CF17" s="78">
        <f t="shared" si="118"/>
        <v>0.54720928473428365</v>
      </c>
      <c r="CG17" s="78">
        <f t="shared" si="119"/>
        <v>4.3595996732754244E-2</v>
      </c>
      <c r="CH17" s="78">
        <f t="shared" si="120"/>
        <v>4.8090282471677501E-2</v>
      </c>
      <c r="CI17" s="78">
        <f t="shared" si="121"/>
        <v>0</v>
      </c>
      <c r="CJ17" s="78">
        <f t="shared" si="122"/>
        <v>0</v>
      </c>
      <c r="CK17" s="78">
        <f t="shared" si="123"/>
        <v>3.489363485721602E-2</v>
      </c>
      <c r="CL17" s="78">
        <f t="shared" si="124"/>
        <v>0</v>
      </c>
      <c r="CM17" s="78">
        <f t="shared" si="125"/>
        <v>4.6126209558350596E-2</v>
      </c>
      <c r="CN17" s="78">
        <f t="shared" si="126"/>
        <v>0.12685829504485024</v>
      </c>
      <c r="CO17" s="78">
        <f t="shared" si="127"/>
        <v>3.5414250939869787E-2</v>
      </c>
      <c r="CP17" s="78">
        <f t="shared" si="128"/>
        <v>0</v>
      </c>
      <c r="CQ17" s="78">
        <f t="shared" si="129"/>
        <v>0.28914242705242965</v>
      </c>
      <c r="CR17" s="78">
        <f t="shared" si="130"/>
        <v>0</v>
      </c>
      <c r="CS17" s="78">
        <f t="shared" si="131"/>
        <v>7.9324170386823115E-2</v>
      </c>
      <c r="CT17" s="78">
        <f t="shared" si="132"/>
        <v>0.16139338655805607</v>
      </c>
      <c r="CU17" s="39">
        <v>6.35</v>
      </c>
      <c r="CV17" s="39">
        <v>37.628865979381402</v>
      </c>
      <c r="CW17" s="39">
        <v>4.6082949308755801</v>
      </c>
      <c r="CX17" s="39">
        <v>10.7049608355091</v>
      </c>
      <c r="CY17" s="39">
        <v>19.801980198019798</v>
      </c>
      <c r="CZ17" s="39">
        <v>20</v>
      </c>
      <c r="DA17" s="39">
        <v>5.85585585585586</v>
      </c>
      <c r="DB17" s="39">
        <v>0</v>
      </c>
      <c r="DC17" s="39">
        <v>3.8645833333333299</v>
      </c>
      <c r="DD17" s="39">
        <v>4.4198895027624303</v>
      </c>
      <c r="DE17" s="39">
        <v>0.88095238095238104</v>
      </c>
      <c r="DF17" s="39">
        <v>0</v>
      </c>
      <c r="DG17" s="39">
        <v>0</v>
      </c>
      <c r="DH17" s="39">
        <v>1.8739495798319299</v>
      </c>
      <c r="DI17" s="39">
        <v>6.5934065934065904</v>
      </c>
      <c r="DJ17" s="39">
        <v>2.0625</v>
      </c>
      <c r="DK17" s="39">
        <v>3.5215517241379302</v>
      </c>
      <c r="DL17" s="39">
        <v>17.153846153846199</v>
      </c>
      <c r="DM17" s="39">
        <v>1.3597560975609799</v>
      </c>
      <c r="DN17" s="39">
        <v>1.5</v>
      </c>
      <c r="DO17" s="39">
        <v>0</v>
      </c>
      <c r="DP17" s="39">
        <v>0</v>
      </c>
      <c r="DQ17" s="39">
        <v>1.0882352941176501</v>
      </c>
      <c r="DR17" s="39">
        <v>0</v>
      </c>
      <c r="DS17" s="39">
        <v>1.43870967741935</v>
      </c>
      <c r="DT17" s="39">
        <v>3.96</v>
      </c>
      <c r="DU17" s="78">
        <v>1.1044776119402999</v>
      </c>
      <c r="DV17" s="78">
        <v>0</v>
      </c>
      <c r="DW17" s="78">
        <v>9.0405405405405403</v>
      </c>
      <c r="DX17" s="78">
        <v>0</v>
      </c>
      <c r="DY17" s="78">
        <v>2.4750000000000001</v>
      </c>
      <c r="DZ17" s="78">
        <v>5.03978779840849</v>
      </c>
      <c r="EA17" s="39">
        <f t="shared" si="133"/>
        <v>3.1078743791594579</v>
      </c>
      <c r="EB17" s="39">
        <f t="shared" si="34"/>
        <v>3.343571909744</v>
      </c>
      <c r="EC17">
        <v>572.77</v>
      </c>
      <c r="ED17" s="39">
        <f t="shared" si="134"/>
        <v>0.10724712051250064</v>
      </c>
      <c r="EE17" s="39">
        <f t="shared" si="135"/>
        <v>123835304.41396387</v>
      </c>
      <c r="EF17" s="39">
        <f t="shared" si="136"/>
        <v>6486529.5049033593</v>
      </c>
      <c r="EG17" s="39">
        <f t="shared" si="137"/>
        <v>7255551.0441444805</v>
      </c>
      <c r="EH17" s="39">
        <f t="shared" si="138"/>
        <v>12805880.414319521</v>
      </c>
      <c r="EI17" s="39">
        <f t="shared" si="139"/>
        <v>6754015.2576828804</v>
      </c>
      <c r="EJ17" s="39">
        <f t="shared" si="140"/>
        <v>2674857.5277952002</v>
      </c>
      <c r="EK17" s="39">
        <f t="shared" si="141"/>
        <v>7422729.6396316802</v>
      </c>
      <c r="EL17" s="39">
        <f t="shared" si="142"/>
        <v>1538043.07848224</v>
      </c>
      <c r="EM17" s="39">
        <f t="shared" si="143"/>
        <v>3209829.03335424</v>
      </c>
      <c r="EN17" s="39">
        <f t="shared" si="144"/>
        <v>12103730.313273279</v>
      </c>
      <c r="EO17" s="39">
        <f t="shared" si="145"/>
        <v>2808600.4041849598</v>
      </c>
      <c r="EP17" s="39">
        <f t="shared" si="146"/>
        <v>1270557.3257027201</v>
      </c>
      <c r="EQ17" s="39">
        <f t="shared" si="147"/>
        <v>2307064.6177233602</v>
      </c>
      <c r="ER17" s="39">
        <f t="shared" si="148"/>
        <v>3978850.5725953598</v>
      </c>
      <c r="ES17" s="39">
        <f t="shared" si="149"/>
        <v>9127951.3136011213</v>
      </c>
      <c r="ET17" s="39">
        <f t="shared" si="150"/>
        <v>4814743.5500313602</v>
      </c>
      <c r="EU17" s="39">
        <f t="shared" si="151"/>
        <v>7757086.8306060797</v>
      </c>
      <c r="EV17" s="39">
        <f t="shared" si="152"/>
        <v>869328.69653344003</v>
      </c>
      <c r="EW17" s="39">
        <f t="shared" si="153"/>
        <v>5483457.9319801601</v>
      </c>
      <c r="EX17" s="39">
        <f t="shared" si="154"/>
        <v>1671785.954872</v>
      </c>
      <c r="EY17" s="39">
        <f t="shared" si="155"/>
        <v>1638350.2357745601</v>
      </c>
      <c r="EZ17" s="39">
        <f t="shared" si="156"/>
        <v>4580693.5163492803</v>
      </c>
      <c r="FA17" s="39">
        <f t="shared" si="157"/>
        <v>2273628.8986259201</v>
      </c>
      <c r="FB17" s="39">
        <f t="shared" si="158"/>
        <v>1705221.6739694399</v>
      </c>
      <c r="FC17" s="39">
        <f t="shared" si="159"/>
        <v>5182536.4601031998</v>
      </c>
      <c r="FD17" s="39">
        <f t="shared" si="160"/>
        <v>2507678.9323080005</v>
      </c>
      <c r="FE17" s="39">
        <f t="shared" si="161"/>
        <v>2240193.1795284799</v>
      </c>
      <c r="FF17" s="39">
        <f t="shared" si="162"/>
        <v>2808600.4041849598</v>
      </c>
      <c r="FG17" s="39">
        <f t="shared" si="163"/>
        <v>2474243.2132105599</v>
      </c>
      <c r="FH17" s="39">
        <f t="shared" si="164"/>
        <v>2206757.4604310398</v>
      </c>
      <c r="FI17" s="39">
        <f t="shared" si="165"/>
        <v>4012286.2916928004</v>
      </c>
      <c r="FJ17" s="39">
        <f t="shared" si="166"/>
        <v>12605266.099734882</v>
      </c>
      <c r="FK17" s="39">
        <v>37036830</v>
      </c>
      <c r="FL17">
        <v>1940000</v>
      </c>
      <c r="FM17">
        <v>2170000</v>
      </c>
      <c r="FN17">
        <v>3830000</v>
      </c>
      <c r="FO17">
        <v>2020000</v>
      </c>
      <c r="FP17">
        <v>800000</v>
      </c>
      <c r="FQ17">
        <v>2220000</v>
      </c>
      <c r="FR17">
        <v>460000</v>
      </c>
      <c r="FS17">
        <v>960000</v>
      </c>
      <c r="FT17">
        <v>3620000</v>
      </c>
      <c r="FU17">
        <v>840000</v>
      </c>
      <c r="FV17">
        <v>380000</v>
      </c>
      <c r="FW17">
        <v>690000</v>
      </c>
      <c r="FX17">
        <v>1190000</v>
      </c>
      <c r="FY17">
        <v>2730000</v>
      </c>
      <c r="FZ17">
        <v>1440000</v>
      </c>
      <c r="GA17">
        <v>2320000</v>
      </c>
      <c r="GB17">
        <v>260000</v>
      </c>
      <c r="GC17">
        <v>1640000</v>
      </c>
      <c r="GD17">
        <v>500000</v>
      </c>
      <c r="GE17">
        <v>490000</v>
      </c>
      <c r="GF17">
        <v>1370000</v>
      </c>
      <c r="GG17">
        <v>680000</v>
      </c>
      <c r="GH17">
        <v>510000</v>
      </c>
      <c r="GI17">
        <v>1550000</v>
      </c>
      <c r="GJ17">
        <v>750000</v>
      </c>
      <c r="GK17">
        <v>670000</v>
      </c>
      <c r="GL17">
        <v>840000</v>
      </c>
      <c r="GM17">
        <v>740000</v>
      </c>
      <c r="GN17">
        <v>660000</v>
      </c>
      <c r="GO17">
        <v>1200000</v>
      </c>
      <c r="GP17">
        <v>3770000</v>
      </c>
      <c r="GQ17" s="36">
        <v>5.8375472000000003E-3</v>
      </c>
      <c r="GR17" s="36">
        <v>1E-3</v>
      </c>
      <c r="GS17" s="36">
        <v>8.0000000000000002E-3</v>
      </c>
      <c r="GT17" s="37">
        <f t="shared" si="36"/>
        <v>5.1033192175350553E-3</v>
      </c>
      <c r="GU17" s="44">
        <f t="shared" si="167"/>
        <v>1.7194323527465263</v>
      </c>
      <c r="GV17" s="30">
        <v>6.6342413793103452</v>
      </c>
      <c r="GW17" s="13">
        <f t="shared" si="168"/>
        <v>1.9642786095272187</v>
      </c>
      <c r="GX17" s="44">
        <v>0.41</v>
      </c>
      <c r="GY17" s="13">
        <f t="shared" si="169"/>
        <v>1.7100000000000009</v>
      </c>
      <c r="GZ17" s="13">
        <f t="shared" si="170"/>
        <v>-0.15665381004537635</v>
      </c>
      <c r="HA17" s="13">
        <f t="shared" si="171"/>
        <v>14.886316152974905</v>
      </c>
      <c r="HB17" s="13">
        <f t="shared" si="172"/>
        <v>17.410896085350757</v>
      </c>
      <c r="HC17" s="13">
        <v>9.75</v>
      </c>
      <c r="HD17" s="13">
        <v>8.0399999999999991</v>
      </c>
      <c r="HE17" s="13">
        <v>2</v>
      </c>
      <c r="HF17" s="13">
        <f t="shared" si="173"/>
        <v>-10.684619516131413</v>
      </c>
      <c r="HG17" s="13">
        <f t="shared" si="37"/>
        <v>0.25865107765800122</v>
      </c>
      <c r="HH17" s="13">
        <f t="shared" si="174"/>
        <v>-1.2273486055805338</v>
      </c>
      <c r="HI17" s="13">
        <f t="shared" si="175"/>
        <v>1.9949470935099123</v>
      </c>
      <c r="HJ17" s="44">
        <v>1</v>
      </c>
      <c r="HK17" s="44">
        <v>0.72</v>
      </c>
      <c r="HL17" s="44">
        <f t="shared" si="176"/>
        <v>192.23652179542762</v>
      </c>
      <c r="HM17" s="44">
        <v>200</v>
      </c>
      <c r="HN17" s="44">
        <v>10</v>
      </c>
      <c r="HO17" s="44">
        <v>2941</v>
      </c>
      <c r="HP17" s="44">
        <v>10000</v>
      </c>
    </row>
    <row r="18" spans="1:224" x14ac:dyDescent="0.25">
      <c r="A18" s="38" t="s">
        <v>291</v>
      </c>
      <c r="B18" s="39"/>
      <c r="C18" s="55">
        <f t="shared" si="38"/>
        <v>1.026930430190684E-5</v>
      </c>
      <c r="D18" s="55">
        <f t="shared" si="39"/>
        <v>6.0853901618575408E-5</v>
      </c>
      <c r="E18" s="55">
        <f t="shared" si="40"/>
        <v>7.4525957414325536E-6</v>
      </c>
      <c r="F18" s="55">
        <f t="shared" si="41"/>
        <v>1.7312204781077742E-5</v>
      </c>
      <c r="G18" s="55">
        <f t="shared" si="42"/>
        <v>3.2024025265166983E-5</v>
      </c>
      <c r="H18" s="55">
        <f t="shared" si="43"/>
        <v>3.2344265517817924E-5</v>
      </c>
      <c r="I18" s="55">
        <f t="shared" si="44"/>
        <v>9.4701678317937396E-6</v>
      </c>
      <c r="J18" s="55">
        <f t="shared" si="45"/>
        <v>0</v>
      </c>
      <c r="K18" s="55">
        <f t="shared" si="46"/>
        <v>6.2498554724531308E-6</v>
      </c>
      <c r="L18" s="55">
        <f t="shared" si="47"/>
        <v>7.1479039818380524E-6</v>
      </c>
      <c r="M18" s="55">
        <f t="shared" si="48"/>
        <v>1.4246878859034903E-6</v>
      </c>
      <c r="N18" s="55">
        <f t="shared" si="49"/>
        <v>0</v>
      </c>
      <c r="O18" s="55">
        <f t="shared" si="50"/>
        <v>0</v>
      </c>
      <c r="P18" s="55">
        <f t="shared" si="51"/>
        <v>3.0305761388547264E-6</v>
      </c>
      <c r="Q18" s="55">
        <f t="shared" si="52"/>
        <v>1.0662944676203406E-5</v>
      </c>
      <c r="R18" s="55">
        <f t="shared" si="53"/>
        <v>3.3355023815254126E-6</v>
      </c>
      <c r="S18" s="55">
        <f t="shared" si="54"/>
        <v>5.6951002000123555E-6</v>
      </c>
      <c r="T18" s="55">
        <f t="shared" si="55"/>
        <v>2.7741427732590196E-5</v>
      </c>
      <c r="U18" s="55">
        <f t="shared" si="56"/>
        <v>2.1990156129497729E-6</v>
      </c>
      <c r="V18" s="55">
        <f t="shared" si="57"/>
        <v>2.4258199138368214E-6</v>
      </c>
      <c r="W18" s="55">
        <f t="shared" si="58"/>
        <v>0</v>
      </c>
      <c r="X18" s="55">
        <f t="shared" si="59"/>
        <v>0</v>
      </c>
      <c r="Y18" s="55">
        <f t="shared" si="60"/>
        <v>1.7599085649399118E-6</v>
      </c>
      <c r="Z18" s="55">
        <f t="shared" si="61"/>
        <v>0</v>
      </c>
      <c r="AA18" s="55">
        <f t="shared" si="62"/>
        <v>2.3267003904751948E-6</v>
      </c>
      <c r="AB18" s="55">
        <f t="shared" si="63"/>
        <v>6.4041645725281329E-6</v>
      </c>
      <c r="AC18" s="55">
        <f t="shared" si="64"/>
        <v>1.7861758569541475E-6</v>
      </c>
      <c r="AD18" s="55">
        <f t="shared" si="65"/>
        <v>0</v>
      </c>
      <c r="AE18" s="55">
        <f t="shared" si="66"/>
        <v>1.4620482183392083E-5</v>
      </c>
      <c r="AF18" s="55">
        <f t="shared" si="67"/>
        <v>0</v>
      </c>
      <c r="AG18" s="55">
        <f t="shared" si="68"/>
        <v>4.0026028578299747E-6</v>
      </c>
      <c r="AH18" s="55">
        <f t="shared" si="69"/>
        <v>8.1504117352589056E-6</v>
      </c>
      <c r="AI18" s="39">
        <f t="shared" si="1"/>
        <v>217404.06950316104</v>
      </c>
      <c r="AJ18" s="39">
        <f t="shared" si="70"/>
        <v>66809.463535635878</v>
      </c>
      <c r="AK18" s="39">
        <f t="shared" si="71"/>
        <v>9249.1827823650583</v>
      </c>
      <c r="AL18" s="39">
        <f t="shared" si="72"/>
        <v>37847.432649971277</v>
      </c>
      <c r="AM18" s="39">
        <f t="shared" si="73"/>
        <v>36816.809888807074</v>
      </c>
      <c r="AN18" s="39">
        <f t="shared" si="74"/>
        <v>14725.790608383897</v>
      </c>
      <c r="AO18" s="39">
        <f t="shared" si="75"/>
        <v>12019.11472658592</v>
      </c>
      <c r="AP18" s="39">
        <f t="shared" si="76"/>
        <v>0</v>
      </c>
      <c r="AQ18" s="39">
        <f t="shared" si="77"/>
        <v>3432.2678419838567</v>
      </c>
      <c r="AR18" s="39">
        <f t="shared" si="78"/>
        <v>14799.58929438749</v>
      </c>
      <c r="AS18" s="39">
        <f t="shared" si="79"/>
        <v>685.2610655297882</v>
      </c>
      <c r="AT18" s="39">
        <f t="shared" si="80"/>
        <v>0</v>
      </c>
      <c r="AU18" s="39">
        <f t="shared" si="81"/>
        <v>0</v>
      </c>
      <c r="AV18" s="39">
        <f t="shared" si="82"/>
        <v>2064.3833466498168</v>
      </c>
      <c r="AW18" s="39">
        <f t="shared" si="83"/>
        <v>16637.905774019866</v>
      </c>
      <c r="AX18" s="39">
        <f t="shared" si="84"/>
        <v>2749.2584763390787</v>
      </c>
      <c r="AY18" s="39">
        <f t="shared" si="85"/>
        <v>7559.2246040808932</v>
      </c>
      <c r="AZ18" s="39">
        <f t="shared" si="86"/>
        <v>4108.556755195601</v>
      </c>
      <c r="BA18" s="39">
        <f t="shared" si="87"/>
        <v>2064.7251246372407</v>
      </c>
      <c r="BB18" s="39">
        <f t="shared" si="88"/>
        <v>694.38292434182836</v>
      </c>
      <c r="BC18" s="39">
        <f t="shared" si="89"/>
        <v>0</v>
      </c>
      <c r="BD18" s="39">
        <f t="shared" si="90"/>
        <v>0</v>
      </c>
      <c r="BE18" s="39">
        <f t="shared" si="91"/>
        <v>685.21532673635704</v>
      </c>
      <c r="BF18" s="39">
        <f t="shared" si="92"/>
        <v>0</v>
      </c>
      <c r="BG18" s="39">
        <f t="shared" si="93"/>
        <v>2064.6726378243357</v>
      </c>
      <c r="BH18" s="39">
        <f t="shared" si="94"/>
        <v>2747.5802092360982</v>
      </c>
      <c r="BI18" s="39">
        <f t="shared" si="95"/>
        <v>685.21174298438655</v>
      </c>
      <c r="BJ18" s="39">
        <f t="shared" si="96"/>
        <v>0</v>
      </c>
      <c r="BK18" s="39">
        <f t="shared" si="97"/>
        <v>6178.8946636087685</v>
      </c>
      <c r="BL18" s="39">
        <f t="shared" si="98"/>
        <v>0</v>
      </c>
      <c r="BM18" s="39">
        <f t="shared" si="99"/>
        <v>2748.8934612827984</v>
      </c>
      <c r="BN18" s="39">
        <f t="shared" si="100"/>
        <v>17571.00867020298</v>
      </c>
      <c r="BO18" s="78">
        <f t="shared" si="101"/>
        <v>0.20412850520986889</v>
      </c>
      <c r="BP18" s="78">
        <f t="shared" si="102"/>
        <v>1.1975841756527639</v>
      </c>
      <c r="BQ18" s="78">
        <f t="shared" si="103"/>
        <v>0.14822225714105572</v>
      </c>
      <c r="BR18" s="78">
        <f t="shared" si="104"/>
        <v>0.34364295515735604</v>
      </c>
      <c r="BS18" s="78">
        <f t="shared" si="105"/>
        <v>0.63381801612986699</v>
      </c>
      <c r="BT18" s="78">
        <f t="shared" si="106"/>
        <v>0.64011562460963745</v>
      </c>
      <c r="BU18" s="78">
        <f t="shared" si="107"/>
        <v>0.18827354520389161</v>
      </c>
      <c r="BV18" s="78">
        <f t="shared" si="108"/>
        <v>0</v>
      </c>
      <c r="BW18" s="78">
        <f t="shared" si="109"/>
        <v>0.12433108754153034</v>
      </c>
      <c r="BX18" s="78">
        <f t="shared" si="110"/>
        <v>0.14217095709557528</v>
      </c>
      <c r="BY18" s="78">
        <f t="shared" si="111"/>
        <v>2.8369165794287578E-2</v>
      </c>
      <c r="BZ18" s="78">
        <f t="shared" si="112"/>
        <v>0</v>
      </c>
      <c r="CA18" s="78">
        <f t="shared" si="113"/>
        <v>0</v>
      </c>
      <c r="CB18" s="78">
        <f t="shared" si="114"/>
        <v>6.0327201553517999E-2</v>
      </c>
      <c r="CC18" s="78">
        <f t="shared" si="115"/>
        <v>0.2119365242356949</v>
      </c>
      <c r="CD18" s="78">
        <f t="shared" si="116"/>
        <v>6.6393088968728198E-2</v>
      </c>
      <c r="CE18" s="78">
        <f t="shared" si="117"/>
        <v>0.11330760473914193</v>
      </c>
      <c r="CF18" s="78">
        <f t="shared" si="118"/>
        <v>0.54952282616299597</v>
      </c>
      <c r="CG18" s="78">
        <f t="shared" si="119"/>
        <v>4.3781253201752753E-2</v>
      </c>
      <c r="CH18" s="78">
        <f t="shared" si="120"/>
        <v>4.8294627694111074E-2</v>
      </c>
      <c r="CI18" s="78">
        <f t="shared" si="121"/>
        <v>0</v>
      </c>
      <c r="CJ18" s="78">
        <f t="shared" si="122"/>
        <v>0</v>
      </c>
      <c r="CK18" s="78">
        <f t="shared" si="123"/>
        <v>3.5041924545491376E-2</v>
      </c>
      <c r="CL18" s="78">
        <f t="shared" si="124"/>
        <v>0</v>
      </c>
      <c r="CM18" s="78">
        <f t="shared" si="125"/>
        <v>4.6322212910190314E-2</v>
      </c>
      <c r="CN18" s="78">
        <f t="shared" si="126"/>
        <v>0.12739691469279596</v>
      </c>
      <c r="CO18" s="78">
        <f t="shared" si="127"/>
        <v>3.5564752336115391E-2</v>
      </c>
      <c r="CP18" s="78">
        <f t="shared" si="128"/>
        <v>0</v>
      </c>
      <c r="CQ18" s="78">
        <f t="shared" si="129"/>
        <v>0.29036807540886417</v>
      </c>
      <c r="CR18" s="78">
        <f t="shared" si="130"/>
        <v>0</v>
      </c>
      <c r="CS18" s="78">
        <f t="shared" si="131"/>
        <v>7.9661128865641584E-2</v>
      </c>
      <c r="CT18" s="78">
        <f t="shared" si="132"/>
        <v>0.16207839861870568</v>
      </c>
      <c r="CU18" s="39">
        <v>6.35</v>
      </c>
      <c r="CV18" s="39">
        <v>37.628865979381402</v>
      </c>
      <c r="CW18" s="39">
        <v>4.6082949308755801</v>
      </c>
      <c r="CX18" s="39">
        <v>10.7049608355091</v>
      </c>
      <c r="CY18" s="39">
        <v>19.801980198019798</v>
      </c>
      <c r="CZ18" s="39">
        <v>20</v>
      </c>
      <c r="DA18" s="39">
        <v>5.85585585585586</v>
      </c>
      <c r="DB18" s="39">
        <v>0</v>
      </c>
      <c r="DC18" s="39">
        <v>3.8645833333333299</v>
      </c>
      <c r="DD18" s="39">
        <v>4.4198895027624303</v>
      </c>
      <c r="DE18" s="39">
        <v>0.88095238095238104</v>
      </c>
      <c r="DF18" s="39">
        <v>0</v>
      </c>
      <c r="DG18" s="39">
        <v>0</v>
      </c>
      <c r="DH18" s="39">
        <v>1.8739495798319299</v>
      </c>
      <c r="DI18" s="39">
        <v>6.5934065934065904</v>
      </c>
      <c r="DJ18" s="39">
        <v>2.0625</v>
      </c>
      <c r="DK18" s="39">
        <v>3.5215517241379302</v>
      </c>
      <c r="DL18" s="39">
        <v>17.153846153846199</v>
      </c>
      <c r="DM18" s="39">
        <v>1.3597560975609799</v>
      </c>
      <c r="DN18" s="39">
        <v>1.5</v>
      </c>
      <c r="DO18" s="39">
        <v>0</v>
      </c>
      <c r="DP18" s="39">
        <v>0</v>
      </c>
      <c r="DQ18" s="39">
        <v>1.0882352941176501</v>
      </c>
      <c r="DR18" s="39">
        <v>0</v>
      </c>
      <c r="DS18" s="39">
        <v>1.43870967741935</v>
      </c>
      <c r="DT18" s="39">
        <v>3.96</v>
      </c>
      <c r="DU18" s="78">
        <v>1.1044776119402999</v>
      </c>
      <c r="DV18" s="78">
        <v>0</v>
      </c>
      <c r="DW18" s="78">
        <v>9.0405405405405403</v>
      </c>
      <c r="DX18" s="78">
        <v>0</v>
      </c>
      <c r="DY18" s="78">
        <v>2.4750000000000001</v>
      </c>
      <c r="DZ18" s="78">
        <v>5.03978779840849</v>
      </c>
      <c r="EA18" s="39">
        <f t="shared" si="133"/>
        <v>3.1206744247052458</v>
      </c>
      <c r="EB18" s="39">
        <f t="shared" si="34"/>
        <v>2.8756114603053446</v>
      </c>
      <c r="EC18">
        <v>572.77</v>
      </c>
      <c r="ED18" s="39">
        <f t="shared" si="134"/>
        <v>9.2629124803203816E-2</v>
      </c>
      <c r="EE18" s="39">
        <f t="shared" si="135"/>
        <v>106503532.8013808</v>
      </c>
      <c r="EF18" s="39">
        <f t="shared" si="136"/>
        <v>5578686.2329923688</v>
      </c>
      <c r="EG18" s="39">
        <f t="shared" si="137"/>
        <v>6240076.8688625982</v>
      </c>
      <c r="EH18" s="39">
        <f t="shared" si="138"/>
        <v>11013591.89296947</v>
      </c>
      <c r="EI18" s="39">
        <f t="shared" si="139"/>
        <v>5808735.1498167962</v>
      </c>
      <c r="EJ18" s="39">
        <f t="shared" si="140"/>
        <v>2300489.1682442757</v>
      </c>
      <c r="EK18" s="39">
        <f t="shared" si="141"/>
        <v>6383857.4418778652</v>
      </c>
      <c r="EL18" s="39">
        <f t="shared" si="142"/>
        <v>1322781.2717404587</v>
      </c>
      <c r="EM18" s="39">
        <f t="shared" si="143"/>
        <v>2760587.0018931311</v>
      </c>
      <c r="EN18" s="39">
        <f t="shared" si="144"/>
        <v>10409713.486305347</v>
      </c>
      <c r="EO18" s="39">
        <f t="shared" si="145"/>
        <v>2415513.6266564894</v>
      </c>
      <c r="EP18" s="39">
        <f t="shared" si="146"/>
        <v>1092732.354916031</v>
      </c>
      <c r="EQ18" s="39">
        <f t="shared" si="147"/>
        <v>1984171.9076106879</v>
      </c>
      <c r="ER18" s="39">
        <f t="shared" si="148"/>
        <v>3421977.6377633605</v>
      </c>
      <c r="ES18" s="39">
        <f t="shared" si="149"/>
        <v>7850419.2866335912</v>
      </c>
      <c r="ET18" s="39">
        <f t="shared" si="150"/>
        <v>4140880.5028396961</v>
      </c>
      <c r="EU18" s="39">
        <f t="shared" si="151"/>
        <v>6671418.5879083993</v>
      </c>
      <c r="EV18" s="39">
        <f t="shared" si="152"/>
        <v>747658.97967938951</v>
      </c>
      <c r="EW18" s="39">
        <f t="shared" si="153"/>
        <v>4716002.7949007656</v>
      </c>
      <c r="EX18" s="39">
        <f t="shared" si="154"/>
        <v>1437805.7301526722</v>
      </c>
      <c r="EY18" s="39">
        <f t="shared" si="155"/>
        <v>1409049.6155496188</v>
      </c>
      <c r="EZ18" s="39">
        <f t="shared" si="156"/>
        <v>3939587.700618322</v>
      </c>
      <c r="FA18" s="39">
        <f t="shared" si="157"/>
        <v>1955415.7930076343</v>
      </c>
      <c r="FB18" s="39">
        <f t="shared" si="158"/>
        <v>1466561.8447557257</v>
      </c>
      <c r="FC18" s="39">
        <f t="shared" si="159"/>
        <v>4457197.7634732844</v>
      </c>
      <c r="FD18" s="39">
        <f t="shared" si="160"/>
        <v>2156708.5952290087</v>
      </c>
      <c r="FE18" s="39">
        <f t="shared" si="161"/>
        <v>1926659.678404581</v>
      </c>
      <c r="FF18" s="39">
        <f t="shared" si="162"/>
        <v>2415513.6266564894</v>
      </c>
      <c r="FG18" s="39">
        <f t="shared" si="163"/>
        <v>2127952.4806259549</v>
      </c>
      <c r="FH18" s="39">
        <f t="shared" si="164"/>
        <v>1897903.5638015273</v>
      </c>
      <c r="FI18" s="39">
        <f t="shared" si="165"/>
        <v>3450733.7523664138</v>
      </c>
      <c r="FJ18" s="39">
        <f t="shared" si="166"/>
        <v>10841055.20535115</v>
      </c>
      <c r="FK18" s="39">
        <v>37036830</v>
      </c>
      <c r="FL18">
        <v>1940000</v>
      </c>
      <c r="FM18">
        <v>2170000</v>
      </c>
      <c r="FN18">
        <v>3830000</v>
      </c>
      <c r="FO18">
        <v>2020000</v>
      </c>
      <c r="FP18">
        <v>800000</v>
      </c>
      <c r="FQ18">
        <v>2220000</v>
      </c>
      <c r="FR18">
        <v>460000</v>
      </c>
      <c r="FS18">
        <v>960000</v>
      </c>
      <c r="FT18">
        <v>3620000</v>
      </c>
      <c r="FU18">
        <v>840000</v>
      </c>
      <c r="FV18">
        <v>380000</v>
      </c>
      <c r="FW18">
        <v>690000</v>
      </c>
      <c r="FX18">
        <v>1190000</v>
      </c>
      <c r="FY18">
        <v>2730000</v>
      </c>
      <c r="FZ18">
        <v>1440000</v>
      </c>
      <c r="GA18">
        <v>2320000</v>
      </c>
      <c r="GB18">
        <v>260000</v>
      </c>
      <c r="GC18">
        <v>1640000</v>
      </c>
      <c r="GD18">
        <v>500000</v>
      </c>
      <c r="GE18">
        <v>490000</v>
      </c>
      <c r="GF18">
        <v>1370000</v>
      </c>
      <c r="GG18">
        <v>680000</v>
      </c>
      <c r="GH18">
        <v>510000</v>
      </c>
      <c r="GI18">
        <v>1550000</v>
      </c>
      <c r="GJ18">
        <v>750000</v>
      </c>
      <c r="GK18">
        <v>670000</v>
      </c>
      <c r="GL18">
        <v>840000</v>
      </c>
      <c r="GM18">
        <v>740000</v>
      </c>
      <c r="GN18">
        <v>660000</v>
      </c>
      <c r="GO18">
        <v>1200000</v>
      </c>
      <c r="GP18">
        <v>3770000</v>
      </c>
      <c r="GQ18" s="49">
        <v>5.0205343511450402E-3</v>
      </c>
      <c r="GR18" s="36">
        <v>1E-3</v>
      </c>
      <c r="GS18" s="36">
        <v>8.0000000000000002E-3</v>
      </c>
      <c r="GT18" s="37">
        <f t="shared" si="36"/>
        <v>5.1250147186954406E-3</v>
      </c>
      <c r="GU18" s="44">
        <f t="shared" si="167"/>
        <v>1.3354416921314303</v>
      </c>
      <c r="GV18" s="27">
        <v>8.5418400000000041</v>
      </c>
      <c r="GW18" s="13">
        <f t="shared" si="168"/>
        <v>2.5290839809250629</v>
      </c>
      <c r="GX18" s="44">
        <v>0.41</v>
      </c>
      <c r="GY18" s="13">
        <f t="shared" si="169"/>
        <v>1.7100000000000009</v>
      </c>
      <c r="GZ18" s="13">
        <f t="shared" si="170"/>
        <v>-0.15665381004537635</v>
      </c>
      <c r="HA18" s="13">
        <f t="shared" si="171"/>
        <v>14.886316152974905</v>
      </c>
      <c r="HB18" s="13">
        <f t="shared" si="172"/>
        <v>17.410896085350757</v>
      </c>
      <c r="HC18" s="13">
        <v>9.75</v>
      </c>
      <c r="HD18" s="13">
        <v>8.0399999999999991</v>
      </c>
      <c r="HE18" s="13">
        <v>2</v>
      </c>
      <c r="HF18" s="13">
        <f t="shared" si="173"/>
        <v>-10.684619516131413</v>
      </c>
      <c r="HG18" s="13">
        <f t="shared" si="37"/>
        <v>0.25865107765800122</v>
      </c>
      <c r="HH18" s="13">
        <f t="shared" si="174"/>
        <v>-1.2273486055805338</v>
      </c>
      <c r="HI18" s="13">
        <f t="shared" si="175"/>
        <v>1.5494273549139712</v>
      </c>
      <c r="HJ18" s="44">
        <v>1</v>
      </c>
      <c r="HK18" s="44">
        <v>0.72</v>
      </c>
      <c r="HL18" s="44">
        <f t="shared" si="176"/>
        <v>192.23652179542762</v>
      </c>
      <c r="HM18" s="44">
        <v>200</v>
      </c>
      <c r="HN18" s="44">
        <v>10</v>
      </c>
      <c r="HO18" s="44">
        <v>2941</v>
      </c>
      <c r="HP18" s="44">
        <v>10000</v>
      </c>
    </row>
    <row r="19" spans="1:224" x14ac:dyDescent="0.25">
      <c r="A19" s="40" t="s">
        <v>274</v>
      </c>
      <c r="B19" s="45"/>
      <c r="C19" s="55">
        <f t="shared" si="38"/>
        <v>8.2563109480753363E-6</v>
      </c>
      <c r="D19" s="55">
        <f t="shared" si="39"/>
        <v>4.8925294196729488E-5</v>
      </c>
      <c r="E19" s="55">
        <f t="shared" si="40"/>
        <v>5.9917347857872325E-6</v>
      </c>
      <c r="F19" s="55">
        <f t="shared" si="41"/>
        <v>1.3918659109438819E-5</v>
      </c>
      <c r="G19" s="55">
        <f t="shared" si="42"/>
        <v>2.574666234684761E-5</v>
      </c>
      <c r="H19" s="55">
        <f t="shared" si="43"/>
        <v>2.6004128970316676E-5</v>
      </c>
      <c r="I19" s="55">
        <f t="shared" si="44"/>
        <v>7.6138215453630531E-6</v>
      </c>
      <c r="J19" s="55">
        <f t="shared" si="45"/>
        <v>0</v>
      </c>
      <c r="K19" s="55">
        <f t="shared" si="46"/>
        <v>5.0247561708266497E-6</v>
      </c>
      <c r="L19" s="55">
        <f t="shared" si="47"/>
        <v>5.7467688332184935E-6</v>
      </c>
      <c r="M19" s="55">
        <f t="shared" si="48"/>
        <v>1.1454199665495227E-6</v>
      </c>
      <c r="N19" s="55">
        <f t="shared" si="49"/>
        <v>0</v>
      </c>
      <c r="O19" s="55">
        <f t="shared" si="50"/>
        <v>0</v>
      </c>
      <c r="P19" s="55">
        <f t="shared" si="51"/>
        <v>2.4365213278912043E-6</v>
      </c>
      <c r="Q19" s="55">
        <f t="shared" si="52"/>
        <v>8.5727897704340403E-6</v>
      </c>
      <c r="R19" s="55">
        <f t="shared" si="53"/>
        <v>2.6816758000635169E-6</v>
      </c>
      <c r="S19" s="55">
        <f t="shared" si="54"/>
        <v>4.5787442605055295E-6</v>
      </c>
      <c r="T19" s="55">
        <f t="shared" si="55"/>
        <v>2.2303541386078755E-5</v>
      </c>
      <c r="U19" s="55">
        <f t="shared" si="56"/>
        <v>1.7679636464575099E-6</v>
      </c>
      <c r="V19" s="55">
        <f t="shared" si="57"/>
        <v>1.9503096727740976E-6</v>
      </c>
      <c r="W19" s="55">
        <f t="shared" si="58"/>
        <v>0</v>
      </c>
      <c r="X19" s="55">
        <f t="shared" si="59"/>
        <v>0</v>
      </c>
      <c r="Y19" s="55">
        <f t="shared" si="60"/>
        <v>1.4149305469137591E-6</v>
      </c>
      <c r="Z19" s="55">
        <f t="shared" si="61"/>
        <v>0</v>
      </c>
      <c r="AA19" s="55">
        <f t="shared" si="62"/>
        <v>1.8706196001222475E-6</v>
      </c>
      <c r="AB19" s="55">
        <f t="shared" si="63"/>
        <v>5.1488175361229585E-6</v>
      </c>
      <c r="AC19" s="55">
        <f t="shared" si="64"/>
        <v>1.4360489132862406E-6</v>
      </c>
      <c r="AD19" s="55">
        <f t="shared" si="65"/>
        <v>0</v>
      </c>
      <c r="AE19" s="55">
        <f t="shared" si="66"/>
        <v>1.1754569108879051E-5</v>
      </c>
      <c r="AF19" s="55">
        <f t="shared" si="67"/>
        <v>0</v>
      </c>
      <c r="AG19" s="55">
        <f t="shared" si="68"/>
        <v>3.2180109600767406E-6</v>
      </c>
      <c r="AH19" s="55">
        <f t="shared" si="69"/>
        <v>6.5527645946418869E-6</v>
      </c>
      <c r="AI19" s="39">
        <f t="shared" si="1"/>
        <v>174788.69668660537</v>
      </c>
      <c r="AJ19" s="39">
        <f t="shared" si="70"/>
        <v>53713.921122135493</v>
      </c>
      <c r="AK19" s="39">
        <f t="shared" si="71"/>
        <v>7436.1622474459546</v>
      </c>
      <c r="AL19" s="39">
        <f t="shared" si="72"/>
        <v>30428.640463432497</v>
      </c>
      <c r="AM19" s="39">
        <f t="shared" si="73"/>
        <v>29600.102359192988</v>
      </c>
      <c r="AN19" s="39">
        <f t="shared" si="74"/>
        <v>11839.291100715545</v>
      </c>
      <c r="AO19" s="39">
        <f t="shared" si="75"/>
        <v>9663.1362803908596</v>
      </c>
      <c r="AP19" s="39">
        <f t="shared" si="76"/>
        <v>0</v>
      </c>
      <c r="AQ19" s="39">
        <f t="shared" si="77"/>
        <v>2759.4757970377414</v>
      </c>
      <c r="AR19" s="39">
        <f t="shared" si="78"/>
        <v>11898.580106197051</v>
      </c>
      <c r="AS19" s="39">
        <f t="shared" si="79"/>
        <v>550.93601872976217</v>
      </c>
      <c r="AT19" s="39">
        <f t="shared" si="80"/>
        <v>0</v>
      </c>
      <c r="AU19" s="39">
        <f t="shared" si="81"/>
        <v>0</v>
      </c>
      <c r="AV19" s="39">
        <f t="shared" si="82"/>
        <v>1659.7227957874984</v>
      </c>
      <c r="AW19" s="39">
        <f t="shared" si="83"/>
        <v>13376.557489349087</v>
      </c>
      <c r="AX19" s="39">
        <f t="shared" si="84"/>
        <v>2210.3487597105127</v>
      </c>
      <c r="AY19" s="39">
        <f t="shared" si="85"/>
        <v>6077.4673176519818</v>
      </c>
      <c r="AZ19" s="39">
        <f t="shared" si="86"/>
        <v>3303.2091832518795</v>
      </c>
      <c r="BA19" s="39">
        <f t="shared" si="87"/>
        <v>1659.9973748649134</v>
      </c>
      <c r="BB19" s="39">
        <f t="shared" si="88"/>
        <v>558.26989092278075</v>
      </c>
      <c r="BC19" s="39">
        <f t="shared" si="89"/>
        <v>0</v>
      </c>
      <c r="BD19" s="39">
        <f t="shared" si="90"/>
        <v>0</v>
      </c>
      <c r="BE19" s="39">
        <f t="shared" si="91"/>
        <v>550.89927291120057</v>
      </c>
      <c r="BF19" s="39">
        <f t="shared" si="92"/>
        <v>0</v>
      </c>
      <c r="BG19" s="39">
        <f t="shared" si="93"/>
        <v>1659.9552077865812</v>
      </c>
      <c r="BH19" s="39">
        <f t="shared" si="94"/>
        <v>2209.0004653321594</v>
      </c>
      <c r="BI19" s="39">
        <f t="shared" si="95"/>
        <v>550.89639378176105</v>
      </c>
      <c r="BJ19" s="39">
        <f t="shared" si="96"/>
        <v>0</v>
      </c>
      <c r="BK19" s="39">
        <f t="shared" si="97"/>
        <v>4967.715820545759</v>
      </c>
      <c r="BL19" s="39">
        <f t="shared" si="98"/>
        <v>0</v>
      </c>
      <c r="BM19" s="39">
        <f t="shared" si="99"/>
        <v>2210.0555122450751</v>
      </c>
      <c r="BN19" s="39">
        <f t="shared" si="100"/>
        <v>14126.749121052968</v>
      </c>
      <c r="BO19" s="78">
        <f t="shared" si="101"/>
        <v>0.20397752264110741</v>
      </c>
      <c r="BP19" s="78">
        <f t="shared" si="102"/>
        <v>1.1967072002958805</v>
      </c>
      <c r="BQ19" s="78">
        <f t="shared" si="103"/>
        <v>0.14811256396191108</v>
      </c>
      <c r="BR19" s="78">
        <f t="shared" si="104"/>
        <v>0.34338913653582681</v>
      </c>
      <c r="BS19" s="78">
        <f t="shared" si="105"/>
        <v>0.63335123300682272</v>
      </c>
      <c r="BT19" s="78">
        <f t="shared" si="106"/>
        <v>0.63964423339050092</v>
      </c>
      <c r="BU19" s="78">
        <f t="shared" si="107"/>
        <v>0.18813426756470047</v>
      </c>
      <c r="BV19" s="78">
        <f t="shared" si="108"/>
        <v>0</v>
      </c>
      <c r="BW19" s="78">
        <f t="shared" si="109"/>
        <v>0.12423905323247277</v>
      </c>
      <c r="BX19" s="78">
        <f t="shared" si="110"/>
        <v>0.14206573586241197</v>
      </c>
      <c r="BY19" s="78">
        <f t="shared" si="111"/>
        <v>2.8348145763101098E-2</v>
      </c>
      <c r="BZ19" s="78">
        <f t="shared" si="112"/>
        <v>0</v>
      </c>
      <c r="CA19" s="78">
        <f t="shared" si="113"/>
        <v>0</v>
      </c>
      <c r="CB19" s="78">
        <f t="shared" si="114"/>
        <v>6.0282516609337755E-2</v>
      </c>
      <c r="CC19" s="78">
        <f t="shared" si="115"/>
        <v>0.21177977876261417</v>
      </c>
      <c r="CD19" s="78">
        <f t="shared" si="116"/>
        <v>6.6343913945490746E-2</v>
      </c>
      <c r="CE19" s="78">
        <f t="shared" si="117"/>
        <v>0.11322372115501414</v>
      </c>
      <c r="CF19" s="78">
        <f t="shared" si="118"/>
        <v>0.54911778020792334</v>
      </c>
      <c r="CG19" s="78">
        <f t="shared" si="119"/>
        <v>4.3748818637256028E-2</v>
      </c>
      <c r="CH19" s="78">
        <f t="shared" si="120"/>
        <v>4.825885109053106E-2</v>
      </c>
      <c r="CI19" s="78">
        <f t="shared" si="121"/>
        <v>0</v>
      </c>
      <c r="CJ19" s="78">
        <f t="shared" si="122"/>
        <v>0</v>
      </c>
      <c r="CK19" s="78">
        <f t="shared" si="123"/>
        <v>3.5015962089484154E-2</v>
      </c>
      <c r="CL19" s="78">
        <f t="shared" si="124"/>
        <v>0</v>
      </c>
      <c r="CM19" s="78">
        <f t="shared" si="125"/>
        <v>4.6287896792501768E-2</v>
      </c>
      <c r="CN19" s="78">
        <f t="shared" si="126"/>
        <v>0.12730261384169095</v>
      </c>
      <c r="CO19" s="78">
        <f t="shared" si="127"/>
        <v>3.5538402656288326E-2</v>
      </c>
      <c r="CP19" s="78">
        <f t="shared" si="128"/>
        <v>0</v>
      </c>
      <c r="CQ19" s="78">
        <f t="shared" si="129"/>
        <v>0.2901534916560698</v>
      </c>
      <c r="CR19" s="78">
        <f t="shared" si="130"/>
        <v>0</v>
      </c>
      <c r="CS19" s="78">
        <f t="shared" si="131"/>
        <v>7.9602134500266583E-2</v>
      </c>
      <c r="CT19" s="78">
        <f t="shared" si="132"/>
        <v>0.16195846771319963</v>
      </c>
      <c r="CU19" s="39">
        <v>6.35</v>
      </c>
      <c r="CV19" s="39">
        <v>37.628865979381402</v>
      </c>
      <c r="CW19" s="39">
        <v>4.6082949308755801</v>
      </c>
      <c r="CX19" s="39">
        <v>10.7049608355091</v>
      </c>
      <c r="CY19" s="39">
        <v>19.801980198019798</v>
      </c>
      <c r="CZ19" s="39">
        <v>20</v>
      </c>
      <c r="DA19" s="39">
        <v>5.85585585585586</v>
      </c>
      <c r="DB19" s="39">
        <v>0</v>
      </c>
      <c r="DC19" s="39">
        <v>3.8645833333333299</v>
      </c>
      <c r="DD19" s="39">
        <v>4.4198895027624303</v>
      </c>
      <c r="DE19" s="39">
        <v>0.88095238095238104</v>
      </c>
      <c r="DF19" s="39">
        <v>0</v>
      </c>
      <c r="DG19" s="39">
        <v>0</v>
      </c>
      <c r="DH19" s="39">
        <v>1.8739495798319299</v>
      </c>
      <c r="DI19" s="39">
        <v>6.5934065934065904</v>
      </c>
      <c r="DJ19" s="39">
        <v>2.0625</v>
      </c>
      <c r="DK19" s="39">
        <v>3.5215517241379302</v>
      </c>
      <c r="DL19" s="39">
        <v>17.153846153846199</v>
      </c>
      <c r="DM19" s="39">
        <v>1.3597560975609799</v>
      </c>
      <c r="DN19" s="39">
        <v>1.5</v>
      </c>
      <c r="DO19" s="39">
        <v>0</v>
      </c>
      <c r="DP19" s="39">
        <v>0</v>
      </c>
      <c r="DQ19" s="39">
        <v>1.0882352941176501</v>
      </c>
      <c r="DR19" s="39">
        <v>0</v>
      </c>
      <c r="DS19" s="39">
        <v>1.43870967741935</v>
      </c>
      <c r="DT19" s="39">
        <v>3.96</v>
      </c>
      <c r="DU19" s="78">
        <v>1.1044776119402999</v>
      </c>
      <c r="DV19" s="78">
        <v>0</v>
      </c>
      <c r="DW19" s="78">
        <v>9.0405405405405403</v>
      </c>
      <c r="DX19" s="78">
        <v>0</v>
      </c>
      <c r="DY19" s="78">
        <v>2.4750000000000001</v>
      </c>
      <c r="DZ19" s="78">
        <v>5.03978779840849</v>
      </c>
      <c r="EA19" s="39">
        <f t="shared" si="133"/>
        <v>3.1184336430724158</v>
      </c>
      <c r="EB19" s="39">
        <f t="shared" si="34"/>
        <v>2.3136476658986176</v>
      </c>
      <c r="EC19">
        <v>572.77</v>
      </c>
      <c r="ED19" s="39">
        <f t="shared" si="134"/>
        <v>7.4471924751640925E-2</v>
      </c>
      <c r="EE19" s="39">
        <f t="shared" si="135"/>
        <v>85690175.281783894</v>
      </c>
      <c r="EF19" s="39">
        <f t="shared" si="136"/>
        <v>4488476.4718433181</v>
      </c>
      <c r="EG19" s="39">
        <f t="shared" si="137"/>
        <v>5020615.4349999996</v>
      </c>
      <c r="EH19" s="39">
        <f t="shared" si="138"/>
        <v>8861270.5603917055</v>
      </c>
      <c r="EI19" s="39">
        <f t="shared" si="139"/>
        <v>4673568.2851152075</v>
      </c>
      <c r="EJ19" s="39">
        <f t="shared" si="140"/>
        <v>1850918.1327188942</v>
      </c>
      <c r="EK19" s="39">
        <f t="shared" si="141"/>
        <v>5136297.8182949312</v>
      </c>
      <c r="EL19" s="39">
        <f t="shared" si="142"/>
        <v>1064277.9263133642</v>
      </c>
      <c r="EM19" s="39">
        <f t="shared" si="143"/>
        <v>2221101.7592626731</v>
      </c>
      <c r="EN19" s="39">
        <f t="shared" si="144"/>
        <v>8375404.5505529959</v>
      </c>
      <c r="EO19" s="39">
        <f t="shared" si="145"/>
        <v>1943464.0393548389</v>
      </c>
      <c r="EP19" s="39">
        <f t="shared" si="146"/>
        <v>879186.11304147472</v>
      </c>
      <c r="EQ19" s="39">
        <f t="shared" si="147"/>
        <v>1596416.8894700462</v>
      </c>
      <c r="ER19" s="39">
        <f t="shared" si="148"/>
        <v>2753240.7224193551</v>
      </c>
      <c r="ES19" s="39">
        <f t="shared" si="149"/>
        <v>6316258.1279032258</v>
      </c>
      <c r="ET19" s="39">
        <f t="shared" si="150"/>
        <v>3331652.6388940089</v>
      </c>
      <c r="EU19" s="39">
        <f t="shared" si="151"/>
        <v>5367662.5848847926</v>
      </c>
      <c r="EV19" s="39">
        <f t="shared" si="152"/>
        <v>601548.39313364064</v>
      </c>
      <c r="EW19" s="39">
        <f t="shared" si="153"/>
        <v>3794382.1720737331</v>
      </c>
      <c r="EX19" s="39">
        <f t="shared" si="154"/>
        <v>1156823.8329493089</v>
      </c>
      <c r="EY19" s="39">
        <f t="shared" si="155"/>
        <v>1133687.3562903227</v>
      </c>
      <c r="EZ19" s="39">
        <f t="shared" si="156"/>
        <v>3169697.3022811059</v>
      </c>
      <c r="FA19" s="39">
        <f t="shared" si="157"/>
        <v>1573280.41281106</v>
      </c>
      <c r="FB19" s="39">
        <f t="shared" si="158"/>
        <v>1179960.3096082951</v>
      </c>
      <c r="FC19" s="39">
        <f t="shared" si="159"/>
        <v>3586153.8821428576</v>
      </c>
      <c r="FD19" s="39">
        <f t="shared" si="160"/>
        <v>1735235.749423963</v>
      </c>
      <c r="FE19" s="39">
        <f t="shared" si="161"/>
        <v>1550143.9361520738</v>
      </c>
      <c r="FF19" s="39">
        <f t="shared" si="162"/>
        <v>1943464.0393548389</v>
      </c>
      <c r="FG19" s="39">
        <f t="shared" si="163"/>
        <v>1712099.2727649768</v>
      </c>
      <c r="FH19" s="39">
        <f t="shared" si="164"/>
        <v>1527007.4594930876</v>
      </c>
      <c r="FI19" s="39">
        <f t="shared" si="165"/>
        <v>2776377.199078341</v>
      </c>
      <c r="FJ19" s="39">
        <f t="shared" si="166"/>
        <v>8722451.7004377879</v>
      </c>
      <c r="FK19" s="39">
        <v>37036830</v>
      </c>
      <c r="FL19">
        <v>1940000</v>
      </c>
      <c r="FM19">
        <v>2170000</v>
      </c>
      <c r="FN19">
        <v>3830000</v>
      </c>
      <c r="FO19">
        <v>2020000</v>
      </c>
      <c r="FP19">
        <v>800000</v>
      </c>
      <c r="FQ19">
        <v>2220000</v>
      </c>
      <c r="FR19">
        <v>460000</v>
      </c>
      <c r="FS19">
        <v>960000</v>
      </c>
      <c r="FT19">
        <v>3620000</v>
      </c>
      <c r="FU19">
        <v>840000</v>
      </c>
      <c r="FV19">
        <v>380000</v>
      </c>
      <c r="FW19">
        <v>690000</v>
      </c>
      <c r="FX19">
        <v>1190000</v>
      </c>
      <c r="FY19">
        <v>2730000</v>
      </c>
      <c r="FZ19">
        <v>1440000</v>
      </c>
      <c r="GA19">
        <v>2320000</v>
      </c>
      <c r="GB19">
        <v>260000</v>
      </c>
      <c r="GC19">
        <v>1640000</v>
      </c>
      <c r="GD19">
        <v>500000</v>
      </c>
      <c r="GE19">
        <v>490000</v>
      </c>
      <c r="GF19">
        <v>1370000</v>
      </c>
      <c r="GG19">
        <v>680000</v>
      </c>
      <c r="GH19">
        <v>510000</v>
      </c>
      <c r="GI19">
        <v>1550000</v>
      </c>
      <c r="GJ19">
        <v>750000</v>
      </c>
      <c r="GK19">
        <v>670000</v>
      </c>
      <c r="GL19">
        <v>840000</v>
      </c>
      <c r="GM19">
        <v>740000</v>
      </c>
      <c r="GN19">
        <v>660000</v>
      </c>
      <c r="GO19">
        <v>1200000</v>
      </c>
      <c r="GP19">
        <v>3770000</v>
      </c>
      <c r="GQ19" s="49">
        <v>4.0394009216589864E-3</v>
      </c>
      <c r="GR19" s="36">
        <v>1E-3</v>
      </c>
      <c r="GS19" s="36">
        <v>8.0000000000000002E-3</v>
      </c>
      <c r="GT19" s="37">
        <f t="shared" si="36"/>
        <v>5.1212162807173578E-3</v>
      </c>
      <c r="GU19" s="44">
        <f t="shared" si="167"/>
        <v>1.4024356493718728</v>
      </c>
      <c r="GV19" s="30">
        <v>8.133798701298705</v>
      </c>
      <c r="GW19" s="13">
        <f t="shared" si="168"/>
        <v>2.4082703491898259</v>
      </c>
      <c r="GX19" s="44">
        <v>0.41</v>
      </c>
      <c r="GY19" s="13">
        <f t="shared" si="169"/>
        <v>1.7100000000000009</v>
      </c>
      <c r="GZ19" s="13">
        <f t="shared" si="170"/>
        <v>-0.15665381004537635</v>
      </c>
      <c r="HA19" s="13">
        <f t="shared" si="171"/>
        <v>14.886316152974905</v>
      </c>
      <c r="HB19" s="13">
        <f t="shared" si="172"/>
        <v>17.410896085350757</v>
      </c>
      <c r="HC19" s="13">
        <v>9.75</v>
      </c>
      <c r="HD19" s="13">
        <v>8.0399999999999991</v>
      </c>
      <c r="HE19" s="13">
        <v>2</v>
      </c>
      <c r="HF19" s="13">
        <f t="shared" si="173"/>
        <v>-10.684619516131413</v>
      </c>
      <c r="HG19" s="13">
        <f t="shared" si="37"/>
        <v>0.25865107765800122</v>
      </c>
      <c r="HH19" s="13">
        <f t="shared" si="174"/>
        <v>-1.2273486055805338</v>
      </c>
      <c r="HI19" s="13">
        <f t="shared" si="175"/>
        <v>1.6271561472482923</v>
      </c>
      <c r="HJ19" s="44">
        <v>1</v>
      </c>
      <c r="HK19" s="44">
        <v>0.72</v>
      </c>
      <c r="HL19" s="44">
        <f t="shared" si="176"/>
        <v>192.23652179542762</v>
      </c>
      <c r="HM19" s="44">
        <v>200</v>
      </c>
      <c r="HN19" s="44">
        <v>10</v>
      </c>
      <c r="HO19" s="44">
        <v>2941</v>
      </c>
      <c r="HP19" s="44">
        <v>10000</v>
      </c>
    </row>
    <row r="20" spans="1:224" x14ac:dyDescent="0.25">
      <c r="A20" s="38" t="s">
        <v>275</v>
      </c>
      <c r="B20" s="39"/>
      <c r="C20" s="55">
        <f t="shared" si="38"/>
        <v>5.5927577480197228E-6</v>
      </c>
      <c r="D20" s="55">
        <f t="shared" si="39"/>
        <v>3.3141595552028686E-5</v>
      </c>
      <c r="E20" s="55">
        <f t="shared" si="40"/>
        <v>4.0587523117818075E-6</v>
      </c>
      <c r="F20" s="55">
        <f t="shared" si="41"/>
        <v>9.4283862448881969E-6</v>
      </c>
      <c r="G20" s="55">
        <f t="shared" si="42"/>
        <v>1.7440579240725774E-5</v>
      </c>
      <c r="H20" s="55">
        <f t="shared" si="43"/>
        <v>1.7614985033133183E-5</v>
      </c>
      <c r="I20" s="55">
        <f t="shared" si="44"/>
        <v>5.1575406628543222E-6</v>
      </c>
      <c r="J20" s="55">
        <f t="shared" si="45"/>
        <v>0</v>
      </c>
      <c r="K20" s="55">
        <f t="shared" si="46"/>
        <v>3.4037288787979424E-6</v>
      </c>
      <c r="L20" s="55">
        <f t="shared" si="47"/>
        <v>3.8928143719627918E-6</v>
      </c>
      <c r="M20" s="55">
        <f t="shared" si="48"/>
        <v>7.758981502691692E-7</v>
      </c>
      <c r="N20" s="55">
        <f t="shared" si="49"/>
        <v>0</v>
      </c>
      <c r="O20" s="55">
        <f t="shared" si="50"/>
        <v>0</v>
      </c>
      <c r="P20" s="55">
        <f t="shared" si="51"/>
        <v>1.6504796900795003E-6</v>
      </c>
      <c r="Q20" s="55">
        <f t="shared" si="52"/>
        <v>5.807137923011154E-6</v>
      </c>
      <c r="R20" s="55">
        <f t="shared" si="53"/>
        <v>1.8165453315420466E-6</v>
      </c>
      <c r="S20" s="55">
        <f t="shared" si="54"/>
        <v>3.1016040457046597E-6</v>
      </c>
      <c r="T20" s="55">
        <f t="shared" si="55"/>
        <v>1.5108237163033358E-5</v>
      </c>
      <c r="U20" s="55">
        <f t="shared" si="56"/>
        <v>1.1976041653623606E-6</v>
      </c>
      <c r="V20" s="55">
        <f t="shared" si="57"/>
        <v>1.3211238774849671E-6</v>
      </c>
      <c r="W20" s="55">
        <f t="shared" si="58"/>
        <v>0</v>
      </c>
      <c r="X20" s="55">
        <f t="shared" si="59"/>
        <v>0</v>
      </c>
      <c r="Y20" s="55">
        <f t="shared" si="60"/>
        <v>9.584624209206874E-7</v>
      </c>
      <c r="Z20" s="55">
        <f t="shared" si="61"/>
        <v>0</v>
      </c>
      <c r="AA20" s="55">
        <f t="shared" si="62"/>
        <v>1.2671424717380746E-6</v>
      </c>
      <c r="AB20" s="55">
        <f t="shared" si="63"/>
        <v>3.4877670365605039E-6</v>
      </c>
      <c r="AC20" s="55">
        <f t="shared" si="64"/>
        <v>9.7276783018801147E-7</v>
      </c>
      <c r="AD20" s="55">
        <f t="shared" si="65"/>
        <v>0</v>
      </c>
      <c r="AE20" s="55">
        <f t="shared" si="66"/>
        <v>7.9624493156526394E-6</v>
      </c>
      <c r="AF20" s="55">
        <f t="shared" si="67"/>
        <v>0</v>
      </c>
      <c r="AG20" s="55">
        <f t="shared" si="68"/>
        <v>2.1798543978503691E-6</v>
      </c>
      <c r="AH20" s="55">
        <f t="shared" si="69"/>
        <v>4.4387893319564053E-6</v>
      </c>
      <c r="AI20" s="39">
        <f t="shared" si="1"/>
        <v>118401.46192311584</v>
      </c>
      <c r="AJ20" s="39">
        <f t="shared" si="70"/>
        <v>36387.217421451525</v>
      </c>
      <c r="AK20" s="39">
        <f t="shared" si="71"/>
        <v>5037.227313996862</v>
      </c>
      <c r="AL20" s="39">
        <f t="shared" si="72"/>
        <v>20612.412960953701</v>
      </c>
      <c r="AM20" s="39">
        <f t="shared" si="73"/>
        <v>20051.406187619137</v>
      </c>
      <c r="AN20" s="39">
        <f t="shared" si="74"/>
        <v>8020.0566624115454</v>
      </c>
      <c r="AO20" s="39">
        <f t="shared" si="75"/>
        <v>6545.7819413057969</v>
      </c>
      <c r="AP20" s="39">
        <f t="shared" si="76"/>
        <v>0</v>
      </c>
      <c r="AQ20" s="39">
        <f t="shared" si="77"/>
        <v>1869.2562553270664</v>
      </c>
      <c r="AR20" s="39">
        <f t="shared" si="78"/>
        <v>8060.0497081965177</v>
      </c>
      <c r="AS20" s="39">
        <f t="shared" si="79"/>
        <v>373.20001726749922</v>
      </c>
      <c r="AT20" s="39">
        <f t="shared" si="80"/>
        <v>0</v>
      </c>
      <c r="AU20" s="39">
        <f t="shared" si="81"/>
        <v>0</v>
      </c>
      <c r="AV20" s="39">
        <f t="shared" si="82"/>
        <v>1124.2855669228341</v>
      </c>
      <c r="AW20" s="39">
        <f t="shared" si="83"/>
        <v>9061.2523340948519</v>
      </c>
      <c r="AX20" s="39">
        <f t="shared" si="84"/>
        <v>1497.2764445619539</v>
      </c>
      <c r="AY20" s="39">
        <f t="shared" si="85"/>
        <v>4116.8465800925205</v>
      </c>
      <c r="AZ20" s="39">
        <f t="shared" si="86"/>
        <v>2237.6190412044798</v>
      </c>
      <c r="BA20" s="39">
        <f t="shared" si="87"/>
        <v>1124.4707772871279</v>
      </c>
      <c r="BB20" s="39">
        <f t="shared" si="88"/>
        <v>378.16824752090645</v>
      </c>
      <c r="BC20" s="39">
        <f t="shared" si="89"/>
        <v>0</v>
      </c>
      <c r="BD20" s="39">
        <f t="shared" si="90"/>
        <v>0</v>
      </c>
      <c r="BE20" s="39">
        <f t="shared" si="91"/>
        <v>373.17523134870578</v>
      </c>
      <c r="BF20" s="39">
        <f t="shared" si="92"/>
        <v>0</v>
      </c>
      <c r="BG20" s="39">
        <f t="shared" si="93"/>
        <v>1124.4423345689797</v>
      </c>
      <c r="BH20" s="39">
        <f t="shared" si="94"/>
        <v>1496.3669832747501</v>
      </c>
      <c r="BI20" s="39">
        <f t="shared" si="95"/>
        <v>373.17328930759692</v>
      </c>
      <c r="BJ20" s="39">
        <f t="shared" si="96"/>
        <v>0</v>
      </c>
      <c r="BK20" s="39">
        <f t="shared" si="97"/>
        <v>3365.1315811500581</v>
      </c>
      <c r="BL20" s="39">
        <f t="shared" si="98"/>
        <v>0</v>
      </c>
      <c r="BM20" s="39">
        <f t="shared" si="99"/>
        <v>1497.0786415579166</v>
      </c>
      <c r="BN20" s="39">
        <f t="shared" si="100"/>
        <v>9569.4103906415894</v>
      </c>
      <c r="BO20" s="78">
        <f t="shared" si="101"/>
        <v>0.20311501504184509</v>
      </c>
      <c r="BP20" s="78">
        <f t="shared" si="102"/>
        <v>1.1916971166608079</v>
      </c>
      <c r="BQ20" s="78">
        <f t="shared" si="103"/>
        <v>0.14748592912436256</v>
      </c>
      <c r="BR20" s="78">
        <f t="shared" si="104"/>
        <v>0.34193915451976814</v>
      </c>
      <c r="BS20" s="78">
        <f t="shared" si="105"/>
        <v>0.63068461658209873</v>
      </c>
      <c r="BT20" s="78">
        <f t="shared" si="106"/>
        <v>0.63695129120983207</v>
      </c>
      <c r="BU20" s="78">
        <f t="shared" si="107"/>
        <v>0.18733862652853425</v>
      </c>
      <c r="BV20" s="78">
        <f t="shared" si="108"/>
        <v>0</v>
      </c>
      <c r="BW20" s="78">
        <f t="shared" si="109"/>
        <v>0.1237132973358385</v>
      </c>
      <c r="BX20" s="78">
        <f t="shared" si="110"/>
        <v>0.14146464770894876</v>
      </c>
      <c r="BY20" s="78">
        <f t="shared" si="111"/>
        <v>2.8228067145729681E-2</v>
      </c>
      <c r="BZ20" s="78">
        <f t="shared" si="112"/>
        <v>0</v>
      </c>
      <c r="CA20" s="78">
        <f t="shared" si="113"/>
        <v>0</v>
      </c>
      <c r="CB20" s="78">
        <f t="shared" si="114"/>
        <v>6.0027249868864173E-2</v>
      </c>
      <c r="CC20" s="78">
        <f t="shared" si="115"/>
        <v>0.21088434947360199</v>
      </c>
      <c r="CD20" s="78">
        <f t="shared" si="116"/>
        <v>6.6062997142012012E-2</v>
      </c>
      <c r="CE20" s="78">
        <f t="shared" si="117"/>
        <v>0.11274452741465123</v>
      </c>
      <c r="CF20" s="78">
        <f t="shared" si="118"/>
        <v>0.54680386264439373</v>
      </c>
      <c r="CG20" s="78">
        <f t="shared" si="119"/>
        <v>4.3563533438981596E-2</v>
      </c>
      <c r="CH20" s="78">
        <f t="shared" si="120"/>
        <v>4.8054474164888956E-2</v>
      </c>
      <c r="CI20" s="78">
        <f t="shared" si="121"/>
        <v>0</v>
      </c>
      <c r="CJ20" s="78">
        <f t="shared" si="122"/>
        <v>0</v>
      </c>
      <c r="CK20" s="78">
        <f t="shared" si="123"/>
        <v>3.4867649423903462E-2</v>
      </c>
      <c r="CL20" s="78">
        <f t="shared" si="124"/>
        <v>0</v>
      </c>
      <c r="CM20" s="78">
        <f t="shared" si="125"/>
        <v>4.609186303738988E-2</v>
      </c>
      <c r="CN20" s="78">
        <f t="shared" si="126"/>
        <v>0.12676390999748341</v>
      </c>
      <c r="CO20" s="78">
        <f t="shared" si="127"/>
        <v>3.5387877938868856E-2</v>
      </c>
      <c r="CP20" s="78">
        <f t="shared" si="128"/>
        <v>0</v>
      </c>
      <c r="CQ20" s="78">
        <f t="shared" si="129"/>
        <v>0.28892764874536281</v>
      </c>
      <c r="CR20" s="78">
        <f t="shared" si="130"/>
        <v>0</v>
      </c>
      <c r="CS20" s="78">
        <f t="shared" si="131"/>
        <v>7.926512358714842E-2</v>
      </c>
      <c r="CT20" s="78">
        <f t="shared" si="132"/>
        <v>0.16127334822006364</v>
      </c>
      <c r="CU20" s="39">
        <v>6.35</v>
      </c>
      <c r="CV20" s="39">
        <v>37.628865979381402</v>
      </c>
      <c r="CW20" s="39">
        <v>4.6082949308755801</v>
      </c>
      <c r="CX20" s="39">
        <v>10.7049608355091</v>
      </c>
      <c r="CY20" s="39">
        <v>19.801980198019798</v>
      </c>
      <c r="CZ20" s="39">
        <v>20</v>
      </c>
      <c r="DA20" s="39">
        <v>5.85585585585586</v>
      </c>
      <c r="DB20" s="39">
        <v>0</v>
      </c>
      <c r="DC20" s="39">
        <v>3.8645833333333299</v>
      </c>
      <c r="DD20" s="39">
        <v>4.4198895027624303</v>
      </c>
      <c r="DE20" s="39">
        <v>0.88095238095238104</v>
      </c>
      <c r="DF20" s="39">
        <v>0</v>
      </c>
      <c r="DG20" s="39">
        <v>0</v>
      </c>
      <c r="DH20" s="39">
        <v>1.8739495798319299</v>
      </c>
      <c r="DI20" s="39">
        <v>6.5934065934065904</v>
      </c>
      <c r="DJ20" s="39">
        <v>2.0625</v>
      </c>
      <c r="DK20" s="39">
        <v>3.5215517241379302</v>
      </c>
      <c r="DL20" s="39">
        <v>17.153846153846199</v>
      </c>
      <c r="DM20" s="39">
        <v>1.3597560975609799</v>
      </c>
      <c r="DN20" s="39">
        <v>1.5</v>
      </c>
      <c r="DO20" s="39">
        <v>0</v>
      </c>
      <c r="DP20" s="39">
        <v>0</v>
      </c>
      <c r="DQ20" s="39">
        <v>1.0882352941176501</v>
      </c>
      <c r="DR20" s="39">
        <v>0</v>
      </c>
      <c r="DS20" s="39">
        <v>1.43870967741935</v>
      </c>
      <c r="DT20" s="39">
        <v>3.96</v>
      </c>
      <c r="DU20" s="78">
        <v>1.1044776119402999</v>
      </c>
      <c r="DV20" s="78">
        <v>0</v>
      </c>
      <c r="DW20" s="78">
        <v>9.0405405405405403</v>
      </c>
      <c r="DX20" s="78">
        <v>0</v>
      </c>
      <c r="DY20" s="78">
        <v>2.4750000000000001</v>
      </c>
      <c r="DZ20" s="78">
        <v>5.03978779840849</v>
      </c>
      <c r="EA20" s="39">
        <f t="shared" si="133"/>
        <v>3.1056310283090496</v>
      </c>
      <c r="EB20" s="39">
        <f t="shared" si="34"/>
        <v>1.5739148293384735</v>
      </c>
      <c r="EC20">
        <v>572.77</v>
      </c>
      <c r="ED20" s="39">
        <f t="shared" si="134"/>
        <v>5.0446674887138207E-2</v>
      </c>
      <c r="EE20" s="39">
        <f t="shared" si="135"/>
        <v>58292815.968688063</v>
      </c>
      <c r="EF20" s="39">
        <f t="shared" si="136"/>
        <v>3053394.7689166386</v>
      </c>
      <c r="EG20" s="39">
        <f t="shared" si="137"/>
        <v>3415395.179664488</v>
      </c>
      <c r="EH20" s="39">
        <f t="shared" si="138"/>
        <v>6028093.7963663535</v>
      </c>
      <c r="EI20" s="39">
        <f t="shared" si="139"/>
        <v>3179307.9552637166</v>
      </c>
      <c r="EJ20" s="39">
        <f t="shared" si="140"/>
        <v>1259131.8634707788</v>
      </c>
      <c r="EK20" s="39">
        <f t="shared" si="141"/>
        <v>3494090.9211314111</v>
      </c>
      <c r="EL20" s="39">
        <f t="shared" si="142"/>
        <v>724000.82149569783</v>
      </c>
      <c r="EM20" s="39">
        <f t="shared" si="143"/>
        <v>1510958.2361649347</v>
      </c>
      <c r="EN20" s="39">
        <f t="shared" si="144"/>
        <v>5697571.6822052747</v>
      </c>
      <c r="EO20" s="39">
        <f t="shared" si="145"/>
        <v>1322088.4566443176</v>
      </c>
      <c r="EP20" s="39">
        <f t="shared" si="146"/>
        <v>598087.63514862</v>
      </c>
      <c r="EQ20" s="39">
        <f t="shared" si="147"/>
        <v>1086001.2322435468</v>
      </c>
      <c r="ER20" s="39">
        <f t="shared" si="148"/>
        <v>1872958.6469127836</v>
      </c>
      <c r="ES20" s="39">
        <f t="shared" si="149"/>
        <v>4296787.484094033</v>
      </c>
      <c r="ET20" s="39">
        <f t="shared" si="150"/>
        <v>2266437.3542474019</v>
      </c>
      <c r="EU20" s="39">
        <f t="shared" si="151"/>
        <v>3651482.4040652583</v>
      </c>
      <c r="EV20" s="39">
        <f t="shared" si="152"/>
        <v>409217.85562800313</v>
      </c>
      <c r="EW20" s="39">
        <f t="shared" si="153"/>
        <v>2581220.3201150969</v>
      </c>
      <c r="EX20" s="39">
        <f t="shared" si="154"/>
        <v>786957.41466923675</v>
      </c>
      <c r="EY20" s="39">
        <f t="shared" si="155"/>
        <v>771218.26637585193</v>
      </c>
      <c r="EZ20" s="39">
        <f t="shared" si="156"/>
        <v>2156263.3161937087</v>
      </c>
      <c r="FA20" s="39">
        <f t="shared" si="157"/>
        <v>1070262.0839501619</v>
      </c>
      <c r="FB20" s="39">
        <f t="shared" si="158"/>
        <v>802696.56296262145</v>
      </c>
      <c r="FC20" s="39">
        <f t="shared" si="159"/>
        <v>2439567.985474634</v>
      </c>
      <c r="FD20" s="39">
        <f t="shared" si="160"/>
        <v>1180436.122003855</v>
      </c>
      <c r="FE20" s="39">
        <f t="shared" si="161"/>
        <v>1054522.9356567774</v>
      </c>
      <c r="FF20" s="39">
        <f t="shared" si="162"/>
        <v>1322088.4566443176</v>
      </c>
      <c r="FG20" s="39">
        <f t="shared" si="163"/>
        <v>1164696.9737104704</v>
      </c>
      <c r="FH20" s="39">
        <f t="shared" si="164"/>
        <v>1038783.7873633925</v>
      </c>
      <c r="FI20" s="39">
        <f t="shared" si="165"/>
        <v>1888697.7952061682</v>
      </c>
      <c r="FJ20" s="39">
        <f t="shared" si="166"/>
        <v>5933658.9066060456</v>
      </c>
      <c r="FK20" s="39">
        <v>37036830</v>
      </c>
      <c r="FL20">
        <v>1940000</v>
      </c>
      <c r="FM20">
        <v>2170000</v>
      </c>
      <c r="FN20">
        <v>3830000</v>
      </c>
      <c r="FO20">
        <v>2020000</v>
      </c>
      <c r="FP20">
        <v>800000</v>
      </c>
      <c r="FQ20">
        <v>2220000</v>
      </c>
      <c r="FR20">
        <v>460000</v>
      </c>
      <c r="FS20">
        <v>960000</v>
      </c>
      <c r="FT20">
        <v>3620000</v>
      </c>
      <c r="FU20">
        <v>840000</v>
      </c>
      <c r="FV20">
        <v>380000</v>
      </c>
      <c r="FW20">
        <v>690000</v>
      </c>
      <c r="FX20">
        <v>1190000</v>
      </c>
      <c r="FY20">
        <v>2730000</v>
      </c>
      <c r="FZ20">
        <v>1440000</v>
      </c>
      <c r="GA20">
        <v>2320000</v>
      </c>
      <c r="GB20">
        <v>260000</v>
      </c>
      <c r="GC20">
        <v>1640000</v>
      </c>
      <c r="GD20">
        <v>500000</v>
      </c>
      <c r="GE20">
        <v>490000</v>
      </c>
      <c r="GF20">
        <v>1370000</v>
      </c>
      <c r="GG20">
        <v>680000</v>
      </c>
      <c r="GH20">
        <v>510000</v>
      </c>
      <c r="GI20">
        <v>1550000</v>
      </c>
      <c r="GJ20">
        <v>750000</v>
      </c>
      <c r="GK20">
        <v>670000</v>
      </c>
      <c r="GL20">
        <v>840000</v>
      </c>
      <c r="GM20">
        <v>740000</v>
      </c>
      <c r="GN20">
        <v>660000</v>
      </c>
      <c r="GO20">
        <v>1200000</v>
      </c>
      <c r="GP20">
        <v>3770000</v>
      </c>
      <c r="GQ20" s="49">
        <v>2.74790025549256E-3</v>
      </c>
      <c r="GR20" s="36">
        <v>1E-3</v>
      </c>
      <c r="GS20" s="36">
        <v>8.0000000000000002E-3</v>
      </c>
      <c r="GT20" s="37">
        <f t="shared" si="36"/>
        <v>5.0995174291417139E-3</v>
      </c>
      <c r="GU20" s="44">
        <f t="shared" si="167"/>
        <v>1.7870569905376936</v>
      </c>
      <c r="GV20" s="27">
        <v>6.3831927710843406</v>
      </c>
      <c r="GW20" s="13">
        <f t="shared" si="168"/>
        <v>1.8899476675407243</v>
      </c>
      <c r="GX20" s="44">
        <v>0.41</v>
      </c>
      <c r="GY20" s="13">
        <f t="shared" si="169"/>
        <v>1.7100000000000009</v>
      </c>
      <c r="GZ20" s="13">
        <f t="shared" si="170"/>
        <v>-0.15665381004537635</v>
      </c>
      <c r="HA20" s="13">
        <f t="shared" si="171"/>
        <v>14.886316152974905</v>
      </c>
      <c r="HB20" s="13">
        <f t="shared" si="172"/>
        <v>17.410896085350757</v>
      </c>
      <c r="HC20" s="13">
        <v>9.75</v>
      </c>
      <c r="HD20" s="13">
        <v>8.0399999999999991</v>
      </c>
      <c r="HE20" s="13">
        <v>2</v>
      </c>
      <c r="HF20" s="13">
        <f t="shared" si="173"/>
        <v>-10.684619516131413</v>
      </c>
      <c r="HG20" s="13">
        <f t="shared" si="37"/>
        <v>0.25865107765800122</v>
      </c>
      <c r="HH20" s="13">
        <f t="shared" si="174"/>
        <v>-1.2273486055805338</v>
      </c>
      <c r="HI20" s="13">
        <f t="shared" si="175"/>
        <v>2.0734076240423618</v>
      </c>
      <c r="HJ20" s="44">
        <v>1</v>
      </c>
      <c r="HK20" s="44">
        <v>0.72</v>
      </c>
      <c r="HL20" s="44">
        <f t="shared" si="176"/>
        <v>192.23652179542762</v>
      </c>
      <c r="HM20" s="44">
        <v>200</v>
      </c>
      <c r="HN20" s="44">
        <v>10</v>
      </c>
      <c r="HO20" s="44">
        <v>2941</v>
      </c>
      <c r="HP20" s="44">
        <v>10000</v>
      </c>
    </row>
    <row r="21" spans="1:224" x14ac:dyDescent="0.25">
      <c r="A21" s="40" t="s">
        <v>276</v>
      </c>
      <c r="B21" s="45"/>
      <c r="C21" s="55">
        <f t="shared" si="38"/>
        <v>3.4030886747189563E-6</v>
      </c>
      <c r="D21" s="55">
        <f t="shared" si="39"/>
        <v>2.0166042150700746E-5</v>
      </c>
      <c r="E21" s="55">
        <f t="shared" si="40"/>
        <v>2.4696750061459823E-6</v>
      </c>
      <c r="F21" s="55">
        <f t="shared" si="41"/>
        <v>5.736997005138713E-6</v>
      </c>
      <c r="G21" s="55">
        <f t="shared" si="42"/>
        <v>1.0612266858092819E-5</v>
      </c>
      <c r="H21" s="55">
        <f t="shared" si="43"/>
        <v>1.0718389526673776E-5</v>
      </c>
      <c r="I21" s="55">
        <f t="shared" si="44"/>
        <v>3.1382672037558353E-6</v>
      </c>
      <c r="J21" s="55">
        <f t="shared" si="45"/>
        <v>0</v>
      </c>
      <c r="K21" s="55">
        <f t="shared" si="46"/>
        <v>2.0711054762479354E-6</v>
      </c>
      <c r="L21" s="55">
        <f t="shared" si="47"/>
        <v>2.3687048677730783E-6</v>
      </c>
      <c r="M21" s="55">
        <f t="shared" si="48"/>
        <v>4.7211953867502474E-7</v>
      </c>
      <c r="N21" s="55">
        <f t="shared" si="49"/>
        <v>0</v>
      </c>
      <c r="O21" s="55">
        <f t="shared" si="50"/>
        <v>0</v>
      </c>
      <c r="P21" s="55">
        <f t="shared" si="51"/>
        <v>1.0042860774993421E-6</v>
      </c>
      <c r="Q21" s="55">
        <f t="shared" si="52"/>
        <v>3.5335350087935691E-6</v>
      </c>
      <c r="R21" s="55">
        <f t="shared" si="53"/>
        <v>1.1053339199380841E-6</v>
      </c>
      <c r="S21" s="55">
        <f t="shared" si="54"/>
        <v>1.8872681558819437E-6</v>
      </c>
      <c r="T21" s="55">
        <f t="shared" si="55"/>
        <v>9.1930802478780091E-6</v>
      </c>
      <c r="U21" s="55">
        <f t="shared" si="56"/>
        <v>7.2871977574635351E-7</v>
      </c>
      <c r="V21" s="55">
        <f t="shared" si="57"/>
        <v>8.0387921450064161E-7</v>
      </c>
      <c r="W21" s="55">
        <f t="shared" si="58"/>
        <v>0</v>
      </c>
      <c r="X21" s="55">
        <f t="shared" si="59"/>
        <v>0</v>
      </c>
      <c r="Y21" s="55">
        <f t="shared" si="60"/>
        <v>5.8320648895133533E-7</v>
      </c>
      <c r="Z21" s="55">
        <f t="shared" si="61"/>
        <v>0</v>
      </c>
      <c r="AA21" s="55">
        <f t="shared" si="62"/>
        <v>7.7103253691879377E-7</v>
      </c>
      <c r="AB21" s="55">
        <f t="shared" si="63"/>
        <v>2.1222411262812862E-6</v>
      </c>
      <c r="AC21" s="55">
        <f t="shared" si="64"/>
        <v>5.9191106341338617E-7</v>
      </c>
      <c r="AD21" s="55">
        <f t="shared" si="65"/>
        <v>0</v>
      </c>
      <c r="AE21" s="55">
        <f t="shared" si="66"/>
        <v>4.8450017522600787E-6</v>
      </c>
      <c r="AF21" s="55">
        <f t="shared" si="67"/>
        <v>0</v>
      </c>
      <c r="AG21" s="55">
        <f t="shared" si="68"/>
        <v>1.326400703925831E-6</v>
      </c>
      <c r="AH21" s="55">
        <f t="shared" si="69"/>
        <v>2.7009204377559728E-6</v>
      </c>
      <c r="AI21" s="39">
        <f t="shared" si="1"/>
        <v>72041.249061217793</v>
      </c>
      <c r="AJ21" s="39">
        <f t="shared" si="70"/>
        <v>22134.038438620231</v>
      </c>
      <c r="AK21" s="39">
        <f t="shared" si="71"/>
        <v>3064.9404598370393</v>
      </c>
      <c r="AL21" s="39">
        <f t="shared" si="72"/>
        <v>12541.146023051146</v>
      </c>
      <c r="AM21" s="39">
        <f t="shared" si="73"/>
        <v>12198.892548581116</v>
      </c>
      <c r="AN21" s="39">
        <f t="shared" si="74"/>
        <v>4879.2412907774369</v>
      </c>
      <c r="AO21" s="39">
        <f t="shared" si="75"/>
        <v>3982.7908089067505</v>
      </c>
      <c r="AP21" s="39">
        <f t="shared" si="76"/>
        <v>0</v>
      </c>
      <c r="AQ21" s="39">
        <f t="shared" si="77"/>
        <v>1137.3707036016267</v>
      </c>
      <c r="AR21" s="39">
        <f t="shared" si="78"/>
        <v>4904.2081786656017</v>
      </c>
      <c r="AS21" s="39">
        <f t="shared" si="79"/>
        <v>227.08356517597275</v>
      </c>
      <c r="AT21" s="39">
        <f t="shared" si="80"/>
        <v>0</v>
      </c>
      <c r="AU21" s="39">
        <f t="shared" si="81"/>
        <v>0</v>
      </c>
      <c r="AV21" s="39">
        <f t="shared" si="82"/>
        <v>684.09602909201374</v>
      </c>
      <c r="AW21" s="39">
        <f t="shared" si="83"/>
        <v>5513.2985538716539</v>
      </c>
      <c r="AX21" s="39">
        <f t="shared" si="84"/>
        <v>911.04900940131358</v>
      </c>
      <c r="AY21" s="39">
        <f t="shared" si="85"/>
        <v>2504.9503623757473</v>
      </c>
      <c r="AZ21" s="39">
        <f t="shared" si="86"/>
        <v>1361.3545707315693</v>
      </c>
      <c r="BA21" s="39">
        <f t="shared" si="87"/>
        <v>684.21167277656355</v>
      </c>
      <c r="BB21" s="39">
        <f t="shared" si="88"/>
        <v>230.10542408646802</v>
      </c>
      <c r="BC21" s="39">
        <f t="shared" si="89"/>
        <v>0</v>
      </c>
      <c r="BD21" s="39">
        <f t="shared" si="90"/>
        <v>0</v>
      </c>
      <c r="BE21" s="39">
        <f t="shared" si="91"/>
        <v>227.06808890731912</v>
      </c>
      <c r="BF21" s="39">
        <f t="shared" si="92"/>
        <v>0</v>
      </c>
      <c r="BG21" s="39">
        <f t="shared" si="93"/>
        <v>684.19391333456349</v>
      </c>
      <c r="BH21" s="39">
        <f t="shared" si="94"/>
        <v>910.48116322187298</v>
      </c>
      <c r="BI21" s="39">
        <f t="shared" si="95"/>
        <v>227.06687630374918</v>
      </c>
      <c r="BJ21" s="39">
        <f t="shared" si="96"/>
        <v>0</v>
      </c>
      <c r="BK21" s="39">
        <f t="shared" si="97"/>
        <v>2047.4649018665075</v>
      </c>
      <c r="BL21" s="39">
        <f t="shared" si="98"/>
        <v>0</v>
      </c>
      <c r="BM21" s="39">
        <f t="shared" si="99"/>
        <v>910.92550433505653</v>
      </c>
      <c r="BN21" s="39">
        <f t="shared" si="100"/>
        <v>5822.5617815760606</v>
      </c>
      <c r="BO21" s="78">
        <f t="shared" si="101"/>
        <v>0.20842033681219138</v>
      </c>
      <c r="BP21" s="78">
        <f t="shared" si="102"/>
        <v>1.2225076834404653</v>
      </c>
      <c r="BQ21" s="78">
        <f t="shared" si="103"/>
        <v>0.15134043427176153</v>
      </c>
      <c r="BR21" s="78">
        <f t="shared" si="104"/>
        <v>0.3508577856198507</v>
      </c>
      <c r="BS21" s="78">
        <f t="shared" si="105"/>
        <v>0.64708555325910067</v>
      </c>
      <c r="BT21" s="78">
        <f t="shared" si="106"/>
        <v>0.65351412083704763</v>
      </c>
      <c r="BU21" s="78">
        <f t="shared" si="107"/>
        <v>0.19223266608283349</v>
      </c>
      <c r="BV21" s="78">
        <f t="shared" si="108"/>
        <v>0</v>
      </c>
      <c r="BW21" s="78">
        <f t="shared" si="109"/>
        <v>0.12694730101361026</v>
      </c>
      <c r="BX21" s="78">
        <f t="shared" si="110"/>
        <v>0.14516201705468304</v>
      </c>
      <c r="BY21" s="78">
        <f t="shared" si="111"/>
        <v>2.8966704259069141E-2</v>
      </c>
      <c r="BZ21" s="78">
        <f t="shared" si="112"/>
        <v>0</v>
      </c>
      <c r="CA21" s="78">
        <f t="shared" si="113"/>
        <v>0</v>
      </c>
      <c r="CB21" s="78">
        <f t="shared" si="114"/>
        <v>6.1597455940910893E-2</v>
      </c>
      <c r="CC21" s="78">
        <f t="shared" si="115"/>
        <v>0.21639216461088523</v>
      </c>
      <c r="CD21" s="78">
        <f t="shared" si="116"/>
        <v>6.7790980529850289E-2</v>
      </c>
      <c r="CE21" s="78">
        <f t="shared" si="117"/>
        <v>0.115692127345394</v>
      </c>
      <c r="CF21" s="78">
        <f t="shared" si="118"/>
        <v>0.56103579818743798</v>
      </c>
      <c r="CG21" s="78">
        <f t="shared" si="119"/>
        <v>4.4703270612514119E-2</v>
      </c>
      <c r="CH21" s="78">
        <f t="shared" si="120"/>
        <v>4.9311648253491061E-2</v>
      </c>
      <c r="CI21" s="78">
        <f t="shared" si="121"/>
        <v>0</v>
      </c>
      <c r="CJ21" s="78">
        <f t="shared" si="122"/>
        <v>0</v>
      </c>
      <c r="CK21" s="78">
        <f t="shared" si="123"/>
        <v>3.5779960725813166E-2</v>
      </c>
      <c r="CL21" s="78">
        <f t="shared" si="124"/>
        <v>0</v>
      </c>
      <c r="CM21" s="78">
        <f t="shared" si="125"/>
        <v>4.7297716695585003E-2</v>
      </c>
      <c r="CN21" s="78">
        <f t="shared" si="126"/>
        <v>0.13007755623455752</v>
      </c>
      <c r="CO21" s="78">
        <f t="shared" si="127"/>
        <v>3.6313796064079432E-2</v>
      </c>
      <c r="CP21" s="78">
        <f t="shared" si="128"/>
        <v>0</v>
      </c>
      <c r="CQ21" s="78">
        <f t="shared" si="129"/>
        <v>0.29646772000927424</v>
      </c>
      <c r="CR21" s="78">
        <f t="shared" si="130"/>
        <v>0</v>
      </c>
      <c r="CS21" s="78">
        <f t="shared" si="131"/>
        <v>8.1338148650117389E-2</v>
      </c>
      <c r="CT21" s="78">
        <f t="shared" si="132"/>
        <v>0.16548758667964297</v>
      </c>
      <c r="CU21" s="39">
        <v>6.35</v>
      </c>
      <c r="CV21" s="39">
        <v>37.628865979381402</v>
      </c>
      <c r="CW21" s="39">
        <v>4.6082949308755801</v>
      </c>
      <c r="CX21" s="39">
        <v>10.7049608355091</v>
      </c>
      <c r="CY21" s="39">
        <v>19.801980198019798</v>
      </c>
      <c r="CZ21" s="39">
        <v>20</v>
      </c>
      <c r="DA21" s="39">
        <v>5.85585585585586</v>
      </c>
      <c r="DB21" s="39">
        <v>0</v>
      </c>
      <c r="DC21" s="39">
        <v>3.8645833333333299</v>
      </c>
      <c r="DD21" s="39">
        <v>4.4198895027624303</v>
      </c>
      <c r="DE21" s="39">
        <v>0.88095238095238104</v>
      </c>
      <c r="DF21" s="39">
        <v>0</v>
      </c>
      <c r="DG21" s="39">
        <v>0</v>
      </c>
      <c r="DH21" s="39">
        <v>1.8739495798319299</v>
      </c>
      <c r="DI21" s="39">
        <v>6.5934065934065904</v>
      </c>
      <c r="DJ21" s="39">
        <v>2.0625</v>
      </c>
      <c r="DK21" s="39">
        <v>3.5215517241379302</v>
      </c>
      <c r="DL21" s="39">
        <v>17.153846153846199</v>
      </c>
      <c r="DM21" s="39">
        <v>1.3597560975609799</v>
      </c>
      <c r="DN21" s="39">
        <v>1.5</v>
      </c>
      <c r="DO21" s="39">
        <v>0</v>
      </c>
      <c r="DP21" s="39">
        <v>0</v>
      </c>
      <c r="DQ21" s="39">
        <v>1.0882352941176501</v>
      </c>
      <c r="DR21" s="39">
        <v>0</v>
      </c>
      <c r="DS21" s="39">
        <v>1.43870967741935</v>
      </c>
      <c r="DT21" s="39">
        <v>3.96</v>
      </c>
      <c r="DU21" s="78">
        <v>1.1044776119402999</v>
      </c>
      <c r="DV21" s="78">
        <v>0</v>
      </c>
      <c r="DW21" s="78">
        <v>9.0405405405405403</v>
      </c>
      <c r="DX21" s="78">
        <v>0</v>
      </c>
      <c r="DY21" s="78">
        <v>2.4750000000000001</v>
      </c>
      <c r="DZ21" s="78">
        <v>5.03978779840849</v>
      </c>
      <c r="EA21" s="39">
        <f t="shared" si="133"/>
        <v>3.1843304086857591</v>
      </c>
      <c r="EB21" s="39">
        <f t="shared" si="34"/>
        <v>0.93327005783132588</v>
      </c>
      <c r="EC21">
        <v>572.77</v>
      </c>
      <c r="ED21" s="39">
        <f t="shared" si="134"/>
        <v>3.0695859845964697E-2</v>
      </c>
      <c r="EE21" s="39">
        <f t="shared" si="135"/>
        <v>34565364.475988984</v>
      </c>
      <c r="EF21" s="39">
        <f t="shared" si="136"/>
        <v>1810543.9121927721</v>
      </c>
      <c r="EG21" s="39">
        <f t="shared" si="137"/>
        <v>2025196.0254939771</v>
      </c>
      <c r="EH21" s="39">
        <f t="shared" si="138"/>
        <v>3574424.3214939781</v>
      </c>
      <c r="EI21" s="39">
        <f t="shared" si="139"/>
        <v>1885205.5168192782</v>
      </c>
      <c r="EJ21" s="39">
        <f t="shared" si="140"/>
        <v>746616.04626506078</v>
      </c>
      <c r="EK21" s="39">
        <f t="shared" si="141"/>
        <v>2071859.5283855435</v>
      </c>
      <c r="EL21" s="39">
        <f t="shared" si="142"/>
        <v>429304.22660240991</v>
      </c>
      <c r="EM21" s="39">
        <f t="shared" si="143"/>
        <v>895939.25551807287</v>
      </c>
      <c r="EN21" s="39">
        <f t="shared" si="144"/>
        <v>3378437.6093493998</v>
      </c>
      <c r="EO21" s="39">
        <f t="shared" si="145"/>
        <v>783946.84857831383</v>
      </c>
      <c r="EP21" s="39">
        <f t="shared" si="146"/>
        <v>354642.62197590386</v>
      </c>
      <c r="EQ21" s="39">
        <f t="shared" si="147"/>
        <v>643956.33990361483</v>
      </c>
      <c r="ER21" s="39">
        <f t="shared" si="148"/>
        <v>1110591.3688192777</v>
      </c>
      <c r="ES21" s="39">
        <f t="shared" si="149"/>
        <v>2547827.2578795198</v>
      </c>
      <c r="ET21" s="39">
        <f t="shared" si="150"/>
        <v>1343908.8832771094</v>
      </c>
      <c r="EU21" s="39">
        <f t="shared" si="151"/>
        <v>2165186.534168676</v>
      </c>
      <c r="EV21" s="39">
        <f t="shared" si="152"/>
        <v>242650.21503614474</v>
      </c>
      <c r="EW21" s="39">
        <f t="shared" si="153"/>
        <v>1530562.8948433744</v>
      </c>
      <c r="EX21" s="39">
        <f t="shared" si="154"/>
        <v>466635.02891566296</v>
      </c>
      <c r="EY21" s="39">
        <f t="shared" si="155"/>
        <v>457302.3283373497</v>
      </c>
      <c r="EZ21" s="39">
        <f t="shared" si="156"/>
        <v>1278579.9792289166</v>
      </c>
      <c r="FA21" s="39">
        <f t="shared" si="157"/>
        <v>634623.63932530163</v>
      </c>
      <c r="FB21" s="39">
        <f t="shared" si="158"/>
        <v>475967.72949397622</v>
      </c>
      <c r="FC21" s="39">
        <f t="shared" si="159"/>
        <v>1446568.5896385552</v>
      </c>
      <c r="FD21" s="39">
        <f t="shared" si="160"/>
        <v>699952.54337349453</v>
      </c>
      <c r="FE21" s="39">
        <f t="shared" si="161"/>
        <v>625290.93874698831</v>
      </c>
      <c r="FF21" s="39">
        <f t="shared" si="162"/>
        <v>783946.84857831383</v>
      </c>
      <c r="FG21" s="39">
        <f t="shared" si="163"/>
        <v>690619.84279518109</v>
      </c>
      <c r="FH21" s="39">
        <f t="shared" si="164"/>
        <v>615958.2381686751</v>
      </c>
      <c r="FI21" s="39">
        <f t="shared" si="165"/>
        <v>1119924.0693975911</v>
      </c>
      <c r="FJ21" s="39">
        <f t="shared" si="166"/>
        <v>3518428.1180240987</v>
      </c>
      <c r="FK21" s="39">
        <v>37036830</v>
      </c>
      <c r="FL21">
        <v>1940000</v>
      </c>
      <c r="FM21">
        <v>2170000</v>
      </c>
      <c r="FN21">
        <v>3830000</v>
      </c>
      <c r="FO21">
        <v>2020000</v>
      </c>
      <c r="FP21">
        <v>800000</v>
      </c>
      <c r="FQ21">
        <v>2220000</v>
      </c>
      <c r="FR21">
        <v>460000</v>
      </c>
      <c r="FS21">
        <v>960000</v>
      </c>
      <c r="FT21">
        <v>3620000</v>
      </c>
      <c r="FU21">
        <v>840000</v>
      </c>
      <c r="FV21">
        <v>380000</v>
      </c>
      <c r="FW21">
        <v>690000</v>
      </c>
      <c r="FX21">
        <v>1190000</v>
      </c>
      <c r="FY21">
        <v>2730000</v>
      </c>
      <c r="FZ21">
        <v>1440000</v>
      </c>
      <c r="GA21">
        <v>2320000</v>
      </c>
      <c r="GB21">
        <v>260000</v>
      </c>
      <c r="GC21">
        <v>1640000</v>
      </c>
      <c r="GD21">
        <v>500000</v>
      </c>
      <c r="GE21">
        <v>490000</v>
      </c>
      <c r="GF21">
        <v>1370000</v>
      </c>
      <c r="GG21">
        <v>680000</v>
      </c>
      <c r="GH21">
        <v>510000</v>
      </c>
      <c r="GI21">
        <v>1550000</v>
      </c>
      <c r="GJ21">
        <v>750000</v>
      </c>
      <c r="GK21">
        <v>670000</v>
      </c>
      <c r="GL21">
        <v>840000</v>
      </c>
      <c r="GM21">
        <v>740000</v>
      </c>
      <c r="GN21">
        <v>660000</v>
      </c>
      <c r="GO21">
        <v>1200000</v>
      </c>
      <c r="GP21">
        <v>3770000</v>
      </c>
      <c r="GQ21" s="49">
        <v>1.6293975903614469E-3</v>
      </c>
      <c r="GR21" s="36">
        <v>1E-3</v>
      </c>
      <c r="GS21" s="36">
        <v>8.0000000000000002E-3</v>
      </c>
      <c r="GT21" s="37">
        <f t="shared" si="36"/>
        <v>5.23299395152459E-3</v>
      </c>
      <c r="GU21" s="44">
        <f t="shared" si="167"/>
        <v>2.1267617293325416</v>
      </c>
      <c r="GV21" s="30">
        <v>5.3636141304347875</v>
      </c>
      <c r="GW21" s="13">
        <f t="shared" si="168"/>
        <v>1.5880689145600859</v>
      </c>
      <c r="GX21" s="44">
        <v>0.41</v>
      </c>
      <c r="GY21" s="13">
        <f t="shared" si="169"/>
        <v>1.7100000000000009</v>
      </c>
      <c r="GZ21" s="13">
        <f t="shared" si="170"/>
        <v>-0.15665381004537635</v>
      </c>
      <c r="HA21" s="13">
        <f t="shared" si="171"/>
        <v>14.886316152974905</v>
      </c>
      <c r="HB21" s="13">
        <f t="shared" si="172"/>
        <v>17.410896085350757</v>
      </c>
      <c r="HC21" s="13">
        <v>9.75</v>
      </c>
      <c r="HD21" s="13">
        <v>8.0399999999999991</v>
      </c>
      <c r="HE21" s="13">
        <v>2</v>
      </c>
      <c r="HF21" s="13">
        <f t="shared" si="173"/>
        <v>-10.684619516131413</v>
      </c>
      <c r="HG21" s="13">
        <f t="shared" si="37"/>
        <v>0.25865107765800122</v>
      </c>
      <c r="HH21" s="13">
        <f t="shared" si="174"/>
        <v>-1.2273486055805338</v>
      </c>
      <c r="HI21" s="13">
        <f t="shared" si="175"/>
        <v>2.4675452475596908</v>
      </c>
      <c r="HJ21" s="44">
        <v>1</v>
      </c>
      <c r="HK21" s="44">
        <v>0.72</v>
      </c>
      <c r="HL21" s="44">
        <f t="shared" si="176"/>
        <v>186.50088809946709</v>
      </c>
      <c r="HM21" s="44">
        <v>200</v>
      </c>
      <c r="HN21" s="44">
        <v>10</v>
      </c>
      <c r="HO21" s="44">
        <v>2000</v>
      </c>
      <c r="HP21" s="44">
        <v>10000</v>
      </c>
    </row>
    <row r="22" spans="1:224" x14ac:dyDescent="0.25">
      <c r="A22" s="40" t="s">
        <v>277</v>
      </c>
      <c r="B22" s="45"/>
      <c r="C22" s="55">
        <f t="shared" si="38"/>
        <v>8.1185009053593923E-6</v>
      </c>
      <c r="D22" s="55">
        <f t="shared" si="39"/>
        <v>4.8108658664763188E-5</v>
      </c>
      <c r="E22" s="55">
        <f t="shared" si="40"/>
        <v>5.8917238690515614E-6</v>
      </c>
      <c r="F22" s="55">
        <f t="shared" si="41"/>
        <v>1.3686336099986984E-5</v>
      </c>
      <c r="G22" s="55">
        <f t="shared" si="42"/>
        <v>2.5316912467011725E-5</v>
      </c>
      <c r="H22" s="55">
        <f t="shared" si="43"/>
        <v>2.5570081591682128E-5</v>
      </c>
      <c r="I22" s="55">
        <f t="shared" si="44"/>
        <v>7.4867356011686439E-6</v>
      </c>
      <c r="J22" s="55">
        <f t="shared" si="45"/>
        <v>0</v>
      </c>
      <c r="K22" s="55">
        <f t="shared" si="46"/>
        <v>4.9408855575597266E-6</v>
      </c>
      <c r="L22" s="55">
        <f t="shared" si="47"/>
        <v>5.6508467605933393E-6</v>
      </c>
      <c r="M22" s="55">
        <f t="shared" si="48"/>
        <v>1.126301212967494E-6</v>
      </c>
      <c r="N22" s="55">
        <f t="shared" si="49"/>
        <v>0</v>
      </c>
      <c r="O22" s="55">
        <f t="shared" si="50"/>
        <v>0</v>
      </c>
      <c r="P22" s="55">
        <f t="shared" si="51"/>
        <v>2.3958521827502355E-6</v>
      </c>
      <c r="Q22" s="55">
        <f t="shared" si="52"/>
        <v>8.4296972280269514E-6</v>
      </c>
      <c r="R22" s="55">
        <f t="shared" si="53"/>
        <v>2.6369146641424743E-6</v>
      </c>
      <c r="S22" s="55">
        <f t="shared" si="54"/>
        <v>4.5023182457769317E-6</v>
      </c>
      <c r="T22" s="55">
        <f t="shared" si="55"/>
        <v>2.1931262288250354E-5</v>
      </c>
      <c r="U22" s="55">
        <f t="shared" si="56"/>
        <v>1.7384537179714402E-6</v>
      </c>
      <c r="V22" s="55">
        <f t="shared" si="57"/>
        <v>1.9177561193760295E-6</v>
      </c>
      <c r="W22" s="55">
        <f t="shared" si="58"/>
        <v>0</v>
      </c>
      <c r="X22" s="55">
        <f t="shared" si="59"/>
        <v>0</v>
      </c>
      <c r="Y22" s="55">
        <f t="shared" si="60"/>
        <v>1.3913132630768293E-6</v>
      </c>
      <c r="Z22" s="55">
        <f t="shared" si="61"/>
        <v>0</v>
      </c>
      <c r="AA22" s="55">
        <f t="shared" si="62"/>
        <v>1.839396191917822E-6</v>
      </c>
      <c r="AB22" s="55">
        <f t="shared" si="63"/>
        <v>5.0628761551528914E-6</v>
      </c>
      <c r="AC22" s="55">
        <f t="shared" si="64"/>
        <v>1.4120791326744861E-6</v>
      </c>
      <c r="AD22" s="55">
        <f t="shared" si="65"/>
        <v>0</v>
      </c>
      <c r="AE22" s="55">
        <f t="shared" si="66"/>
        <v>1.1558367962726315E-5</v>
      </c>
      <c r="AF22" s="55">
        <f t="shared" si="67"/>
        <v>0</v>
      </c>
      <c r="AG22" s="55">
        <f t="shared" si="68"/>
        <v>3.1642975969704487E-6</v>
      </c>
      <c r="AH22" s="55">
        <f t="shared" si="69"/>
        <v>6.4433892605032447E-6</v>
      </c>
      <c r="AI22" s="39">
        <f t="shared" si="1"/>
        <v>171872.48936188465</v>
      </c>
      <c r="AJ22" s="39">
        <f t="shared" si="70"/>
        <v>52819.654378589606</v>
      </c>
      <c r="AK22" s="39">
        <f t="shared" si="71"/>
        <v>7312.0810737667334</v>
      </c>
      <c r="AL22" s="39">
        <f t="shared" si="72"/>
        <v>29921.114986736549</v>
      </c>
      <c r="AM22" s="39">
        <f t="shared" si="73"/>
        <v>29106.703081204872</v>
      </c>
      <c r="AN22" s="39">
        <f t="shared" si="74"/>
        <v>11641.946552138699</v>
      </c>
      <c r="AO22" s="39">
        <f t="shared" si="75"/>
        <v>9501.9092332442342</v>
      </c>
      <c r="AP22" s="39">
        <f t="shared" si="76"/>
        <v>0</v>
      </c>
      <c r="AQ22" s="39">
        <f t="shared" si="77"/>
        <v>2713.4283202164274</v>
      </c>
      <c r="AR22" s="39">
        <f t="shared" si="78"/>
        <v>11700.035633605548</v>
      </c>
      <c r="AS22" s="39">
        <f t="shared" si="79"/>
        <v>541.74063994813025</v>
      </c>
      <c r="AT22" s="39">
        <f t="shared" si="80"/>
        <v>0</v>
      </c>
      <c r="AU22" s="39">
        <f t="shared" si="81"/>
        <v>0</v>
      </c>
      <c r="AV22" s="39">
        <f t="shared" si="82"/>
        <v>1632.0231440123905</v>
      </c>
      <c r="AW22" s="39">
        <f t="shared" si="83"/>
        <v>13153.384232074694</v>
      </c>
      <c r="AX22" s="39">
        <f t="shared" si="84"/>
        <v>2173.460011689242</v>
      </c>
      <c r="AY22" s="39">
        <f t="shared" si="85"/>
        <v>5976.0499977758</v>
      </c>
      <c r="AZ22" s="39">
        <f t="shared" si="86"/>
        <v>3248.1385808592631</v>
      </c>
      <c r="BA22" s="39">
        <f t="shared" si="87"/>
        <v>1632.292159376957</v>
      </c>
      <c r="BB22" s="39">
        <f t="shared" si="88"/>
        <v>548.95250377156708</v>
      </c>
      <c r="BC22" s="39">
        <f t="shared" si="89"/>
        <v>0</v>
      </c>
      <c r="BD22" s="39">
        <f t="shared" si="90"/>
        <v>0</v>
      </c>
      <c r="BE22" s="39">
        <f t="shared" si="91"/>
        <v>541.70463875221094</v>
      </c>
      <c r="BF22" s="39">
        <f t="shared" si="92"/>
        <v>0</v>
      </c>
      <c r="BG22" s="39">
        <f t="shared" si="93"/>
        <v>1632.2508467384064</v>
      </c>
      <c r="BH22" s="39">
        <f t="shared" si="94"/>
        <v>2172.1390330884992</v>
      </c>
      <c r="BI22" s="39">
        <f t="shared" si="95"/>
        <v>541.70181796513396</v>
      </c>
      <c r="BJ22" s="39">
        <f t="shared" si="96"/>
        <v>0</v>
      </c>
      <c r="BK22" s="39">
        <f t="shared" si="97"/>
        <v>4884.848824602268</v>
      </c>
      <c r="BL22" s="39">
        <f t="shared" si="98"/>
        <v>0</v>
      </c>
      <c r="BM22" s="39">
        <f t="shared" si="99"/>
        <v>2173.1727057707435</v>
      </c>
      <c r="BN22" s="39">
        <f t="shared" si="100"/>
        <v>13891.034574330028</v>
      </c>
      <c r="BO22" s="78">
        <f t="shared" si="101"/>
        <v>0.20323744756198828</v>
      </c>
      <c r="BP22" s="78">
        <f t="shared" si="102"/>
        <v>1.1924083211831089</v>
      </c>
      <c r="BQ22" s="78">
        <f t="shared" si="103"/>
        <v>0.14757487944388864</v>
      </c>
      <c r="BR22" s="78">
        <f t="shared" si="104"/>
        <v>0.34214497978128394</v>
      </c>
      <c r="BS22" s="78">
        <f t="shared" si="105"/>
        <v>0.63106314735215174</v>
      </c>
      <c r="BT22" s="78">
        <f t="shared" si="106"/>
        <v>0.63733355905350442</v>
      </c>
      <c r="BU22" s="78">
        <f t="shared" si="107"/>
        <v>0.18745156730860474</v>
      </c>
      <c r="BV22" s="78">
        <f t="shared" si="108"/>
        <v>0</v>
      </c>
      <c r="BW22" s="78">
        <f t="shared" si="109"/>
        <v>0.12378792790472065</v>
      </c>
      <c r="BX22" s="78">
        <f t="shared" si="110"/>
        <v>0.14154997167811856</v>
      </c>
      <c r="BY22" s="78">
        <f t="shared" si="111"/>
        <v>2.8245112136267098E-2</v>
      </c>
      <c r="BZ22" s="78">
        <f t="shared" si="112"/>
        <v>0</v>
      </c>
      <c r="CA22" s="78">
        <f t="shared" si="113"/>
        <v>0</v>
      </c>
      <c r="CB22" s="78">
        <f t="shared" si="114"/>
        <v>6.0063484665056149E-2</v>
      </c>
      <c r="CC22" s="78">
        <f t="shared" si="115"/>
        <v>0.21101145524711082</v>
      </c>
      <c r="CD22" s="78">
        <f t="shared" si="116"/>
        <v>6.6102872941519605E-2</v>
      </c>
      <c r="CE22" s="78">
        <f t="shared" si="117"/>
        <v>0.11281254850077688</v>
      </c>
      <c r="CF22" s="78">
        <f t="shared" si="118"/>
        <v>0.54713232620093177</v>
      </c>
      <c r="CG22" s="78">
        <f t="shared" si="119"/>
        <v>4.3589834426524081E-2</v>
      </c>
      <c r="CH22" s="78">
        <f t="shared" si="120"/>
        <v>4.8083485202504057E-2</v>
      </c>
      <c r="CI22" s="78">
        <f t="shared" si="121"/>
        <v>0</v>
      </c>
      <c r="CJ22" s="78">
        <f t="shared" si="122"/>
        <v>0</v>
      </c>
      <c r="CK22" s="78">
        <f t="shared" si="123"/>
        <v>3.4888702202904125E-2</v>
      </c>
      <c r="CL22" s="78">
        <f t="shared" si="124"/>
        <v>0</v>
      </c>
      <c r="CM22" s="78">
        <f t="shared" si="125"/>
        <v>4.6119689770853033E-2</v>
      </c>
      <c r="CN22" s="78">
        <f t="shared" si="126"/>
        <v>0.1268403785242036</v>
      </c>
      <c r="CO22" s="78">
        <f t="shared" si="127"/>
        <v>3.5409244715993063E-2</v>
      </c>
      <c r="CP22" s="78">
        <f t="shared" si="128"/>
        <v>0</v>
      </c>
      <c r="CQ22" s="78">
        <f t="shared" si="129"/>
        <v>0.28910165707549695</v>
      </c>
      <c r="CR22" s="78">
        <f t="shared" si="130"/>
        <v>0</v>
      </c>
      <c r="CS22" s="78">
        <f t="shared" si="131"/>
        <v>7.9312961900537285E-2</v>
      </c>
      <c r="CT22" s="78">
        <f t="shared" si="132"/>
        <v>0.16137060043914478</v>
      </c>
      <c r="CU22" s="39">
        <v>6.35</v>
      </c>
      <c r="CV22" s="39">
        <v>37.628865979381402</v>
      </c>
      <c r="CW22" s="39">
        <v>4.6082949308755801</v>
      </c>
      <c r="CX22" s="39">
        <v>10.7049608355091</v>
      </c>
      <c r="CY22" s="39">
        <v>19.801980198019798</v>
      </c>
      <c r="CZ22" s="39">
        <v>20</v>
      </c>
      <c r="DA22" s="39">
        <v>5.85585585585586</v>
      </c>
      <c r="DB22" s="39">
        <v>0</v>
      </c>
      <c r="DC22" s="39">
        <v>3.8645833333333299</v>
      </c>
      <c r="DD22" s="39">
        <v>4.4198895027624303</v>
      </c>
      <c r="DE22" s="39">
        <v>0.88095238095238104</v>
      </c>
      <c r="DF22" s="39">
        <v>0</v>
      </c>
      <c r="DG22" s="39">
        <v>0</v>
      </c>
      <c r="DH22" s="39">
        <v>1.8739495798319299</v>
      </c>
      <c r="DI22" s="39">
        <v>6.5934065934065904</v>
      </c>
      <c r="DJ22" s="39">
        <v>2.0625</v>
      </c>
      <c r="DK22" s="39">
        <v>3.5215517241379302</v>
      </c>
      <c r="DL22" s="39">
        <v>17.153846153846199</v>
      </c>
      <c r="DM22" s="39">
        <v>1.3597560975609799</v>
      </c>
      <c r="DN22" s="39">
        <v>1.5</v>
      </c>
      <c r="DO22" s="39">
        <v>0</v>
      </c>
      <c r="DP22" s="39">
        <v>0</v>
      </c>
      <c r="DQ22" s="39">
        <v>1.0882352941176501</v>
      </c>
      <c r="DR22" s="39">
        <v>0</v>
      </c>
      <c r="DS22" s="39">
        <v>1.43870967741935</v>
      </c>
      <c r="DT22" s="39">
        <v>3.96</v>
      </c>
      <c r="DU22" s="78">
        <v>1.1044776119402999</v>
      </c>
      <c r="DV22" s="78">
        <v>0</v>
      </c>
      <c r="DW22" s="78">
        <v>9.0405405405405403</v>
      </c>
      <c r="DX22" s="78">
        <v>0</v>
      </c>
      <c r="DY22" s="78">
        <v>2.4750000000000001</v>
      </c>
      <c r="DZ22" s="78">
        <v>5.03978779840849</v>
      </c>
      <c r="EA22" s="39">
        <f t="shared" si="133"/>
        <v>3.1074485456212648</v>
      </c>
      <c r="EB22" s="39">
        <f t="shared" si="34"/>
        <v>2.283330758823527</v>
      </c>
      <c r="EC22">
        <v>572.77</v>
      </c>
      <c r="ED22" s="39">
        <f t="shared" si="134"/>
        <v>7.3228878166339356E-2</v>
      </c>
      <c r="EE22" s="39">
        <f t="shared" si="135"/>
        <v>84567333.148317963</v>
      </c>
      <c r="EF22" s="39">
        <f t="shared" si="136"/>
        <v>4429661.6721176421</v>
      </c>
      <c r="EG22" s="39">
        <f t="shared" si="137"/>
        <v>4954827.7466470534</v>
      </c>
      <c r="EH22" s="39">
        <f t="shared" si="138"/>
        <v>8745156.8062941078</v>
      </c>
      <c r="EI22" s="39">
        <f t="shared" si="139"/>
        <v>4612328.132823525</v>
      </c>
      <c r="EJ22" s="39">
        <f t="shared" si="140"/>
        <v>1826664.6070588215</v>
      </c>
      <c r="EK22" s="39">
        <f t="shared" si="141"/>
        <v>5068994.2845882308</v>
      </c>
      <c r="EL22" s="39">
        <f t="shared" si="142"/>
        <v>1050332.1490588225</v>
      </c>
      <c r="EM22" s="39">
        <f t="shared" si="143"/>
        <v>2191997.5284705861</v>
      </c>
      <c r="EN22" s="39">
        <f t="shared" si="144"/>
        <v>8265657.3469411675</v>
      </c>
      <c r="EO22" s="39">
        <f t="shared" si="145"/>
        <v>1917997.8374117627</v>
      </c>
      <c r="EP22" s="39">
        <f t="shared" si="146"/>
        <v>867665.68835294025</v>
      </c>
      <c r="EQ22" s="39">
        <f t="shared" si="147"/>
        <v>1575498.2235882336</v>
      </c>
      <c r="ER22" s="39">
        <f t="shared" si="148"/>
        <v>2717163.6029999973</v>
      </c>
      <c r="ES22" s="39">
        <f t="shared" si="149"/>
        <v>6233492.9715882288</v>
      </c>
      <c r="ET22" s="39">
        <f t="shared" si="150"/>
        <v>3287996.2927058791</v>
      </c>
      <c r="EU22" s="39">
        <f t="shared" si="151"/>
        <v>5297327.3604705827</v>
      </c>
      <c r="EV22" s="39">
        <f t="shared" si="152"/>
        <v>593665.997294117</v>
      </c>
      <c r="EW22" s="39">
        <f t="shared" si="153"/>
        <v>3744662.4444705844</v>
      </c>
      <c r="EX22" s="39">
        <f t="shared" si="154"/>
        <v>1141665.3794117635</v>
      </c>
      <c r="EY22" s="39">
        <f t="shared" si="155"/>
        <v>1118832.0718235283</v>
      </c>
      <c r="EZ22" s="39">
        <f t="shared" si="156"/>
        <v>3128163.1395882322</v>
      </c>
      <c r="FA22" s="39">
        <f t="shared" si="157"/>
        <v>1552664.9159999986</v>
      </c>
      <c r="FB22" s="39">
        <f t="shared" si="158"/>
        <v>1164498.6869999988</v>
      </c>
      <c r="FC22" s="39">
        <f t="shared" si="159"/>
        <v>3539162.676176467</v>
      </c>
      <c r="FD22" s="39">
        <f t="shared" si="160"/>
        <v>1712498.0691176453</v>
      </c>
      <c r="FE22" s="39">
        <f t="shared" si="161"/>
        <v>1529831.6084117631</v>
      </c>
      <c r="FF22" s="39">
        <f t="shared" si="162"/>
        <v>1917997.8374117627</v>
      </c>
      <c r="FG22" s="39">
        <f t="shared" si="163"/>
        <v>1689664.7615294098</v>
      </c>
      <c r="FH22" s="39">
        <f t="shared" si="164"/>
        <v>1506998.3008235279</v>
      </c>
      <c r="FI22" s="39">
        <f t="shared" si="165"/>
        <v>2739996.9105882323</v>
      </c>
      <c r="FJ22" s="39">
        <f t="shared" si="166"/>
        <v>8608156.9607646968</v>
      </c>
      <c r="FK22" s="39">
        <v>37036830</v>
      </c>
      <c r="FL22">
        <v>1940000</v>
      </c>
      <c r="FM22">
        <v>2170000</v>
      </c>
      <c r="FN22">
        <v>3830000</v>
      </c>
      <c r="FO22">
        <v>2020000</v>
      </c>
      <c r="FP22">
        <v>800000</v>
      </c>
      <c r="FQ22">
        <v>2220000</v>
      </c>
      <c r="FR22">
        <v>460000</v>
      </c>
      <c r="FS22">
        <v>960000</v>
      </c>
      <c r="FT22">
        <v>3620000</v>
      </c>
      <c r="FU22">
        <v>840000</v>
      </c>
      <c r="FV22">
        <v>380000</v>
      </c>
      <c r="FW22">
        <v>690000</v>
      </c>
      <c r="FX22">
        <v>1190000</v>
      </c>
      <c r="FY22">
        <v>2730000</v>
      </c>
      <c r="FZ22">
        <v>1440000</v>
      </c>
      <c r="GA22">
        <v>2320000</v>
      </c>
      <c r="GB22">
        <v>260000</v>
      </c>
      <c r="GC22">
        <v>1640000</v>
      </c>
      <c r="GD22">
        <v>500000</v>
      </c>
      <c r="GE22">
        <v>490000</v>
      </c>
      <c r="GF22">
        <v>1370000</v>
      </c>
      <c r="GG22">
        <v>680000</v>
      </c>
      <c r="GH22">
        <v>510000</v>
      </c>
      <c r="GI22">
        <v>1550000</v>
      </c>
      <c r="GJ22">
        <v>750000</v>
      </c>
      <c r="GK22">
        <v>670000</v>
      </c>
      <c r="GL22">
        <v>840000</v>
      </c>
      <c r="GM22">
        <v>740000</v>
      </c>
      <c r="GN22">
        <v>660000</v>
      </c>
      <c r="GO22">
        <v>1200000</v>
      </c>
      <c r="GP22">
        <v>3770000</v>
      </c>
      <c r="GQ22" s="49">
        <v>3.9864705882352901E-3</v>
      </c>
      <c r="GR22" s="36">
        <v>1E-3</v>
      </c>
      <c r="GS22" s="36">
        <v>8.0000000000000002E-3</v>
      </c>
      <c r="GT22" s="37">
        <f t="shared" si="36"/>
        <v>5.1025975473733476E-3</v>
      </c>
      <c r="GU22" s="44">
        <f t="shared" si="167"/>
        <v>4.3873574090445935</v>
      </c>
      <c r="GV22" s="30">
        <v>2.6</v>
      </c>
      <c r="GW22" s="13">
        <f t="shared" si="168"/>
        <v>0.76981286823508288</v>
      </c>
      <c r="GX22" s="44">
        <v>0.41</v>
      </c>
      <c r="GY22" s="13">
        <f t="shared" si="169"/>
        <v>1.7100000000000009</v>
      </c>
      <c r="GZ22" s="13">
        <f t="shared" si="170"/>
        <v>-0.15665381004537635</v>
      </c>
      <c r="HA22" s="13">
        <f t="shared" si="171"/>
        <v>14.886316152974905</v>
      </c>
      <c r="HB22" s="13">
        <f t="shared" si="172"/>
        <v>17.410896085350757</v>
      </c>
      <c r="HC22" s="13">
        <v>9.75</v>
      </c>
      <c r="HD22" s="13">
        <v>8.0399999999999991</v>
      </c>
      <c r="HE22" s="13">
        <v>2</v>
      </c>
      <c r="HF22" s="13">
        <f t="shared" si="173"/>
        <v>-10.684619516131413</v>
      </c>
      <c r="HG22" s="13">
        <f t="shared" si="37"/>
        <v>0.25865107765800122</v>
      </c>
      <c r="HH22" s="13">
        <f t="shared" si="174"/>
        <v>-1.2273486055805338</v>
      </c>
      <c r="HI22" s="13">
        <f t="shared" si="175"/>
        <v>5.0903694451147548</v>
      </c>
      <c r="HJ22" s="44">
        <v>1</v>
      </c>
      <c r="HK22" s="44">
        <v>0.72</v>
      </c>
      <c r="HL22" s="44">
        <f t="shared" si="176"/>
        <v>186.50088809946709</v>
      </c>
      <c r="HM22" s="44">
        <v>200</v>
      </c>
      <c r="HN22" s="44">
        <v>10</v>
      </c>
      <c r="HO22" s="44">
        <v>2000</v>
      </c>
      <c r="HP22" s="44">
        <v>10000</v>
      </c>
    </row>
    <row r="23" spans="1:224" x14ac:dyDescent="0.25">
      <c r="A23" s="40" t="s">
        <v>278</v>
      </c>
      <c r="B23" s="45"/>
      <c r="C23" s="55">
        <f t="shared" si="38"/>
        <v>6.0701040398725842E-6</v>
      </c>
      <c r="D23" s="55">
        <f t="shared" si="39"/>
        <v>3.5970256912955505E-5</v>
      </c>
      <c r="E23" s="55">
        <f t="shared" si="40"/>
        <v>4.4051700278475645E-6</v>
      </c>
      <c r="F23" s="55">
        <f t="shared" si="41"/>
        <v>1.0233106458945075E-5</v>
      </c>
      <c r="G23" s="55">
        <f t="shared" si="42"/>
        <v>1.8929146456295436E-5</v>
      </c>
      <c r="H23" s="55">
        <f t="shared" si="43"/>
        <v>1.9118437920858256E-5</v>
      </c>
      <c r="I23" s="55">
        <f t="shared" si="44"/>
        <v>5.5977408326838077E-6</v>
      </c>
      <c r="J23" s="55">
        <f t="shared" si="45"/>
        <v>0</v>
      </c>
      <c r="K23" s="55">
        <f t="shared" si="46"/>
        <v>3.6942398274160057E-6</v>
      </c>
      <c r="L23" s="55">
        <f t="shared" si="47"/>
        <v>4.2250691537808541E-6</v>
      </c>
      <c r="M23" s="55">
        <f t="shared" si="48"/>
        <v>8.4212167032358606E-7</v>
      </c>
      <c r="N23" s="55">
        <f t="shared" si="49"/>
        <v>0</v>
      </c>
      <c r="O23" s="55">
        <f t="shared" si="50"/>
        <v>0</v>
      </c>
      <c r="P23" s="55">
        <f t="shared" si="51"/>
        <v>1.7913494354420724E-6</v>
      </c>
      <c r="Q23" s="55">
        <f t="shared" si="52"/>
        <v>6.3027817321513642E-6</v>
      </c>
      <c r="R23" s="55">
        <f t="shared" si="53"/>
        <v>1.9715889105886147E-6</v>
      </c>
      <c r="S23" s="55">
        <f t="shared" si="54"/>
        <v>3.3663284011511974E-6</v>
      </c>
      <c r="T23" s="55">
        <f t="shared" si="55"/>
        <v>1.6397737139813625E-5</v>
      </c>
      <c r="U23" s="55">
        <f t="shared" si="56"/>
        <v>1.2998206269363745E-6</v>
      </c>
      <c r="V23" s="55">
        <f t="shared" si="57"/>
        <v>1.43388284406425E-6</v>
      </c>
      <c r="W23" s="55">
        <f t="shared" si="58"/>
        <v>0</v>
      </c>
      <c r="X23" s="55">
        <f t="shared" si="59"/>
        <v>0</v>
      </c>
      <c r="Y23" s="55">
        <f t="shared" si="60"/>
        <v>1.0402679456937396E-6</v>
      </c>
      <c r="Z23" s="55">
        <f t="shared" si="61"/>
        <v>0</v>
      </c>
      <c r="AA23" s="55">
        <f t="shared" si="62"/>
        <v>1.3752940826940348E-6</v>
      </c>
      <c r="AB23" s="55">
        <f t="shared" si="63"/>
        <v>3.7854507083301056E-6</v>
      </c>
      <c r="AC23" s="55">
        <f t="shared" si="64"/>
        <v>1.0557943329429775E-6</v>
      </c>
      <c r="AD23" s="55">
        <f t="shared" si="65"/>
        <v>0</v>
      </c>
      <c r="AE23" s="55">
        <f t="shared" si="66"/>
        <v>8.6420506547665171E-6</v>
      </c>
      <c r="AF23" s="55">
        <f t="shared" si="67"/>
        <v>0</v>
      </c>
      <c r="AG23" s="55">
        <f t="shared" si="68"/>
        <v>2.3659066927064244E-6</v>
      </c>
      <c r="AH23" s="55">
        <f t="shared" si="69"/>
        <v>4.8176435079086942E-6</v>
      </c>
      <c r="AI23" s="39">
        <f t="shared" si="1"/>
        <v>128508.01091437087</v>
      </c>
      <c r="AJ23" s="39">
        <f t="shared" si="70"/>
        <v>39494.501203200212</v>
      </c>
      <c r="AK23" s="39">
        <f t="shared" si="71"/>
        <v>5467.1861592153246</v>
      </c>
      <c r="AL23" s="39">
        <f t="shared" si="72"/>
        <v>22371.959728383241</v>
      </c>
      <c r="AM23" s="39">
        <f t="shared" si="73"/>
        <v>21763.277914158498</v>
      </c>
      <c r="AN23" s="39">
        <f t="shared" si="74"/>
        <v>8704.7640311686009</v>
      </c>
      <c r="AO23" s="39">
        <f t="shared" si="75"/>
        <v>7104.5150173376023</v>
      </c>
      <c r="AP23" s="39">
        <f t="shared" si="76"/>
        <v>0</v>
      </c>
      <c r="AQ23" s="39">
        <f t="shared" si="77"/>
        <v>2028.8073179845685</v>
      </c>
      <c r="AR23" s="39">
        <f t="shared" si="78"/>
        <v>8748.0235467486218</v>
      </c>
      <c r="AS23" s="39">
        <f t="shared" si="79"/>
        <v>405.05332371630362</v>
      </c>
      <c r="AT23" s="39">
        <f t="shared" si="80"/>
        <v>0</v>
      </c>
      <c r="AU23" s="39">
        <f t="shared" si="81"/>
        <v>0</v>
      </c>
      <c r="AV23" s="39">
        <f t="shared" si="82"/>
        <v>1220.2467276677473</v>
      </c>
      <c r="AW23" s="39">
        <f t="shared" si="83"/>
        <v>9834.7081501244829</v>
      </c>
      <c r="AX23" s="39">
        <f t="shared" si="84"/>
        <v>1625.0738352803016</v>
      </c>
      <c r="AY23" s="39">
        <f t="shared" si="85"/>
        <v>4468.239878139806</v>
      </c>
      <c r="AZ23" s="39">
        <f t="shared" si="86"/>
        <v>2428.6469095447246</v>
      </c>
      <c r="BA23" s="39">
        <f t="shared" si="87"/>
        <v>1220.447060650285</v>
      </c>
      <c r="BB23" s="39">
        <f t="shared" si="88"/>
        <v>410.44587922502961</v>
      </c>
      <c r="BC23" s="39">
        <f t="shared" si="89"/>
        <v>0</v>
      </c>
      <c r="BD23" s="39">
        <f t="shared" si="90"/>
        <v>0</v>
      </c>
      <c r="BE23" s="39">
        <f t="shared" si="91"/>
        <v>405.02651403859261</v>
      </c>
      <c r="BF23" s="39">
        <f t="shared" si="92"/>
        <v>0</v>
      </c>
      <c r="BG23" s="39">
        <f t="shared" si="93"/>
        <v>1220.4162955693444</v>
      </c>
      <c r="BH23" s="39">
        <f t="shared" si="94"/>
        <v>1624.0901125407297</v>
      </c>
      <c r="BI23" s="39">
        <f t="shared" si="95"/>
        <v>405.02441343020342</v>
      </c>
      <c r="BJ23" s="39">
        <f t="shared" si="96"/>
        <v>0</v>
      </c>
      <c r="BK23" s="39">
        <f t="shared" si="97"/>
        <v>3652.3842293982034</v>
      </c>
      <c r="BL23" s="39">
        <f t="shared" si="98"/>
        <v>0</v>
      </c>
      <c r="BM23" s="39">
        <f t="shared" si="99"/>
        <v>1624.8598811512143</v>
      </c>
      <c r="BN23" s="39">
        <f t="shared" si="100"/>
        <v>10386.224284218304</v>
      </c>
      <c r="BO23" s="78">
        <f t="shared" si="101"/>
        <v>0.20242332224664331</v>
      </c>
      <c r="BP23" s="78">
        <f t="shared" si="102"/>
        <v>1.1876789474983531</v>
      </c>
      <c r="BQ23" s="78">
        <f t="shared" si="103"/>
        <v>0.14698339795364476</v>
      </c>
      <c r="BR23" s="78">
        <f t="shared" si="104"/>
        <v>0.3407763209515724</v>
      </c>
      <c r="BS23" s="78">
        <f t="shared" si="105"/>
        <v>0.62854603851110136</v>
      </c>
      <c r="BT23" s="78">
        <f t="shared" si="106"/>
        <v>0.63479159932170914</v>
      </c>
      <c r="BU23" s="78">
        <f t="shared" si="107"/>
        <v>0.18670055851957684</v>
      </c>
      <c r="BV23" s="78">
        <f t="shared" si="108"/>
        <v>0</v>
      </c>
      <c r="BW23" s="78">
        <f t="shared" si="109"/>
        <v>0.12329166701969335</v>
      </c>
      <c r="BX23" s="78">
        <f t="shared" si="110"/>
        <v>0.14098260397963763</v>
      </c>
      <c r="BY23" s="78">
        <f t="shared" si="111"/>
        <v>2.8131770717930129E-2</v>
      </c>
      <c r="BZ23" s="78">
        <f t="shared" si="112"/>
        <v>0</v>
      </c>
      <c r="CA23" s="78">
        <f t="shared" si="113"/>
        <v>0</v>
      </c>
      <c r="CB23" s="78">
        <f t="shared" si="114"/>
        <v>5.982253952396497E-2</v>
      </c>
      <c r="CC23" s="78">
        <f t="shared" si="115"/>
        <v>0.21016625451732587</v>
      </c>
      <c r="CD23" s="78">
        <f t="shared" si="116"/>
        <v>6.5837716706986932E-2</v>
      </c>
      <c r="CE23" s="78">
        <f t="shared" si="117"/>
        <v>0.11236023797611967</v>
      </c>
      <c r="CF23" s="78">
        <f t="shared" si="118"/>
        <v>0.54494815460641244</v>
      </c>
      <c r="CG23" s="78">
        <f t="shared" si="119"/>
        <v>4.3414944755266555E-2</v>
      </c>
      <c r="CH23" s="78">
        <f t="shared" si="120"/>
        <v>4.7890574894452774E-2</v>
      </c>
      <c r="CI23" s="78">
        <f t="shared" si="121"/>
        <v>0</v>
      </c>
      <c r="CJ23" s="78">
        <f t="shared" si="122"/>
        <v>0</v>
      </c>
      <c r="CK23" s="78">
        <f t="shared" si="123"/>
        <v>3.4748710786232408E-2</v>
      </c>
      <c r="CL23" s="78">
        <f t="shared" si="124"/>
        <v>0</v>
      </c>
      <c r="CM23" s="78">
        <f t="shared" si="125"/>
        <v>4.5934654563351919E-2</v>
      </c>
      <c r="CN23" s="78">
        <f t="shared" si="126"/>
        <v>0.12633189596450128</v>
      </c>
      <c r="CO23" s="78">
        <f t="shared" si="127"/>
        <v>3.5267165351918053E-2</v>
      </c>
      <c r="CP23" s="78">
        <f t="shared" si="128"/>
        <v>0</v>
      </c>
      <c r="CQ23" s="78">
        <f t="shared" si="129"/>
        <v>0.28794457069595158</v>
      </c>
      <c r="CR23" s="78">
        <f t="shared" si="130"/>
        <v>0</v>
      </c>
      <c r="CS23" s="78">
        <f t="shared" si="131"/>
        <v>7.8994858366171483E-2</v>
      </c>
      <c r="CT23" s="78">
        <f t="shared" si="132"/>
        <v>0.16072391457178445</v>
      </c>
      <c r="CU23" s="39">
        <v>6.35</v>
      </c>
      <c r="CV23" s="39">
        <v>37.628865979381402</v>
      </c>
      <c r="CW23" s="39">
        <v>4.6082949308755801</v>
      </c>
      <c r="CX23" s="39">
        <v>10.7049608355091</v>
      </c>
      <c r="CY23" s="39">
        <v>19.801980198019798</v>
      </c>
      <c r="CZ23" s="39">
        <v>20</v>
      </c>
      <c r="DA23" s="39">
        <v>5.85585585585586</v>
      </c>
      <c r="DB23" s="39">
        <v>0</v>
      </c>
      <c r="DC23" s="39">
        <v>3.8645833333333299</v>
      </c>
      <c r="DD23" s="39">
        <v>4.4198895027624303</v>
      </c>
      <c r="DE23" s="39">
        <v>0.88095238095238104</v>
      </c>
      <c r="DF23" s="39">
        <v>0</v>
      </c>
      <c r="DG23" s="39">
        <v>0</v>
      </c>
      <c r="DH23" s="39">
        <v>1.8739495798319299</v>
      </c>
      <c r="DI23" s="39">
        <v>6.5934065934065904</v>
      </c>
      <c r="DJ23" s="39">
        <v>2.0625</v>
      </c>
      <c r="DK23" s="39">
        <v>3.5215517241379302</v>
      </c>
      <c r="DL23" s="39">
        <v>17.153846153846199</v>
      </c>
      <c r="DM23" s="39">
        <v>1.3597560975609799</v>
      </c>
      <c r="DN23" s="39">
        <v>1.5</v>
      </c>
      <c r="DO23" s="39">
        <v>0</v>
      </c>
      <c r="DP23" s="39">
        <v>0</v>
      </c>
      <c r="DQ23" s="39">
        <v>1.0882352941176501</v>
      </c>
      <c r="DR23" s="39">
        <v>0</v>
      </c>
      <c r="DS23" s="39">
        <v>1.43870967741935</v>
      </c>
      <c r="DT23" s="39">
        <v>3.96</v>
      </c>
      <c r="DU23" s="78">
        <v>1.1044776119402999</v>
      </c>
      <c r="DV23" s="78">
        <v>0</v>
      </c>
      <c r="DW23" s="78">
        <v>9.0405405405405403</v>
      </c>
      <c r="DX23" s="78">
        <v>0</v>
      </c>
      <c r="DY23" s="78">
        <v>2.4750000000000001</v>
      </c>
      <c r="DZ23" s="78">
        <v>5.03978779840849</v>
      </c>
      <c r="EA23" s="39">
        <f t="shared" si="133"/>
        <v>3.0953616146157081</v>
      </c>
      <c r="EB23" s="39">
        <f t="shared" si="34"/>
        <v>1.7140987767619056</v>
      </c>
      <c r="EC23">
        <v>572.77</v>
      </c>
      <c r="ED23" s="39">
        <f t="shared" si="134"/>
        <v>5.4752338439650862E-2</v>
      </c>
      <c r="EE23" s="39">
        <f t="shared" si="135"/>
        <v>63484784.998138651</v>
      </c>
      <c r="EF23" s="39">
        <f t="shared" si="136"/>
        <v>3325351.626918097</v>
      </c>
      <c r="EG23" s="39">
        <f t="shared" si="137"/>
        <v>3719594.3455733354</v>
      </c>
      <c r="EH23" s="39">
        <f t="shared" si="138"/>
        <v>6564998.3149980986</v>
      </c>
      <c r="EI23" s="39">
        <f t="shared" si="139"/>
        <v>3462479.5290590497</v>
      </c>
      <c r="EJ23" s="39">
        <f t="shared" si="140"/>
        <v>1371279.0214095244</v>
      </c>
      <c r="EK23" s="39">
        <f t="shared" si="141"/>
        <v>3805299.2844114308</v>
      </c>
      <c r="EL23" s="39">
        <f t="shared" si="142"/>
        <v>788485.43731047655</v>
      </c>
      <c r="EM23" s="39">
        <f t="shared" si="143"/>
        <v>1645534.8256914294</v>
      </c>
      <c r="EN23" s="39">
        <f t="shared" si="144"/>
        <v>6205037.571878098</v>
      </c>
      <c r="EO23" s="39">
        <f t="shared" si="145"/>
        <v>1439842.9724800007</v>
      </c>
      <c r="EP23" s="39">
        <f t="shared" si="146"/>
        <v>651357.53516952414</v>
      </c>
      <c r="EQ23" s="39">
        <f t="shared" si="147"/>
        <v>1182728.1559657149</v>
      </c>
      <c r="ER23" s="39">
        <f t="shared" si="148"/>
        <v>2039777.5443466678</v>
      </c>
      <c r="ES23" s="39">
        <f t="shared" si="149"/>
        <v>4679489.6605600026</v>
      </c>
      <c r="ET23" s="39">
        <f t="shared" si="150"/>
        <v>2468302.2385371439</v>
      </c>
      <c r="EU23" s="39">
        <f t="shared" si="151"/>
        <v>3976709.1620876212</v>
      </c>
      <c r="EV23" s="39">
        <f t="shared" si="152"/>
        <v>445665.68195809546</v>
      </c>
      <c r="EW23" s="39">
        <f t="shared" si="153"/>
        <v>2811121.9938895251</v>
      </c>
      <c r="EX23" s="39">
        <f t="shared" si="154"/>
        <v>857049.38838095276</v>
      </c>
      <c r="EY23" s="39">
        <f t="shared" si="155"/>
        <v>839908.40061333368</v>
      </c>
      <c r="EZ23" s="39">
        <f t="shared" si="156"/>
        <v>2348315.3241638108</v>
      </c>
      <c r="FA23" s="39">
        <f t="shared" si="157"/>
        <v>1165587.1681980959</v>
      </c>
      <c r="FB23" s="39">
        <f t="shared" si="158"/>
        <v>874190.37614857184</v>
      </c>
      <c r="FC23" s="39">
        <f t="shared" si="159"/>
        <v>2656853.1039809538</v>
      </c>
      <c r="FD23" s="39">
        <f t="shared" si="160"/>
        <v>1285574.0825714292</v>
      </c>
      <c r="FE23" s="39">
        <f t="shared" si="161"/>
        <v>1148446.1804304768</v>
      </c>
      <c r="FF23" s="39">
        <f t="shared" si="162"/>
        <v>1439842.9724800007</v>
      </c>
      <c r="FG23" s="39">
        <f t="shared" si="163"/>
        <v>1268433.0948038101</v>
      </c>
      <c r="FH23" s="39">
        <f t="shared" si="164"/>
        <v>1131305.1926628577</v>
      </c>
      <c r="FI23" s="39">
        <f t="shared" si="165"/>
        <v>2056918.5321142867</v>
      </c>
      <c r="FJ23" s="39">
        <f t="shared" si="166"/>
        <v>6462152.3883923842</v>
      </c>
      <c r="FK23" s="39">
        <v>37036830</v>
      </c>
      <c r="FL23">
        <v>1940000</v>
      </c>
      <c r="FM23">
        <v>2170000</v>
      </c>
      <c r="FN23">
        <v>3830000</v>
      </c>
      <c r="FO23">
        <v>2020000</v>
      </c>
      <c r="FP23">
        <v>800000</v>
      </c>
      <c r="FQ23">
        <v>2220000</v>
      </c>
      <c r="FR23">
        <v>460000</v>
      </c>
      <c r="FS23">
        <v>960000</v>
      </c>
      <c r="FT23">
        <v>3620000</v>
      </c>
      <c r="FU23">
        <v>840000</v>
      </c>
      <c r="FV23">
        <v>380000</v>
      </c>
      <c r="FW23">
        <v>690000</v>
      </c>
      <c r="FX23">
        <v>1190000</v>
      </c>
      <c r="FY23">
        <v>2730000</v>
      </c>
      <c r="FZ23">
        <v>1440000</v>
      </c>
      <c r="GA23">
        <v>2320000</v>
      </c>
      <c r="GB23">
        <v>260000</v>
      </c>
      <c r="GC23">
        <v>1640000</v>
      </c>
      <c r="GD23">
        <v>500000</v>
      </c>
      <c r="GE23">
        <v>490000</v>
      </c>
      <c r="GF23">
        <v>1370000</v>
      </c>
      <c r="GG23">
        <v>680000</v>
      </c>
      <c r="GH23">
        <v>510000</v>
      </c>
      <c r="GI23">
        <v>1550000</v>
      </c>
      <c r="GJ23">
        <v>750000</v>
      </c>
      <c r="GK23">
        <v>670000</v>
      </c>
      <c r="GL23">
        <v>840000</v>
      </c>
      <c r="GM23">
        <v>740000</v>
      </c>
      <c r="GN23">
        <v>660000</v>
      </c>
      <c r="GO23">
        <v>1200000</v>
      </c>
      <c r="GP23">
        <v>3770000</v>
      </c>
      <c r="GQ23" s="49">
        <v>2.9926476190476206E-3</v>
      </c>
      <c r="GR23" s="36">
        <v>1E-3</v>
      </c>
      <c r="GS23" s="36">
        <v>8.0000000000000002E-3</v>
      </c>
      <c r="GT23" s="37">
        <f t="shared" si="36"/>
        <v>5.0821161847124253E-3</v>
      </c>
      <c r="GU23" s="44">
        <f t="shared" si="167"/>
        <v>4.7529705264649778</v>
      </c>
      <c r="GV23" s="30">
        <v>2.4</v>
      </c>
      <c r="GW23" s="13">
        <f t="shared" si="168"/>
        <v>0.71059649375546097</v>
      </c>
      <c r="GX23" s="44">
        <v>0.41</v>
      </c>
      <c r="GY23" s="13">
        <f t="shared" si="169"/>
        <v>1.7100000000000009</v>
      </c>
      <c r="GZ23" s="13">
        <f t="shared" si="170"/>
        <v>-0.15665381004537635</v>
      </c>
      <c r="HA23" s="13">
        <f t="shared" si="171"/>
        <v>14.886316152974905</v>
      </c>
      <c r="HB23" s="13">
        <f t="shared" si="172"/>
        <v>17.410896085350757</v>
      </c>
      <c r="HC23" s="13">
        <v>9.75</v>
      </c>
      <c r="HD23" s="13">
        <v>8.0399999999999991</v>
      </c>
      <c r="HE23" s="13">
        <v>2</v>
      </c>
      <c r="HF23" s="13">
        <f t="shared" si="173"/>
        <v>-10.684619516131413</v>
      </c>
      <c r="HG23" s="13">
        <f t="shared" si="37"/>
        <v>0.25865107765800122</v>
      </c>
      <c r="HH23" s="13">
        <f t="shared" si="174"/>
        <v>-1.2273486055805338</v>
      </c>
      <c r="HI23" s="13">
        <f t="shared" si="175"/>
        <v>5.5145668988743184</v>
      </c>
      <c r="HJ23" s="44">
        <v>1</v>
      </c>
      <c r="HK23" s="44">
        <v>0.72</v>
      </c>
      <c r="HL23" s="44">
        <f t="shared" si="176"/>
        <v>186.50088809946709</v>
      </c>
      <c r="HM23" s="44">
        <v>200</v>
      </c>
      <c r="HN23" s="44">
        <v>10</v>
      </c>
      <c r="HO23" s="44">
        <v>2000</v>
      </c>
      <c r="HP23" s="44">
        <v>10000</v>
      </c>
    </row>
    <row r="24" spans="1:224" x14ac:dyDescent="0.25">
      <c r="A24" s="40" t="s">
        <v>279</v>
      </c>
      <c r="B24" s="45"/>
      <c r="C24" s="55">
        <f t="shared" si="38"/>
        <v>3.6788847382119606E-6</v>
      </c>
      <c r="D24" s="55">
        <f t="shared" si="39"/>
        <v>2.1800356026420572E-5</v>
      </c>
      <c r="E24" s="55">
        <f t="shared" si="40"/>
        <v>2.6698245496658071E-6</v>
      </c>
      <c r="F24" s="55">
        <f t="shared" si="41"/>
        <v>6.2019396914821286E-6</v>
      </c>
      <c r="G24" s="55">
        <f t="shared" si="42"/>
        <v>1.1472315391633384E-5</v>
      </c>
      <c r="H24" s="55">
        <f t="shared" si="43"/>
        <v>1.158703854554975E-5</v>
      </c>
      <c r="I24" s="55">
        <f t="shared" si="44"/>
        <v>3.3926013759491037E-6</v>
      </c>
      <c r="J24" s="55">
        <f t="shared" si="45"/>
        <v>0</v>
      </c>
      <c r="K24" s="55">
        <f t="shared" si="46"/>
        <v>2.2389538022909473E-6</v>
      </c>
      <c r="L24" s="55">
        <f t="shared" si="47"/>
        <v>2.5606715017788533E-6</v>
      </c>
      <c r="M24" s="55">
        <f t="shared" si="48"/>
        <v>5.1038145974444116E-7</v>
      </c>
      <c r="N24" s="55">
        <f t="shared" si="49"/>
        <v>0</v>
      </c>
      <c r="O24" s="55">
        <f t="shared" si="50"/>
        <v>0</v>
      </c>
      <c r="P24" s="55">
        <f t="shared" si="51"/>
        <v>1.0856763006964962E-6</v>
      </c>
      <c r="Q24" s="55">
        <f t="shared" si="52"/>
        <v>3.8199028172141748E-6</v>
      </c>
      <c r="R24" s="55">
        <f t="shared" si="53"/>
        <v>1.1949133500099244E-6</v>
      </c>
      <c r="S24" s="55">
        <f t="shared" si="54"/>
        <v>2.0402177783867149E-6</v>
      </c>
      <c r="T24" s="55">
        <f t="shared" si="55"/>
        <v>9.9381138294520749E-6</v>
      </c>
      <c r="U24" s="55">
        <f t="shared" si="56"/>
        <v>7.8777731574923397E-7</v>
      </c>
      <c r="V24" s="55">
        <f t="shared" si="57"/>
        <v>8.6902789091626922E-7</v>
      </c>
      <c r="W24" s="55">
        <f t="shared" si="58"/>
        <v>0</v>
      </c>
      <c r="X24" s="55">
        <f t="shared" si="59"/>
        <v>0</v>
      </c>
      <c r="Y24" s="55">
        <f t="shared" si="60"/>
        <v>6.3047121497844007E-7</v>
      </c>
      <c r="Z24" s="55">
        <f t="shared" si="61"/>
        <v>0</v>
      </c>
      <c r="AA24" s="55">
        <f t="shared" si="62"/>
        <v>8.335192244056551E-7</v>
      </c>
      <c r="AB24" s="55">
        <f t="shared" si="63"/>
        <v>2.2942336320188033E-6</v>
      </c>
      <c r="AC24" s="55">
        <f t="shared" si="64"/>
        <v>6.3988123311250165E-7</v>
      </c>
      <c r="AD24" s="55">
        <f t="shared" si="65"/>
        <v>0</v>
      </c>
      <c r="AE24" s="55">
        <f t="shared" si="66"/>
        <v>5.2376545857922042E-6</v>
      </c>
      <c r="AF24" s="55">
        <f t="shared" si="67"/>
        <v>0</v>
      </c>
      <c r="AG24" s="55">
        <f t="shared" si="68"/>
        <v>1.4338960200115623E-6</v>
      </c>
      <c r="AH24" s="55">
        <f t="shared" si="69"/>
        <v>2.9198107740775314E-6</v>
      </c>
      <c r="AI24" s="39">
        <f t="shared" si="1"/>
        <v>77882.927417228551</v>
      </c>
      <c r="AJ24" s="39">
        <f t="shared" si="70"/>
        <v>23933.700707427102</v>
      </c>
      <c r="AK24" s="39">
        <f t="shared" si="71"/>
        <v>3313.4323909246323</v>
      </c>
      <c r="AL24" s="39">
        <f t="shared" si="72"/>
        <v>13558.468605828552</v>
      </c>
      <c r="AM24" s="39">
        <f t="shared" si="73"/>
        <v>13189.234003758816</v>
      </c>
      <c r="AN24" s="39">
        <f t="shared" si="74"/>
        <v>5275.3590297820274</v>
      </c>
      <c r="AO24" s="39">
        <f t="shared" si="75"/>
        <v>4305.7332634181321</v>
      </c>
      <c r="AP24" s="39">
        <f t="shared" si="76"/>
        <v>0</v>
      </c>
      <c r="AQ24" s="39">
        <f t="shared" si="77"/>
        <v>1229.5777288232093</v>
      </c>
      <c r="AR24" s="39">
        <f t="shared" si="78"/>
        <v>5301.8133136227225</v>
      </c>
      <c r="AS24" s="39">
        <f t="shared" si="79"/>
        <v>245.48849168233497</v>
      </c>
      <c r="AT24" s="39">
        <f t="shared" si="80"/>
        <v>0</v>
      </c>
      <c r="AU24" s="39">
        <f t="shared" si="81"/>
        <v>0</v>
      </c>
      <c r="AV24" s="39">
        <f t="shared" si="82"/>
        <v>739.5462505682973</v>
      </c>
      <c r="AW24" s="39">
        <f t="shared" si="83"/>
        <v>5960.3702303946129</v>
      </c>
      <c r="AX24" s="39">
        <f t="shared" si="84"/>
        <v>984.89639696953736</v>
      </c>
      <c r="AY24" s="39">
        <f t="shared" si="85"/>
        <v>2708.0214294922075</v>
      </c>
      <c r="AZ24" s="39">
        <f t="shared" si="86"/>
        <v>1471.8479274108588</v>
      </c>
      <c r="BA24" s="39">
        <f t="shared" si="87"/>
        <v>739.66876671498505</v>
      </c>
      <c r="BB24" s="39">
        <f t="shared" si="88"/>
        <v>248.75628261487554</v>
      </c>
      <c r="BC24" s="39">
        <f t="shared" si="89"/>
        <v>0</v>
      </c>
      <c r="BD24" s="39">
        <f t="shared" si="90"/>
        <v>0</v>
      </c>
      <c r="BE24" s="39">
        <f t="shared" si="91"/>
        <v>245.4720958277957</v>
      </c>
      <c r="BF24" s="39">
        <f t="shared" si="92"/>
        <v>0</v>
      </c>
      <c r="BG24" s="39">
        <f t="shared" si="93"/>
        <v>739.64995192036758</v>
      </c>
      <c r="BH24" s="39">
        <f t="shared" si="94"/>
        <v>984.29479385405341</v>
      </c>
      <c r="BI24" s="39">
        <f t="shared" si="95"/>
        <v>245.47081117052917</v>
      </c>
      <c r="BJ24" s="39">
        <f t="shared" si="96"/>
        <v>0</v>
      </c>
      <c r="BK24" s="39">
        <f t="shared" si="97"/>
        <v>2213.5286769736872</v>
      </c>
      <c r="BL24" s="39">
        <f t="shared" si="98"/>
        <v>0</v>
      </c>
      <c r="BM24" s="39">
        <f t="shared" si="99"/>
        <v>984.76555113402537</v>
      </c>
      <c r="BN24" s="39">
        <f t="shared" si="100"/>
        <v>6294.6473803096496</v>
      </c>
      <c r="BO24" s="78">
        <f t="shared" si="101"/>
        <v>0.20425724209066856</v>
      </c>
      <c r="BP24" s="78">
        <f t="shared" si="102"/>
        <v>1.1983319277464786</v>
      </c>
      <c r="BQ24" s="78">
        <f t="shared" si="103"/>
        <v>0.14831578825980957</v>
      </c>
      <c r="BR24" s="78">
        <f t="shared" si="104"/>
        <v>0.34385937586933529</v>
      </c>
      <c r="BS24" s="78">
        <f t="shared" si="105"/>
        <v>0.63421602133810406</v>
      </c>
      <c r="BT24" s="78">
        <f t="shared" si="106"/>
        <v>0.64051755890170481</v>
      </c>
      <c r="BU24" s="78">
        <f t="shared" si="107"/>
        <v>0.18839230177880759</v>
      </c>
      <c r="BV24" s="78">
        <f t="shared" si="108"/>
        <v>0</v>
      </c>
      <c r="BW24" s="78">
        <f t="shared" si="109"/>
        <v>0.12440956165250897</v>
      </c>
      <c r="BX24" s="78">
        <f t="shared" si="110"/>
        <v>0.14226067516691668</v>
      </c>
      <c r="BY24" s="78">
        <f t="shared" si="111"/>
        <v>2.8387088788989455E-2</v>
      </c>
      <c r="BZ24" s="78">
        <f t="shared" si="112"/>
        <v>0</v>
      </c>
      <c r="CA24" s="78">
        <f t="shared" si="113"/>
        <v>0</v>
      </c>
      <c r="CB24" s="78">
        <f t="shared" si="114"/>
        <v>6.0365302718033198E-2</v>
      </c>
      <c r="CC24" s="78">
        <f t="shared" si="115"/>
        <v>0.21207017490335783</v>
      </c>
      <c r="CD24" s="78">
        <f t="shared" si="116"/>
        <v>6.6435018650609301E-2</v>
      </c>
      <c r="CE24" s="78">
        <f t="shared" si="117"/>
        <v>0.11337912905169362</v>
      </c>
      <c r="CF24" s="78">
        <f t="shared" si="118"/>
        <v>0.54986819123369335</v>
      </c>
      <c r="CG24" s="78">
        <f t="shared" si="119"/>
        <v>4.380890893639236E-2</v>
      </c>
      <c r="CH24" s="78">
        <f t="shared" si="120"/>
        <v>4.8325133058032231E-2</v>
      </c>
      <c r="CI24" s="78">
        <f t="shared" si="121"/>
        <v>0</v>
      </c>
      <c r="CJ24" s="78">
        <f t="shared" si="122"/>
        <v>0</v>
      </c>
      <c r="CK24" s="78">
        <f t="shared" si="123"/>
        <v>3.506406175902365E-2</v>
      </c>
      <c r="CL24" s="78">
        <f t="shared" si="124"/>
        <v>0</v>
      </c>
      <c r="CM24" s="78">
        <f t="shared" si="125"/>
        <v>4.635147297352922E-2</v>
      </c>
      <c r="CN24" s="78">
        <f t="shared" si="126"/>
        <v>0.12747732139350623</v>
      </c>
      <c r="CO24" s="78">
        <f t="shared" si="127"/>
        <v>3.5587219720729889E-2</v>
      </c>
      <c r="CP24" s="78">
        <f t="shared" si="128"/>
        <v>0</v>
      </c>
      <c r="CQ24" s="78">
        <f t="shared" si="129"/>
        <v>0.29055104229384449</v>
      </c>
      <c r="CR24" s="78">
        <f t="shared" si="130"/>
        <v>0</v>
      </c>
      <c r="CS24" s="78">
        <f t="shared" si="131"/>
        <v>7.9711431119904932E-2</v>
      </c>
      <c r="CT24" s="78">
        <f t="shared" si="132"/>
        <v>0.16218065903014059</v>
      </c>
      <c r="CU24" s="39">
        <v>6.35</v>
      </c>
      <c r="CV24" s="39">
        <v>37.628865979381402</v>
      </c>
      <c r="CW24" s="39">
        <v>4.6082949308755801</v>
      </c>
      <c r="CX24" s="39">
        <v>10.7049608355091</v>
      </c>
      <c r="CY24" s="39">
        <v>19.801980198019798</v>
      </c>
      <c r="CZ24" s="39">
        <v>20</v>
      </c>
      <c r="DA24" s="39">
        <v>5.85585585585586</v>
      </c>
      <c r="DB24" s="39">
        <v>0</v>
      </c>
      <c r="DC24" s="39">
        <v>3.8645833333333299</v>
      </c>
      <c r="DD24" s="39">
        <v>4.4198895027624303</v>
      </c>
      <c r="DE24" s="39">
        <v>0.88095238095238104</v>
      </c>
      <c r="DF24" s="39">
        <v>0</v>
      </c>
      <c r="DG24" s="39">
        <v>0</v>
      </c>
      <c r="DH24" s="39">
        <v>1.8739495798319299</v>
      </c>
      <c r="DI24" s="39">
        <v>6.5934065934065904</v>
      </c>
      <c r="DJ24" s="39">
        <v>2.0625</v>
      </c>
      <c r="DK24" s="39">
        <v>3.5215517241379302</v>
      </c>
      <c r="DL24" s="39">
        <v>17.153846153846199</v>
      </c>
      <c r="DM24" s="39">
        <v>1.3597560975609799</v>
      </c>
      <c r="DN24" s="39">
        <v>1.5</v>
      </c>
      <c r="DO24" s="39">
        <v>0</v>
      </c>
      <c r="DP24" s="39">
        <v>0</v>
      </c>
      <c r="DQ24" s="39">
        <v>1.0882352941176501</v>
      </c>
      <c r="DR24" s="39">
        <v>0</v>
      </c>
      <c r="DS24" s="39">
        <v>1.43870967741935</v>
      </c>
      <c r="DT24" s="39">
        <v>3.96</v>
      </c>
      <c r="DU24" s="78">
        <v>1.1044776119402999</v>
      </c>
      <c r="DV24" s="78">
        <v>0</v>
      </c>
      <c r="DW24" s="78">
        <v>9.0405405405405403</v>
      </c>
      <c r="DX24" s="78">
        <v>0</v>
      </c>
      <c r="DY24" s="78">
        <v>2.4750000000000001</v>
      </c>
      <c r="DZ24" s="78">
        <v>5.03978779840849</v>
      </c>
      <c r="EA24" s="39">
        <f t="shared" si="133"/>
        <v>3.1225849743004415</v>
      </c>
      <c r="EB24" s="39">
        <f t="shared" si="34"/>
        <v>1.029511009586467</v>
      </c>
      <c r="EC24">
        <v>572.77</v>
      </c>
      <c r="ED24" s="39">
        <f t="shared" si="134"/>
        <v>3.3183540338672102E-2</v>
      </c>
      <c r="EE24" s="39">
        <f t="shared" si="135"/>
        <v>38129824.24518235</v>
      </c>
      <c r="EF24" s="39">
        <f t="shared" si="136"/>
        <v>1997251.3585977459</v>
      </c>
      <c r="EG24" s="39">
        <f t="shared" si="137"/>
        <v>2234038.8908026335</v>
      </c>
      <c r="EH24" s="39">
        <f t="shared" si="138"/>
        <v>3943027.1667161682</v>
      </c>
      <c r="EI24" s="39">
        <f t="shared" si="139"/>
        <v>2079612.2393646634</v>
      </c>
      <c r="EJ24" s="39">
        <f t="shared" si="140"/>
        <v>823608.80766917358</v>
      </c>
      <c r="EK24" s="39">
        <f t="shared" si="141"/>
        <v>2285514.4412819566</v>
      </c>
      <c r="EL24" s="39">
        <f t="shared" si="142"/>
        <v>473575.06440977479</v>
      </c>
      <c r="EM24" s="39">
        <f t="shared" si="143"/>
        <v>988330.56920300832</v>
      </c>
      <c r="EN24" s="39">
        <f t="shared" si="144"/>
        <v>3726829.8547030101</v>
      </c>
      <c r="EO24" s="39">
        <f t="shared" si="145"/>
        <v>864789.2480526322</v>
      </c>
      <c r="EP24" s="39">
        <f t="shared" si="146"/>
        <v>391214.18364285742</v>
      </c>
      <c r="EQ24" s="39">
        <f t="shared" si="147"/>
        <v>710362.59661466221</v>
      </c>
      <c r="ER24" s="39">
        <f t="shared" si="148"/>
        <v>1225118.1014078958</v>
      </c>
      <c r="ES24" s="39">
        <f t="shared" si="149"/>
        <v>2810565.056171055</v>
      </c>
      <c r="ET24" s="39">
        <f t="shared" si="150"/>
        <v>1482495.8538045124</v>
      </c>
      <c r="EU24" s="39">
        <f t="shared" si="151"/>
        <v>2388465.5422406034</v>
      </c>
      <c r="EV24" s="39">
        <f t="shared" si="152"/>
        <v>267672.86249248142</v>
      </c>
      <c r="EW24" s="39">
        <f t="shared" si="153"/>
        <v>1688398.0557218059</v>
      </c>
      <c r="EX24" s="39">
        <f t="shared" si="154"/>
        <v>514755.50479323347</v>
      </c>
      <c r="EY24" s="39">
        <f t="shared" si="155"/>
        <v>504460.39469736884</v>
      </c>
      <c r="EZ24" s="39">
        <f t="shared" si="156"/>
        <v>1410430.0831334596</v>
      </c>
      <c r="FA24" s="39">
        <f t="shared" si="157"/>
        <v>700067.48651879746</v>
      </c>
      <c r="FB24" s="39">
        <f t="shared" si="158"/>
        <v>525050.6148890981</v>
      </c>
      <c r="FC24" s="39">
        <f t="shared" si="159"/>
        <v>1595742.0648590238</v>
      </c>
      <c r="FD24" s="39">
        <f t="shared" si="160"/>
        <v>772133.25718985021</v>
      </c>
      <c r="FE24" s="39">
        <f t="shared" si="161"/>
        <v>689772.37642293284</v>
      </c>
      <c r="FF24" s="39">
        <f t="shared" si="162"/>
        <v>864789.2480526322</v>
      </c>
      <c r="FG24" s="39">
        <f t="shared" si="163"/>
        <v>761838.14709398558</v>
      </c>
      <c r="FH24" s="39">
        <f t="shared" si="164"/>
        <v>679477.26632706809</v>
      </c>
      <c r="FI24" s="39">
        <f t="shared" si="165"/>
        <v>1235413.2115037604</v>
      </c>
      <c r="FJ24" s="39">
        <f t="shared" si="166"/>
        <v>3881256.5061409799</v>
      </c>
      <c r="FK24" s="39">
        <v>37036830</v>
      </c>
      <c r="FL24">
        <v>1940000</v>
      </c>
      <c r="FM24">
        <v>2170000</v>
      </c>
      <c r="FN24">
        <v>3830000</v>
      </c>
      <c r="FO24">
        <v>2020000</v>
      </c>
      <c r="FP24">
        <v>800000</v>
      </c>
      <c r="FQ24">
        <v>2220000</v>
      </c>
      <c r="FR24">
        <v>460000</v>
      </c>
      <c r="FS24">
        <v>960000</v>
      </c>
      <c r="FT24">
        <v>3620000</v>
      </c>
      <c r="FU24">
        <v>840000</v>
      </c>
      <c r="FV24">
        <v>380000</v>
      </c>
      <c r="FW24">
        <v>690000</v>
      </c>
      <c r="FX24">
        <v>1190000</v>
      </c>
      <c r="FY24">
        <v>2730000</v>
      </c>
      <c r="FZ24">
        <v>1440000</v>
      </c>
      <c r="GA24">
        <v>2320000</v>
      </c>
      <c r="GB24">
        <v>260000</v>
      </c>
      <c r="GC24">
        <v>1640000</v>
      </c>
      <c r="GD24">
        <v>500000</v>
      </c>
      <c r="GE24">
        <v>490000</v>
      </c>
      <c r="GF24">
        <v>1370000</v>
      </c>
      <c r="GG24">
        <v>680000</v>
      </c>
      <c r="GH24">
        <v>510000</v>
      </c>
      <c r="GI24">
        <v>1550000</v>
      </c>
      <c r="GJ24">
        <v>750000</v>
      </c>
      <c r="GK24">
        <v>670000</v>
      </c>
      <c r="GL24">
        <v>840000</v>
      </c>
      <c r="GM24">
        <v>740000</v>
      </c>
      <c r="GN24">
        <v>660000</v>
      </c>
      <c r="GO24">
        <v>1200000</v>
      </c>
      <c r="GP24">
        <v>3770000</v>
      </c>
      <c r="GQ24" s="49">
        <v>1.7974248120300766E-3</v>
      </c>
      <c r="GR24" s="36">
        <v>1E-3</v>
      </c>
      <c r="GS24" s="36">
        <v>8.0000000000000002E-3</v>
      </c>
      <c r="GT24" s="37">
        <f t="shared" si="36"/>
        <v>5.1282535060060931E-3</v>
      </c>
      <c r="GU24" s="44">
        <f t="shared" si="167"/>
        <v>3.9334928494882568</v>
      </c>
      <c r="GV24" s="30">
        <v>2.9</v>
      </c>
      <c r="GW24" s="13">
        <f t="shared" si="168"/>
        <v>0.85863742995451542</v>
      </c>
      <c r="GX24" s="44">
        <v>0.41</v>
      </c>
      <c r="GY24" s="13">
        <f t="shared" si="169"/>
        <v>1.7100000000000009</v>
      </c>
      <c r="GZ24" s="13">
        <f t="shared" si="170"/>
        <v>-0.15665381004537635</v>
      </c>
      <c r="HA24" s="13">
        <f t="shared" si="171"/>
        <v>14.886316152974905</v>
      </c>
      <c r="HB24" s="13">
        <f t="shared" si="172"/>
        <v>17.410896085350757</v>
      </c>
      <c r="HC24" s="13">
        <v>9.75</v>
      </c>
      <c r="HD24" s="13">
        <v>8.0399999999999991</v>
      </c>
      <c r="HE24" s="13">
        <v>2</v>
      </c>
      <c r="HF24" s="13">
        <f t="shared" si="173"/>
        <v>-10.684619516131413</v>
      </c>
      <c r="HG24" s="13">
        <f t="shared" si="37"/>
        <v>0.25865107765800122</v>
      </c>
      <c r="HH24" s="13">
        <f t="shared" si="174"/>
        <v>-1.2273486055805338</v>
      </c>
      <c r="HI24" s="13">
        <f t="shared" si="175"/>
        <v>4.5637795025166774</v>
      </c>
      <c r="HJ24" s="44">
        <v>1</v>
      </c>
      <c r="HK24" s="44">
        <v>0.72</v>
      </c>
      <c r="HL24" s="44">
        <f t="shared" si="176"/>
        <v>186.50088809946709</v>
      </c>
      <c r="HM24" s="44">
        <v>200</v>
      </c>
      <c r="HN24" s="44">
        <v>10</v>
      </c>
      <c r="HO24" s="44">
        <v>2000</v>
      </c>
      <c r="HP24" s="44">
        <v>10000</v>
      </c>
    </row>
    <row r="25" spans="1:224" x14ac:dyDescent="0.25">
      <c r="A25" s="40" t="s">
        <v>280</v>
      </c>
      <c r="B25" s="45"/>
      <c r="C25" s="55">
        <f t="shared" si="38"/>
        <v>1.23681805999417E-5</v>
      </c>
      <c r="D25" s="55">
        <f t="shared" si="39"/>
        <v>7.3291434677795128E-5</v>
      </c>
      <c r="E25" s="55">
        <f t="shared" si="40"/>
        <v>8.9757833012385838E-6</v>
      </c>
      <c r="F25" s="55">
        <f t="shared" si="41"/>
        <v>2.0850533689587523E-5</v>
      </c>
      <c r="G25" s="55">
        <f t="shared" si="42"/>
        <v>3.8569207452847885E-5</v>
      </c>
      <c r="H25" s="55">
        <f t="shared" si="43"/>
        <v>3.8954899527376095E-5</v>
      </c>
      <c r="I25" s="55">
        <f t="shared" si="44"/>
        <v>1.1405713825583634E-5</v>
      </c>
      <c r="J25" s="55">
        <f t="shared" si="45"/>
        <v>0</v>
      </c>
      <c r="K25" s="55">
        <f t="shared" si="46"/>
        <v>7.5272227732584018E-6</v>
      </c>
      <c r="L25" s="55">
        <f t="shared" si="47"/>
        <v>8.608817575111137E-6</v>
      </c>
      <c r="M25" s="55">
        <f t="shared" si="48"/>
        <v>1.7158705744200684E-6</v>
      </c>
      <c r="N25" s="55">
        <f t="shared" si="49"/>
        <v>0</v>
      </c>
      <c r="O25" s="55">
        <f t="shared" si="50"/>
        <v>0</v>
      </c>
      <c r="P25" s="55">
        <f t="shared" si="51"/>
        <v>3.6499758800864757E-6</v>
      </c>
      <c r="Q25" s="55">
        <f t="shared" si="52"/>
        <v>1.2842274569465142E-5</v>
      </c>
      <c r="R25" s="55">
        <f t="shared" si="53"/>
        <v>4.0172240137609228E-6</v>
      </c>
      <c r="S25" s="55">
        <f t="shared" si="54"/>
        <v>6.8590846797125793E-6</v>
      </c>
      <c r="T25" s="55">
        <f t="shared" si="55"/>
        <v>3.3411317671557146E-5</v>
      </c>
      <c r="U25" s="55">
        <f t="shared" si="56"/>
        <v>2.6484581081114011E-6</v>
      </c>
      <c r="V25" s="55">
        <f t="shared" si="57"/>
        <v>2.9216174645537926E-6</v>
      </c>
      <c r="W25" s="55">
        <f t="shared" si="58"/>
        <v>0</v>
      </c>
      <c r="X25" s="55">
        <f t="shared" si="59"/>
        <v>0</v>
      </c>
      <c r="Y25" s="55">
        <f t="shared" si="60"/>
        <v>2.1196048272248413E-6</v>
      </c>
      <c r="Z25" s="55">
        <f t="shared" si="61"/>
        <v>0</v>
      </c>
      <c r="AA25" s="55">
        <f t="shared" si="62"/>
        <v>2.802239546646941E-6</v>
      </c>
      <c r="AB25" s="55">
        <f t="shared" si="63"/>
        <v>7.713070106420139E-6</v>
      </c>
      <c r="AC25" s="55">
        <f t="shared" si="64"/>
        <v>2.1512407201683403E-6</v>
      </c>
      <c r="AD25" s="55">
        <f t="shared" si="65"/>
        <v>0</v>
      </c>
      <c r="AE25" s="55">
        <f t="shared" si="66"/>
        <v>1.7608667421497096E-5</v>
      </c>
      <c r="AF25" s="55">
        <f t="shared" si="67"/>
        <v>0</v>
      </c>
      <c r="AG25" s="55">
        <f t="shared" si="68"/>
        <v>4.8206688165134542E-6</v>
      </c>
      <c r="AH25" s="55">
        <f t="shared" si="69"/>
        <v>9.8162213663152004E-6</v>
      </c>
      <c r="AI25" s="39">
        <f t="shared" si="1"/>
        <v>261841.23826204194</v>
      </c>
      <c r="AJ25" s="39">
        <f t="shared" si="70"/>
        <v>80470.282920488607</v>
      </c>
      <c r="AK25" s="39">
        <f t="shared" si="71"/>
        <v>11139.667041198918</v>
      </c>
      <c r="AL25" s="39">
        <f t="shared" si="72"/>
        <v>45583.809480334719</v>
      </c>
      <c r="AM25" s="39">
        <f t="shared" si="73"/>
        <v>44343.32776721062</v>
      </c>
      <c r="AN25" s="39">
        <f t="shared" si="74"/>
        <v>17736.213987147137</v>
      </c>
      <c r="AO25" s="39">
        <f t="shared" si="75"/>
        <v>14475.794994493566</v>
      </c>
      <c r="AP25" s="39">
        <f t="shared" si="76"/>
        <v>0</v>
      </c>
      <c r="AQ25" s="39">
        <f t="shared" si="77"/>
        <v>4133.7990977682493</v>
      </c>
      <c r="AR25" s="39">
        <f t="shared" si="78"/>
        <v>17824.540627038183</v>
      </c>
      <c r="AS25" s="39">
        <f t="shared" si="79"/>
        <v>825.31859086031432</v>
      </c>
      <c r="AT25" s="39">
        <f t="shared" si="80"/>
        <v>0</v>
      </c>
      <c r="AU25" s="39">
        <f t="shared" si="81"/>
        <v>0</v>
      </c>
      <c r="AV25" s="39">
        <f t="shared" si="82"/>
        <v>2486.3186728030696</v>
      </c>
      <c r="AW25" s="39">
        <f t="shared" si="83"/>
        <v>20038.686495947502</v>
      </c>
      <c r="AX25" s="39">
        <f t="shared" si="84"/>
        <v>3311.1753724769978</v>
      </c>
      <c r="AY25" s="39">
        <f t="shared" si="85"/>
        <v>9104.2702953181597</v>
      </c>
      <c r="AZ25" s="39">
        <f t="shared" si="86"/>
        <v>4948.4491568919093</v>
      </c>
      <c r="BA25" s="39">
        <f t="shared" si="87"/>
        <v>2486.7277154813687</v>
      </c>
      <c r="BB25" s="39">
        <f t="shared" si="88"/>
        <v>836.30587588400124</v>
      </c>
      <c r="BC25" s="39">
        <f t="shared" si="89"/>
        <v>0</v>
      </c>
      <c r="BD25" s="39">
        <f t="shared" si="90"/>
        <v>0</v>
      </c>
      <c r="BE25" s="39">
        <f t="shared" si="91"/>
        <v>825.26385044017456</v>
      </c>
      <c r="BF25" s="39">
        <f t="shared" si="92"/>
        <v>0</v>
      </c>
      <c r="BG25" s="39">
        <f t="shared" si="93"/>
        <v>2486.6648988916986</v>
      </c>
      <c r="BH25" s="39">
        <f t="shared" si="94"/>
        <v>3309.1667974010047</v>
      </c>
      <c r="BI25" s="39">
        <f t="shared" si="95"/>
        <v>825.25956138568245</v>
      </c>
      <c r="BJ25" s="39">
        <f t="shared" si="96"/>
        <v>0</v>
      </c>
      <c r="BK25" s="39">
        <f t="shared" si="97"/>
        <v>7441.8948030374913</v>
      </c>
      <c r="BL25" s="39">
        <f t="shared" si="98"/>
        <v>0</v>
      </c>
      <c r="BM25" s="39">
        <f t="shared" si="99"/>
        <v>3310.7385183317274</v>
      </c>
      <c r="BN25" s="39">
        <f t="shared" si="100"/>
        <v>21162.448784553941</v>
      </c>
      <c r="BO25" s="78">
        <f t="shared" si="101"/>
        <v>0.202845851713463</v>
      </c>
      <c r="BP25" s="78">
        <f t="shared" si="102"/>
        <v>1.1901335301874298</v>
      </c>
      <c r="BQ25" s="78">
        <f t="shared" si="103"/>
        <v>0.1472903753751949</v>
      </c>
      <c r="BR25" s="78">
        <f t="shared" si="104"/>
        <v>0.34148665414674934</v>
      </c>
      <c r="BS25" s="78">
        <f t="shared" si="105"/>
        <v>0.62985242393064633</v>
      </c>
      <c r="BT25" s="78">
        <f t="shared" si="106"/>
        <v>0.63611088257182535</v>
      </c>
      <c r="BU25" s="78">
        <f t="shared" si="107"/>
        <v>0.18709033051230325</v>
      </c>
      <c r="BV25" s="78">
        <f t="shared" si="108"/>
        <v>0</v>
      </c>
      <c r="BW25" s="78">
        <f t="shared" si="109"/>
        <v>0.12354922506580465</v>
      </c>
      <c r="BX25" s="78">
        <f t="shared" si="110"/>
        <v>0.14127706636901641</v>
      </c>
      <c r="BY25" s="78">
        <f t="shared" si="111"/>
        <v>2.8190594496474902E-2</v>
      </c>
      <c r="BZ25" s="78">
        <f t="shared" si="112"/>
        <v>0</v>
      </c>
      <c r="CA25" s="78">
        <f t="shared" si="113"/>
        <v>0</v>
      </c>
      <c r="CB25" s="78">
        <f t="shared" si="114"/>
        <v>5.994758924132243E-2</v>
      </c>
      <c r="CC25" s="78">
        <f t="shared" si="115"/>
        <v>0.21060491213008198</v>
      </c>
      <c r="CD25" s="78">
        <f t="shared" si="116"/>
        <v>6.5975331916407656E-2</v>
      </c>
      <c r="CE25" s="78">
        <f t="shared" si="117"/>
        <v>0.11259498585530019</v>
      </c>
      <c r="CF25" s="78">
        <f t="shared" si="118"/>
        <v>0.54608174297355672</v>
      </c>
      <c r="CG25" s="78">
        <f t="shared" si="119"/>
        <v>4.3505711877212028E-2</v>
      </c>
      <c r="CH25" s="78">
        <f t="shared" si="120"/>
        <v>4.7990694671959787E-2</v>
      </c>
      <c r="CI25" s="78">
        <f t="shared" si="121"/>
        <v>0</v>
      </c>
      <c r="CJ25" s="78">
        <f t="shared" si="122"/>
        <v>0</v>
      </c>
      <c r="CK25" s="78">
        <f t="shared" si="123"/>
        <v>3.4821365825048411E-2</v>
      </c>
      <c r="CL25" s="78">
        <f t="shared" si="124"/>
        <v>0</v>
      </c>
      <c r="CM25" s="78">
        <f t="shared" si="125"/>
        <v>4.6030687187480254E-2</v>
      </c>
      <c r="CN25" s="78">
        <f t="shared" si="126"/>
        <v>0.12659579704199525</v>
      </c>
      <c r="CO25" s="78">
        <f t="shared" si="127"/>
        <v>3.5340904028624033E-2</v>
      </c>
      <c r="CP25" s="78">
        <f t="shared" si="128"/>
        <v>0</v>
      </c>
      <c r="CQ25" s="78">
        <f t="shared" si="129"/>
        <v>0.28854509728847932</v>
      </c>
      <c r="CR25" s="78">
        <f t="shared" si="130"/>
        <v>0</v>
      </c>
      <c r="CS25" s="78">
        <f t="shared" si="131"/>
        <v>7.915995309132981E-2</v>
      </c>
      <c r="CT25" s="78">
        <f t="shared" si="132"/>
        <v>0.16105954301707986</v>
      </c>
      <c r="CU25" s="39">
        <v>6.35</v>
      </c>
      <c r="CV25" s="39">
        <v>37.628865979381402</v>
      </c>
      <c r="CW25" s="39">
        <v>4.6082949308755801</v>
      </c>
      <c r="CX25" s="39">
        <v>10.7049608355091</v>
      </c>
      <c r="CY25" s="39">
        <v>19.801980198019798</v>
      </c>
      <c r="CZ25" s="39">
        <v>20</v>
      </c>
      <c r="DA25" s="39">
        <v>5.85585585585586</v>
      </c>
      <c r="DB25" s="39">
        <v>0</v>
      </c>
      <c r="DC25" s="39">
        <v>3.8645833333333299</v>
      </c>
      <c r="DD25" s="39">
        <v>4.4198895027624303</v>
      </c>
      <c r="DE25" s="39">
        <v>0.88095238095238104</v>
      </c>
      <c r="DF25" s="39">
        <v>0</v>
      </c>
      <c r="DG25" s="39">
        <v>0</v>
      </c>
      <c r="DH25" s="39">
        <v>1.8739495798319299</v>
      </c>
      <c r="DI25" s="39">
        <v>6.5934065934065904</v>
      </c>
      <c r="DJ25" s="39">
        <v>2.0625</v>
      </c>
      <c r="DK25" s="39">
        <v>3.5215517241379302</v>
      </c>
      <c r="DL25" s="39">
        <v>17.153846153846199</v>
      </c>
      <c r="DM25" s="39">
        <v>1.3597560975609799</v>
      </c>
      <c r="DN25" s="39">
        <v>1.5</v>
      </c>
      <c r="DO25" s="39">
        <v>0</v>
      </c>
      <c r="DP25" s="39">
        <v>0</v>
      </c>
      <c r="DQ25" s="39">
        <v>1.0882352941176501</v>
      </c>
      <c r="DR25" s="39">
        <v>0</v>
      </c>
      <c r="DS25" s="39">
        <v>1.43870967741935</v>
      </c>
      <c r="DT25" s="39">
        <v>3.96</v>
      </c>
      <c r="DU25" s="78">
        <v>1.1044776119402999</v>
      </c>
      <c r="DV25" s="78">
        <v>0</v>
      </c>
      <c r="DW25" s="78">
        <v>9.0405405405405403</v>
      </c>
      <c r="DX25" s="78">
        <v>0</v>
      </c>
      <c r="DY25" s="78">
        <v>2.4750000000000001</v>
      </c>
      <c r="DZ25" s="78">
        <v>5.03978779840849</v>
      </c>
      <c r="EA25" s="39">
        <f t="shared" si="133"/>
        <v>3.1016350602358331</v>
      </c>
      <c r="EB25" s="39">
        <f t="shared" si="34"/>
        <v>3.4852834767263401</v>
      </c>
      <c r="EC25">
        <v>572.77</v>
      </c>
      <c r="ED25" s="39">
        <f t="shared" si="134"/>
        <v>0.11156098901147635</v>
      </c>
      <c r="EE25" s="39">
        <f t="shared" si="135"/>
        <v>129083851.62932241</v>
      </c>
      <c r="EF25" s="39">
        <f t="shared" si="136"/>
        <v>6761449.944849099</v>
      </c>
      <c r="EG25" s="39">
        <f t="shared" si="137"/>
        <v>7563065.1444961578</v>
      </c>
      <c r="EH25" s="39">
        <f t="shared" si="138"/>
        <v>13348635.715861883</v>
      </c>
      <c r="EI25" s="39">
        <f t="shared" si="139"/>
        <v>7040272.622987207</v>
      </c>
      <c r="EJ25" s="39">
        <f t="shared" si="140"/>
        <v>2788226.781381072</v>
      </c>
      <c r="EK25" s="39">
        <f t="shared" si="141"/>
        <v>7737329.3183324747</v>
      </c>
      <c r="EL25" s="39">
        <f t="shared" si="142"/>
        <v>1603230.3992941165</v>
      </c>
      <c r="EM25" s="39">
        <f t="shared" si="143"/>
        <v>3345872.1376572861</v>
      </c>
      <c r="EN25" s="39">
        <f t="shared" si="144"/>
        <v>12616726.18574935</v>
      </c>
      <c r="EO25" s="39">
        <f t="shared" si="145"/>
        <v>2927638.1204501255</v>
      </c>
      <c r="EP25" s="39">
        <f t="shared" si="146"/>
        <v>1324407.7211560092</v>
      </c>
      <c r="EQ25" s="39">
        <f t="shared" si="147"/>
        <v>2404845.5989411743</v>
      </c>
      <c r="ER25" s="39">
        <f t="shared" si="148"/>
        <v>4147487.3373043449</v>
      </c>
      <c r="ES25" s="39">
        <f t="shared" si="149"/>
        <v>9514823.8914629072</v>
      </c>
      <c r="ET25" s="39">
        <f t="shared" si="150"/>
        <v>5018808.206485929</v>
      </c>
      <c r="EU25" s="39">
        <f t="shared" si="151"/>
        <v>8085857.6660051094</v>
      </c>
      <c r="EV25" s="39">
        <f t="shared" si="152"/>
        <v>906173.70394884842</v>
      </c>
      <c r="EW25" s="39">
        <f t="shared" si="153"/>
        <v>5715864.9018311976</v>
      </c>
      <c r="EX25" s="39">
        <f t="shared" si="154"/>
        <v>1742641.7383631698</v>
      </c>
      <c r="EY25" s="39">
        <f t="shared" si="155"/>
        <v>1707788.9035959067</v>
      </c>
      <c r="EZ25" s="39">
        <f t="shared" si="156"/>
        <v>4774838.3631150853</v>
      </c>
      <c r="FA25" s="39">
        <f t="shared" si="157"/>
        <v>2369992.7641739114</v>
      </c>
      <c r="FB25" s="39">
        <f t="shared" si="158"/>
        <v>1777494.5731304334</v>
      </c>
      <c r="FC25" s="39">
        <f t="shared" si="159"/>
        <v>5402189.3889258271</v>
      </c>
      <c r="FD25" s="39">
        <f t="shared" si="160"/>
        <v>2613962.6075447546</v>
      </c>
      <c r="FE25" s="39">
        <f t="shared" si="161"/>
        <v>2335139.929406648</v>
      </c>
      <c r="FF25" s="39">
        <f t="shared" si="162"/>
        <v>2927638.1204501255</v>
      </c>
      <c r="FG25" s="39">
        <f t="shared" si="163"/>
        <v>2579109.7727774917</v>
      </c>
      <c r="FH25" s="39">
        <f t="shared" si="164"/>
        <v>2300287.0946393842</v>
      </c>
      <c r="FI25" s="39">
        <f t="shared" si="165"/>
        <v>4182340.1720716082</v>
      </c>
      <c r="FJ25" s="39">
        <f t="shared" si="166"/>
        <v>13139518.707258303</v>
      </c>
      <c r="FK25" s="39">
        <v>37036830</v>
      </c>
      <c r="FL25">
        <v>1940000</v>
      </c>
      <c r="FM25">
        <v>2170000</v>
      </c>
      <c r="FN25">
        <v>3830000</v>
      </c>
      <c r="FO25">
        <v>2020000</v>
      </c>
      <c r="FP25">
        <v>800000</v>
      </c>
      <c r="FQ25">
        <v>2220000</v>
      </c>
      <c r="FR25">
        <v>460000</v>
      </c>
      <c r="FS25">
        <v>960000</v>
      </c>
      <c r="FT25">
        <v>3620000</v>
      </c>
      <c r="FU25">
        <v>840000</v>
      </c>
      <c r="FV25">
        <v>380000</v>
      </c>
      <c r="FW25">
        <v>690000</v>
      </c>
      <c r="FX25">
        <v>1190000</v>
      </c>
      <c r="FY25">
        <v>2730000</v>
      </c>
      <c r="FZ25">
        <v>1440000</v>
      </c>
      <c r="GA25">
        <v>2320000</v>
      </c>
      <c r="GB25">
        <v>260000</v>
      </c>
      <c r="GC25">
        <v>1640000</v>
      </c>
      <c r="GD25">
        <v>500000</v>
      </c>
      <c r="GE25">
        <v>490000</v>
      </c>
      <c r="GF25">
        <v>1370000</v>
      </c>
      <c r="GG25">
        <v>680000</v>
      </c>
      <c r="GH25">
        <v>510000</v>
      </c>
      <c r="GI25">
        <v>1550000</v>
      </c>
      <c r="GJ25">
        <v>750000</v>
      </c>
      <c r="GK25">
        <v>670000</v>
      </c>
      <c r="GL25">
        <v>840000</v>
      </c>
      <c r="GM25">
        <v>740000</v>
      </c>
      <c r="GN25">
        <v>660000</v>
      </c>
      <c r="GO25">
        <v>1200000</v>
      </c>
      <c r="GP25">
        <v>3770000</v>
      </c>
      <c r="GQ25" s="49">
        <v>6.08496163682864E-3</v>
      </c>
      <c r="GR25" s="36">
        <v>1E-3</v>
      </c>
      <c r="GS25" s="36">
        <v>8.0000000000000002E-3</v>
      </c>
      <c r="GT25" s="37">
        <f t="shared" si="36"/>
        <v>5.0927459306793462E-3</v>
      </c>
      <c r="GU25" s="44">
        <f t="shared" si="167"/>
        <v>4.562851705406378</v>
      </c>
      <c r="GV25" s="30">
        <v>2.5</v>
      </c>
      <c r="GW25" s="13">
        <f t="shared" si="168"/>
        <v>0.74020468099527192</v>
      </c>
      <c r="GX25" s="44">
        <v>0.41</v>
      </c>
      <c r="GY25" s="13">
        <f t="shared" si="169"/>
        <v>1.7100000000000009</v>
      </c>
      <c r="GZ25" s="13">
        <f t="shared" si="170"/>
        <v>-0.15665381004537635</v>
      </c>
      <c r="HA25" s="13">
        <f t="shared" si="171"/>
        <v>14.886316152974905</v>
      </c>
      <c r="HB25" s="13">
        <f t="shared" si="172"/>
        <v>17.410896085350757</v>
      </c>
      <c r="HC25" s="13">
        <v>9.75</v>
      </c>
      <c r="HD25" s="13">
        <v>8.0399999999999991</v>
      </c>
      <c r="HE25" s="13">
        <v>2</v>
      </c>
      <c r="HF25" s="13">
        <f t="shared" si="173"/>
        <v>-10.684619516131413</v>
      </c>
      <c r="HG25" s="13">
        <f t="shared" si="37"/>
        <v>0.25865107765800122</v>
      </c>
      <c r="HH25" s="13">
        <f t="shared" si="174"/>
        <v>-1.2273486055805338</v>
      </c>
      <c r="HI25" s="13">
        <f t="shared" si="175"/>
        <v>5.2939842229193461</v>
      </c>
      <c r="HJ25" s="44">
        <v>1</v>
      </c>
      <c r="HK25" s="44">
        <v>0.72</v>
      </c>
      <c r="HL25" s="44">
        <f t="shared" si="176"/>
        <v>186.50088809946709</v>
      </c>
      <c r="HM25" s="44">
        <v>200</v>
      </c>
      <c r="HN25" s="44">
        <v>10</v>
      </c>
      <c r="HO25" s="44">
        <v>2000</v>
      </c>
      <c r="HP25" s="44">
        <v>10000</v>
      </c>
    </row>
    <row r="26" spans="1:224" x14ac:dyDescent="0.25">
      <c r="A26" s="40" t="s">
        <v>281</v>
      </c>
      <c r="B26" s="45"/>
      <c r="C26" s="55">
        <f t="shared" si="38"/>
        <v>1.8419899898879794E-5</v>
      </c>
      <c r="D26" s="55">
        <f t="shared" si="39"/>
        <v>1.0915274718875656E-4</v>
      </c>
      <c r="E26" s="55">
        <f t="shared" si="40"/>
        <v>1.3367611233267365E-5</v>
      </c>
      <c r="F26" s="55">
        <f t="shared" si="41"/>
        <v>3.1052646773466544E-5</v>
      </c>
      <c r="G26" s="55">
        <f t="shared" si="42"/>
        <v>5.744102252710874E-5</v>
      </c>
      <c r="H26" s="55">
        <f t="shared" si="43"/>
        <v>5.8015432752380608E-5</v>
      </c>
      <c r="I26" s="55">
        <f t="shared" si="44"/>
        <v>1.6986500580651667E-5</v>
      </c>
      <c r="J26" s="55">
        <f t="shared" si="45"/>
        <v>0</v>
      </c>
      <c r="K26" s="55">
        <f t="shared" si="46"/>
        <v>1.1210273724549316E-5</v>
      </c>
      <c r="L26" s="55">
        <f t="shared" si="47"/>
        <v>1.2821090111022476E-5</v>
      </c>
      <c r="M26" s="55">
        <f t="shared" si="48"/>
        <v>2.5554416807592462E-6</v>
      </c>
      <c r="N26" s="55">
        <f t="shared" si="49"/>
        <v>0</v>
      </c>
      <c r="O26" s="55">
        <f t="shared" si="50"/>
        <v>0</v>
      </c>
      <c r="P26" s="55">
        <f t="shared" si="51"/>
        <v>5.4358997915050083E-6</v>
      </c>
      <c r="Q26" s="55">
        <f t="shared" si="52"/>
        <v>1.9125966841443756E-5</v>
      </c>
      <c r="R26" s="55">
        <f t="shared" si="53"/>
        <v>5.9828415025896947E-6</v>
      </c>
      <c r="S26" s="55">
        <f t="shared" si="54"/>
        <v>1.0215217361787474E-5</v>
      </c>
      <c r="T26" s="55">
        <f t="shared" si="55"/>
        <v>4.9759390399157361E-5</v>
      </c>
      <c r="U26" s="55">
        <f t="shared" si="56"/>
        <v>3.9443419218836845E-6</v>
      </c>
      <c r="V26" s="55">
        <f t="shared" si="57"/>
        <v>4.351157456427765E-6</v>
      </c>
      <c r="W26" s="55">
        <f t="shared" si="58"/>
        <v>0</v>
      </c>
      <c r="X26" s="55">
        <f t="shared" si="59"/>
        <v>0</v>
      </c>
      <c r="Y26" s="55">
        <f t="shared" si="60"/>
        <v>3.1567220762328263E-6</v>
      </c>
      <c r="Z26" s="55">
        <f t="shared" si="61"/>
        <v>0</v>
      </c>
      <c r="AA26" s="55">
        <f t="shared" si="62"/>
        <v>4.173368227026672E-6</v>
      </c>
      <c r="AB26" s="55">
        <f t="shared" si="63"/>
        <v>1.148705568497152E-5</v>
      </c>
      <c r="AC26" s="55">
        <f t="shared" si="64"/>
        <v>3.203837331100523E-6</v>
      </c>
      <c r="AD26" s="55">
        <f t="shared" si="65"/>
        <v>0</v>
      </c>
      <c r="AE26" s="55">
        <f t="shared" si="66"/>
        <v>2.6224543588745236E-5</v>
      </c>
      <c r="AF26" s="55">
        <f t="shared" si="67"/>
        <v>0</v>
      </c>
      <c r="AG26" s="55">
        <f t="shared" si="68"/>
        <v>7.1794098031076337E-6</v>
      </c>
      <c r="AH26" s="55">
        <f t="shared" si="69"/>
        <v>1.4619273505241462E-5</v>
      </c>
      <c r="AI26" s="39">
        <f t="shared" si="1"/>
        <v>389977.90329821815</v>
      </c>
      <c r="AJ26" s="39">
        <f t="shared" si="70"/>
        <v>119877.39693017563</v>
      </c>
      <c r="AK26" s="39">
        <f t="shared" si="71"/>
        <v>16590.846595069848</v>
      </c>
      <c r="AL26" s="39">
        <f t="shared" si="72"/>
        <v>67893.248167061116</v>
      </c>
      <c r="AM26" s="39">
        <f t="shared" si="73"/>
        <v>66050.088872318476</v>
      </c>
      <c r="AN26" s="39">
        <f t="shared" si="74"/>
        <v>26418.410072878913</v>
      </c>
      <c r="AO26" s="39">
        <f t="shared" si="75"/>
        <v>21559.703558048663</v>
      </c>
      <c r="AP26" s="39">
        <f t="shared" si="76"/>
        <v>0</v>
      </c>
      <c r="AQ26" s="39">
        <f t="shared" si="77"/>
        <v>6156.6335344563095</v>
      </c>
      <c r="AR26" s="39">
        <f t="shared" si="78"/>
        <v>26546.916001438964</v>
      </c>
      <c r="AS26" s="39">
        <f t="shared" si="79"/>
        <v>1229.1529431018485</v>
      </c>
      <c r="AT26" s="39">
        <f t="shared" si="80"/>
        <v>0</v>
      </c>
      <c r="AU26" s="39">
        <f t="shared" si="81"/>
        <v>0</v>
      </c>
      <c r="AV26" s="39">
        <f t="shared" si="82"/>
        <v>3702.919743954008</v>
      </c>
      <c r="AW26" s="39">
        <f t="shared" si="83"/>
        <v>29845.027891506761</v>
      </c>
      <c r="AX26" s="39">
        <f t="shared" si="84"/>
        <v>4931.4007894401384</v>
      </c>
      <c r="AY26" s="39">
        <f t="shared" si="85"/>
        <v>13559.321959284567</v>
      </c>
      <c r="AZ26" s="39">
        <f t="shared" si="86"/>
        <v>7370.6496327901714</v>
      </c>
      <c r="BA26" s="39">
        <f t="shared" si="87"/>
        <v>3703.5147644760073</v>
      </c>
      <c r="BB26" s="39">
        <f t="shared" si="88"/>
        <v>1245.5221265940681</v>
      </c>
      <c r="BC26" s="39">
        <f t="shared" si="89"/>
        <v>0</v>
      </c>
      <c r="BD26" s="39">
        <f t="shared" si="90"/>
        <v>0</v>
      </c>
      <c r="BE26" s="39">
        <f t="shared" si="91"/>
        <v>1229.0733148173738</v>
      </c>
      <c r="BF26" s="39">
        <f t="shared" si="92"/>
        <v>0</v>
      </c>
      <c r="BG26" s="39">
        <f t="shared" si="93"/>
        <v>3703.4233876078306</v>
      </c>
      <c r="BH26" s="39">
        <f t="shared" si="94"/>
        <v>4928.4789227344454</v>
      </c>
      <c r="BI26" s="39">
        <f t="shared" si="95"/>
        <v>1229.0670757235055</v>
      </c>
      <c r="BJ26" s="39">
        <f t="shared" si="96"/>
        <v>0</v>
      </c>
      <c r="BK26" s="39">
        <f t="shared" si="97"/>
        <v>11083.939444370761</v>
      </c>
      <c r="BL26" s="39">
        <f t="shared" si="98"/>
        <v>0</v>
      </c>
      <c r="BM26" s="39">
        <f t="shared" si="99"/>
        <v>4930.7653063539301</v>
      </c>
      <c r="BN26" s="39">
        <f t="shared" si="100"/>
        <v>31518.36274875376</v>
      </c>
      <c r="BO26" s="78">
        <f t="shared" si="101"/>
        <v>0.19813356434374227</v>
      </c>
      <c r="BP26" s="78">
        <f t="shared" si="102"/>
        <v>1.1627529084982915</v>
      </c>
      <c r="BQ26" s="78">
        <f t="shared" si="103"/>
        <v>0.14386683001276018</v>
      </c>
      <c r="BR26" s="78">
        <f t="shared" si="104"/>
        <v>0.33356438422075579</v>
      </c>
      <c r="BS26" s="78">
        <f t="shared" si="105"/>
        <v>0.61528155706561671</v>
      </c>
      <c r="BT26" s="78">
        <f t="shared" si="106"/>
        <v>0.62139613927786019</v>
      </c>
      <c r="BU26" s="78">
        <f t="shared" si="107"/>
        <v>0.18274338751696872</v>
      </c>
      <c r="BV26" s="78">
        <f t="shared" si="108"/>
        <v>0</v>
      </c>
      <c r="BW26" s="78">
        <f t="shared" si="109"/>
        <v>0.12067684046548098</v>
      </c>
      <c r="BX26" s="78">
        <f t="shared" si="110"/>
        <v>0.13799309825859829</v>
      </c>
      <c r="BY26" s="78">
        <f t="shared" si="111"/>
        <v>2.7534582758530636E-2</v>
      </c>
      <c r="BZ26" s="78">
        <f t="shared" si="112"/>
        <v>0</v>
      </c>
      <c r="CA26" s="78">
        <f t="shared" si="113"/>
        <v>0</v>
      </c>
      <c r="CB26" s="78">
        <f t="shared" si="114"/>
        <v>5.8553006362136575E-2</v>
      </c>
      <c r="CC26" s="78">
        <f t="shared" si="115"/>
        <v>0.20571274651970581</v>
      </c>
      <c r="CD26" s="78">
        <f t="shared" si="116"/>
        <v>6.4440613852579876E-2</v>
      </c>
      <c r="CE26" s="78">
        <f t="shared" si="117"/>
        <v>0.10997699492815061</v>
      </c>
      <c r="CF26" s="78">
        <f t="shared" si="118"/>
        <v>0.53343840533939513</v>
      </c>
      <c r="CG26" s="78">
        <f t="shared" si="119"/>
        <v>4.2493459823261019E-2</v>
      </c>
      <c r="CH26" s="78">
        <f t="shared" si="120"/>
        <v>4.6874138979029784E-2</v>
      </c>
      <c r="CI26" s="78">
        <f t="shared" si="121"/>
        <v>0</v>
      </c>
      <c r="CJ26" s="78">
        <f t="shared" si="122"/>
        <v>0</v>
      </c>
      <c r="CK26" s="78">
        <f t="shared" si="123"/>
        <v>3.4011104627420116E-2</v>
      </c>
      <c r="CL26" s="78">
        <f t="shared" si="124"/>
        <v>0</v>
      </c>
      <c r="CM26" s="78">
        <f t="shared" si="125"/>
        <v>4.4959712687598283E-2</v>
      </c>
      <c r="CN26" s="78">
        <f t="shared" si="126"/>
        <v>0.12365267066013633</v>
      </c>
      <c r="CO26" s="78">
        <f t="shared" si="127"/>
        <v>3.4518557828682767E-2</v>
      </c>
      <c r="CP26" s="78">
        <f t="shared" si="128"/>
        <v>0</v>
      </c>
      <c r="CQ26" s="78">
        <f t="shared" si="129"/>
        <v>0.28184756376315229</v>
      </c>
      <c r="CR26" s="78">
        <f t="shared" si="130"/>
        <v>0</v>
      </c>
      <c r="CS26" s="78">
        <f t="shared" si="131"/>
        <v>7.7318771684876456E-2</v>
      </c>
      <c r="CT26" s="78">
        <f t="shared" si="132"/>
        <v>0.15731645808847131</v>
      </c>
      <c r="CU26" s="39">
        <v>6.35</v>
      </c>
      <c r="CV26" s="39">
        <v>37.628865979381402</v>
      </c>
      <c r="CW26" s="39">
        <v>4.6082949308755801</v>
      </c>
      <c r="CX26" s="39">
        <v>10.7049608355091</v>
      </c>
      <c r="CY26" s="39">
        <v>19.801980198019798</v>
      </c>
      <c r="CZ26" s="39">
        <v>20</v>
      </c>
      <c r="DA26" s="39">
        <v>5.85585585585586</v>
      </c>
      <c r="DB26" s="39">
        <v>0</v>
      </c>
      <c r="DC26" s="39">
        <v>3.8645833333333299</v>
      </c>
      <c r="DD26" s="39">
        <v>4.4198895027624303</v>
      </c>
      <c r="DE26" s="39">
        <v>0.88095238095238104</v>
      </c>
      <c r="DF26" s="39">
        <v>0</v>
      </c>
      <c r="DG26" s="39">
        <v>0</v>
      </c>
      <c r="DH26" s="39">
        <v>1.8739495798319299</v>
      </c>
      <c r="DI26" s="39">
        <v>6.5934065934065904</v>
      </c>
      <c r="DJ26" s="39">
        <v>2.0625</v>
      </c>
      <c r="DK26" s="39">
        <v>3.5215517241379302</v>
      </c>
      <c r="DL26" s="39">
        <v>17.153846153846199</v>
      </c>
      <c r="DM26" s="39">
        <v>1.3597560975609799</v>
      </c>
      <c r="DN26" s="39">
        <v>1.5</v>
      </c>
      <c r="DO26" s="39">
        <v>0</v>
      </c>
      <c r="DP26" s="39">
        <v>0</v>
      </c>
      <c r="DQ26" s="39">
        <v>1.0882352941176501</v>
      </c>
      <c r="DR26" s="39">
        <v>0</v>
      </c>
      <c r="DS26" s="39">
        <v>1.43870967741935</v>
      </c>
      <c r="DT26" s="39">
        <v>3.96</v>
      </c>
      <c r="DU26" s="78">
        <v>1.1044776119402999</v>
      </c>
      <c r="DV26" s="78">
        <v>0</v>
      </c>
      <c r="DW26" s="78">
        <v>9.0405405405405403</v>
      </c>
      <c r="DX26" s="78">
        <v>0</v>
      </c>
      <c r="DY26" s="78">
        <v>2.4750000000000001</v>
      </c>
      <c r="DZ26" s="78">
        <v>5.03978779840849</v>
      </c>
      <c r="EA26" s="39">
        <f t="shared" si="133"/>
        <v>3.0316270427846317</v>
      </c>
      <c r="EB26" s="39">
        <f t="shared" si="34"/>
        <v>5.3143253560402712</v>
      </c>
      <c r="EC26">
        <v>572.77</v>
      </c>
      <c r="ED26" s="39">
        <f t="shared" si="134"/>
        <v>0.16614749708790424</v>
      </c>
      <c r="EE26" s="39">
        <f t="shared" si="135"/>
        <v>196825764.776353</v>
      </c>
      <c r="EF26" s="39">
        <f t="shared" si="136"/>
        <v>10309791.190718126</v>
      </c>
      <c r="EG26" s="39">
        <f t="shared" si="137"/>
        <v>11532086.022607388</v>
      </c>
      <c r="EH26" s="39">
        <f t="shared" si="138"/>
        <v>20353866.113634236</v>
      </c>
      <c r="EI26" s="39">
        <f t="shared" si="139"/>
        <v>10734937.219201349</v>
      </c>
      <c r="EJ26" s="39">
        <f t="shared" si="140"/>
        <v>4251460.2848322168</v>
      </c>
      <c r="EK26" s="39">
        <f t="shared" si="141"/>
        <v>11797802.290409401</v>
      </c>
      <c r="EL26" s="39">
        <f t="shared" si="142"/>
        <v>2444589.6637785248</v>
      </c>
      <c r="EM26" s="39">
        <f t="shared" si="143"/>
        <v>5101752.3417986603</v>
      </c>
      <c r="EN26" s="39">
        <f t="shared" si="144"/>
        <v>19237857.788865782</v>
      </c>
      <c r="EO26" s="39">
        <f t="shared" si="145"/>
        <v>4464033.2990738275</v>
      </c>
      <c r="EP26" s="39">
        <f t="shared" si="146"/>
        <v>2019443.6352953031</v>
      </c>
      <c r="EQ26" s="39">
        <f t="shared" si="147"/>
        <v>3666884.4956677868</v>
      </c>
      <c r="ER26" s="39">
        <f t="shared" si="148"/>
        <v>6324047.1736879228</v>
      </c>
      <c r="ES26" s="39">
        <f t="shared" si="149"/>
        <v>14508108.221989939</v>
      </c>
      <c r="ET26" s="39">
        <f t="shared" si="150"/>
        <v>7652628.5126979901</v>
      </c>
      <c r="EU26" s="39">
        <f t="shared" si="151"/>
        <v>12329234.826013429</v>
      </c>
      <c r="EV26" s="39">
        <f t="shared" si="152"/>
        <v>1381724.5925704704</v>
      </c>
      <c r="EW26" s="39">
        <f t="shared" si="153"/>
        <v>8715493.5839060452</v>
      </c>
      <c r="EX26" s="39">
        <f t="shared" si="154"/>
        <v>2657162.6780201355</v>
      </c>
      <c r="EY26" s="39">
        <f t="shared" si="155"/>
        <v>2604019.4244597331</v>
      </c>
      <c r="EZ26" s="39">
        <f t="shared" si="156"/>
        <v>7280625.7377751721</v>
      </c>
      <c r="FA26" s="39">
        <f t="shared" si="157"/>
        <v>3613741.2421073844</v>
      </c>
      <c r="FB26" s="39">
        <f t="shared" si="158"/>
        <v>2710305.9315805384</v>
      </c>
      <c r="FC26" s="39">
        <f t="shared" si="159"/>
        <v>8237204.3018624205</v>
      </c>
      <c r="FD26" s="39">
        <f t="shared" si="160"/>
        <v>3985744.0170302032</v>
      </c>
      <c r="FE26" s="39">
        <f t="shared" si="161"/>
        <v>3560597.9885469819</v>
      </c>
      <c r="FF26" s="39">
        <f t="shared" si="162"/>
        <v>4464033.2990738275</v>
      </c>
      <c r="FG26" s="39">
        <f t="shared" si="163"/>
        <v>3932600.7634698008</v>
      </c>
      <c r="FH26" s="39">
        <f t="shared" si="164"/>
        <v>3507454.7349865786</v>
      </c>
      <c r="FI26" s="39">
        <f t="shared" si="165"/>
        <v>6377190.4272483252</v>
      </c>
      <c r="FJ26" s="39">
        <f t="shared" si="166"/>
        <v>20035006.59227182</v>
      </c>
      <c r="FK26" s="39">
        <v>37036830</v>
      </c>
      <c r="FL26">
        <v>1940000</v>
      </c>
      <c r="FM26">
        <v>2170000</v>
      </c>
      <c r="FN26">
        <v>3830000</v>
      </c>
      <c r="FO26">
        <v>2020000</v>
      </c>
      <c r="FP26">
        <v>800000</v>
      </c>
      <c r="FQ26">
        <v>2220000</v>
      </c>
      <c r="FR26">
        <v>460000</v>
      </c>
      <c r="FS26">
        <v>960000</v>
      </c>
      <c r="FT26">
        <v>3620000</v>
      </c>
      <c r="FU26">
        <v>840000</v>
      </c>
      <c r="FV26">
        <v>380000</v>
      </c>
      <c r="FW26">
        <v>690000</v>
      </c>
      <c r="FX26">
        <v>1190000</v>
      </c>
      <c r="FY26">
        <v>2730000</v>
      </c>
      <c r="FZ26">
        <v>1440000</v>
      </c>
      <c r="GA26">
        <v>2320000</v>
      </c>
      <c r="GB26">
        <v>260000</v>
      </c>
      <c r="GC26">
        <v>1640000</v>
      </c>
      <c r="GD26">
        <v>500000</v>
      </c>
      <c r="GE26">
        <v>490000</v>
      </c>
      <c r="GF26">
        <v>1370000</v>
      </c>
      <c r="GG26">
        <v>680000</v>
      </c>
      <c r="GH26">
        <v>510000</v>
      </c>
      <c r="GI26">
        <v>1550000</v>
      </c>
      <c r="GJ26">
        <v>750000</v>
      </c>
      <c r="GK26">
        <v>670000</v>
      </c>
      <c r="GL26">
        <v>840000</v>
      </c>
      <c r="GM26">
        <v>740000</v>
      </c>
      <c r="GN26">
        <v>660000</v>
      </c>
      <c r="GO26">
        <v>1200000</v>
      </c>
      <c r="GP26">
        <v>3770000</v>
      </c>
      <c r="GQ26" s="49">
        <v>9.2782885906040318E-3</v>
      </c>
      <c r="GR26" s="36">
        <v>1E-3</v>
      </c>
      <c r="GS26" s="36">
        <v>8.0000000000000002E-3</v>
      </c>
      <c r="GT26" s="37">
        <f t="shared" si="36"/>
        <v>4.9742020927388796E-3</v>
      </c>
      <c r="GU26" s="44">
        <f t="shared" si="167"/>
        <v>4.0739747369699799</v>
      </c>
      <c r="GV26" s="30">
        <v>2.8</v>
      </c>
      <c r="GW26" s="13">
        <f t="shared" si="168"/>
        <v>0.82902924271470457</v>
      </c>
      <c r="GX26" s="44">
        <v>0.41</v>
      </c>
      <c r="GY26" s="13">
        <f t="shared" si="169"/>
        <v>1.7100000000000009</v>
      </c>
      <c r="GZ26" s="13">
        <f t="shared" si="170"/>
        <v>-0.15665381004537635</v>
      </c>
      <c r="HA26" s="13">
        <f t="shared" si="171"/>
        <v>14.886316152974905</v>
      </c>
      <c r="HB26" s="13">
        <f t="shared" si="172"/>
        <v>17.410896085350757</v>
      </c>
      <c r="HC26" s="13">
        <v>9.75</v>
      </c>
      <c r="HD26" s="13">
        <v>8.0399999999999991</v>
      </c>
      <c r="HE26" s="13">
        <v>2</v>
      </c>
      <c r="HF26" s="13">
        <f t="shared" si="173"/>
        <v>-10.684619516131413</v>
      </c>
      <c r="HG26" s="13">
        <f t="shared" si="37"/>
        <v>0.25865107765800122</v>
      </c>
      <c r="HH26" s="13">
        <f t="shared" si="174"/>
        <v>-1.2273486055805338</v>
      </c>
      <c r="HI26" s="13">
        <f t="shared" si="175"/>
        <v>4.7267716276065581</v>
      </c>
      <c r="HJ26" s="44">
        <v>1</v>
      </c>
      <c r="HK26" s="44">
        <v>0.72</v>
      </c>
      <c r="HL26" s="44">
        <f t="shared" si="176"/>
        <v>192.23652179542762</v>
      </c>
      <c r="HM26" s="44">
        <v>200</v>
      </c>
      <c r="HN26" s="44">
        <v>10</v>
      </c>
      <c r="HO26" s="44">
        <v>2941</v>
      </c>
      <c r="HP26" s="44">
        <v>10000</v>
      </c>
    </row>
    <row r="27" spans="1:224" x14ac:dyDescent="0.25">
      <c r="A27" s="40" t="s">
        <v>282</v>
      </c>
      <c r="B27" s="45"/>
      <c r="C27" s="55">
        <f t="shared" si="38"/>
        <v>7.8453681927968116E-6</v>
      </c>
      <c r="D27" s="55">
        <f t="shared" si="39"/>
        <v>4.6490127289081778E-5</v>
      </c>
      <c r="E27" s="55">
        <f t="shared" si="40"/>
        <v>5.6935071612159924E-6</v>
      </c>
      <c r="F27" s="55">
        <f t="shared" si="41"/>
        <v>1.3225883345518649E-5</v>
      </c>
      <c r="G27" s="55">
        <f t="shared" si="42"/>
        <v>2.4465169385818296E-5</v>
      </c>
      <c r="H27" s="55">
        <f t="shared" si="43"/>
        <v>2.4709821079675967E-5</v>
      </c>
      <c r="I27" s="55">
        <f t="shared" si="44"/>
        <v>7.2348575233284473E-6</v>
      </c>
      <c r="J27" s="55">
        <f t="shared" si="45"/>
        <v>0</v>
      </c>
      <c r="K27" s="55">
        <f t="shared" si="46"/>
        <v>4.7746581357081819E-6</v>
      </c>
      <c r="L27" s="55">
        <f t="shared" si="47"/>
        <v>5.460733940259796E-6</v>
      </c>
      <c r="M27" s="55">
        <f t="shared" si="48"/>
        <v>1.0884087856526808E-6</v>
      </c>
      <c r="N27" s="55">
        <f t="shared" si="49"/>
        <v>0</v>
      </c>
      <c r="O27" s="55">
        <f t="shared" si="50"/>
        <v>0</v>
      </c>
      <c r="P27" s="55">
        <f t="shared" si="51"/>
        <v>2.3152479414990587E-6</v>
      </c>
      <c r="Q27" s="55">
        <f t="shared" si="52"/>
        <v>8.1460948614317519E-6</v>
      </c>
      <c r="R27" s="55">
        <f t="shared" si="53"/>
        <v>2.5482002988415353E-6</v>
      </c>
      <c r="S27" s="55">
        <f t="shared" si="54"/>
        <v>4.3508456513139185E-6</v>
      </c>
      <c r="T27" s="55">
        <f t="shared" si="55"/>
        <v>2.1193423464491851E-5</v>
      </c>
      <c r="U27" s="55">
        <f t="shared" si="56"/>
        <v>1.6799664941365491E-6</v>
      </c>
      <c r="V27" s="55">
        <f t="shared" si="57"/>
        <v>1.8532365809757409E-6</v>
      </c>
      <c r="W27" s="55">
        <f t="shared" si="58"/>
        <v>0</v>
      </c>
      <c r="X27" s="55">
        <f t="shared" si="59"/>
        <v>0</v>
      </c>
      <c r="Y27" s="55">
        <f t="shared" si="60"/>
        <v>1.3445049705119311E-6</v>
      </c>
      <c r="Z27" s="55">
        <f t="shared" si="61"/>
        <v>0</v>
      </c>
      <c r="AA27" s="55">
        <f t="shared" si="62"/>
        <v>1.7775129357317648E-6</v>
      </c>
      <c r="AB27" s="55">
        <f t="shared" si="63"/>
        <v>4.8925445737760948E-6</v>
      </c>
      <c r="AC27" s="55">
        <f t="shared" si="64"/>
        <v>1.364572208877729E-6</v>
      </c>
      <c r="AD27" s="55">
        <f t="shared" si="65"/>
        <v>0</v>
      </c>
      <c r="AE27" s="55">
        <f t="shared" si="66"/>
        <v>1.1169506961015811E-5</v>
      </c>
      <c r="AF27" s="55">
        <f t="shared" si="67"/>
        <v>0</v>
      </c>
      <c r="AG27" s="55">
        <f t="shared" si="68"/>
        <v>3.0578403586098424E-6</v>
      </c>
      <c r="AH27" s="55">
        <f t="shared" si="69"/>
        <v>6.2266127389106266E-6</v>
      </c>
      <c r="AI27" s="39">
        <f t="shared" si="1"/>
        <v>166094.9686347112</v>
      </c>
      <c r="AJ27" s="39">
        <f t="shared" si="70"/>
        <v>51051.335312012794</v>
      </c>
      <c r="AK27" s="39">
        <f t="shared" si="71"/>
        <v>7066.228069632969</v>
      </c>
      <c r="AL27" s="39">
        <f t="shared" si="72"/>
        <v>28915.88643516201</v>
      </c>
      <c r="AM27" s="39">
        <f t="shared" si="73"/>
        <v>28129.997801917791</v>
      </c>
      <c r="AN27" s="39">
        <f t="shared" si="74"/>
        <v>11251.299183560199</v>
      </c>
      <c r="AO27" s="39">
        <f t="shared" si="75"/>
        <v>9182.4803316773905</v>
      </c>
      <c r="AP27" s="39">
        <f t="shared" si="76"/>
        <v>0</v>
      </c>
      <c r="AQ27" s="39">
        <f t="shared" si="77"/>
        <v>2622.1862070303655</v>
      </c>
      <c r="AR27" s="39">
        <f t="shared" si="78"/>
        <v>11306.637349962133</v>
      </c>
      <c r="AS27" s="39">
        <f t="shared" si="79"/>
        <v>523.51684166755797</v>
      </c>
      <c r="AT27" s="39">
        <f t="shared" si="80"/>
        <v>0</v>
      </c>
      <c r="AU27" s="39">
        <f t="shared" si="81"/>
        <v>0</v>
      </c>
      <c r="AV27" s="39">
        <f t="shared" si="82"/>
        <v>1577.1301368987581</v>
      </c>
      <c r="AW27" s="39">
        <f t="shared" si="83"/>
        <v>12711.245287119335</v>
      </c>
      <c r="AX27" s="39">
        <f t="shared" si="84"/>
        <v>2100.3576198901283</v>
      </c>
      <c r="AY27" s="39">
        <f t="shared" si="85"/>
        <v>5775.089455610505</v>
      </c>
      <c r="AZ27" s="39">
        <f t="shared" si="86"/>
        <v>3139.1062773967192</v>
      </c>
      <c r="BA27" s="39">
        <f t="shared" si="87"/>
        <v>1577.3863878002242</v>
      </c>
      <c r="BB27" s="39">
        <f t="shared" si="88"/>
        <v>530.48760816915626</v>
      </c>
      <c r="BC27" s="39">
        <f t="shared" si="89"/>
        <v>0</v>
      </c>
      <c r="BD27" s="39">
        <f t="shared" si="90"/>
        <v>0</v>
      </c>
      <c r="BE27" s="39">
        <f t="shared" si="91"/>
        <v>523.4825488848187</v>
      </c>
      <c r="BF27" s="39">
        <f t="shared" si="92"/>
        <v>0</v>
      </c>
      <c r="BG27" s="39">
        <f t="shared" si="93"/>
        <v>1577.3470354763247</v>
      </c>
      <c r="BH27" s="39">
        <f t="shared" si="94"/>
        <v>2099.0993041047777</v>
      </c>
      <c r="BI27" s="39">
        <f t="shared" si="95"/>
        <v>523.4798619535926</v>
      </c>
      <c r="BJ27" s="39">
        <f t="shared" si="96"/>
        <v>0</v>
      </c>
      <c r="BK27" s="39">
        <f t="shared" si="97"/>
        <v>4720.7018326253155</v>
      </c>
      <c r="BL27" s="39">
        <f t="shared" si="98"/>
        <v>0</v>
      </c>
      <c r="BM27" s="39">
        <f t="shared" si="99"/>
        <v>2100.0839446655291</v>
      </c>
      <c r="BN27" s="39">
        <f t="shared" si="100"/>
        <v>13424.00488919471</v>
      </c>
      <c r="BO27" s="78">
        <f t="shared" si="101"/>
        <v>0.20033680671256662</v>
      </c>
      <c r="BP27" s="78">
        <f t="shared" si="102"/>
        <v>1.1755563570043155</v>
      </c>
      <c r="BQ27" s="78">
        <f t="shared" si="103"/>
        <v>0.14546750664051289</v>
      </c>
      <c r="BR27" s="78">
        <f t="shared" si="104"/>
        <v>0.33726852603742791</v>
      </c>
      <c r="BS27" s="78">
        <f t="shared" si="105"/>
        <v>0.62209456481523795</v>
      </c>
      <c r="BT27" s="78">
        <f t="shared" si="106"/>
        <v>0.62827642572842568</v>
      </c>
      <c r="BU27" s="78">
        <f t="shared" si="107"/>
        <v>0.18477580819256492</v>
      </c>
      <c r="BV27" s="78">
        <f t="shared" si="108"/>
        <v>0</v>
      </c>
      <c r="BW27" s="78">
        <f t="shared" si="109"/>
        <v>0.1220198182501592</v>
      </c>
      <c r="BX27" s="78">
        <f t="shared" si="110"/>
        <v>0.13952851447961823</v>
      </c>
      <c r="BY27" s="78">
        <f t="shared" si="111"/>
        <v>2.7841296134567893E-2</v>
      </c>
      <c r="BZ27" s="78">
        <f t="shared" si="112"/>
        <v>0</v>
      </c>
      <c r="CA27" s="78">
        <f t="shared" si="113"/>
        <v>0</v>
      </c>
      <c r="CB27" s="78">
        <f t="shared" si="114"/>
        <v>5.9205035711422271E-2</v>
      </c>
      <c r="CC27" s="78">
        <f t="shared" si="115"/>
        <v>0.20800009363334104</v>
      </c>
      <c r="CD27" s="78">
        <f t="shared" si="116"/>
        <v>6.5158163152106124E-2</v>
      </c>
      <c r="CE27" s="78">
        <f t="shared" si="117"/>
        <v>0.11120102978815424</v>
      </c>
      <c r="CF27" s="78">
        <f t="shared" si="118"/>
        <v>0.5393500826385762</v>
      </c>
      <c r="CG27" s="78">
        <f t="shared" si="119"/>
        <v>4.2966731589966271E-2</v>
      </c>
      <c r="CH27" s="78">
        <f t="shared" si="120"/>
        <v>4.7396177513896916E-2</v>
      </c>
      <c r="CI27" s="78">
        <f t="shared" si="121"/>
        <v>0</v>
      </c>
      <c r="CJ27" s="78">
        <f t="shared" si="122"/>
        <v>0</v>
      </c>
      <c r="CK27" s="78">
        <f t="shared" si="123"/>
        <v>3.4389936494687495E-2</v>
      </c>
      <c r="CL27" s="78">
        <f t="shared" si="124"/>
        <v>0</v>
      </c>
      <c r="CM27" s="78">
        <f t="shared" si="125"/>
        <v>4.546043990301734E-2</v>
      </c>
      <c r="CN27" s="78">
        <f t="shared" si="126"/>
        <v>0.12502872414558325</v>
      </c>
      <c r="CO27" s="78">
        <f t="shared" si="127"/>
        <v>3.4903039977693472E-2</v>
      </c>
      <c r="CP27" s="78">
        <f t="shared" si="128"/>
        <v>0</v>
      </c>
      <c r="CQ27" s="78">
        <f t="shared" si="129"/>
        <v>0.28497904646209826</v>
      </c>
      <c r="CR27" s="78">
        <f t="shared" si="130"/>
        <v>0</v>
      </c>
      <c r="CS27" s="78">
        <f t="shared" si="131"/>
        <v>7.8179607703259574E-2</v>
      </c>
      <c r="CT27" s="78">
        <f t="shared" si="132"/>
        <v>0.15906653823978148</v>
      </c>
      <c r="CU27" s="39">
        <v>6.35</v>
      </c>
      <c r="CV27" s="39">
        <v>37.628865979381402</v>
      </c>
      <c r="CW27" s="39">
        <v>4.6082949308755801</v>
      </c>
      <c r="CX27" s="39">
        <v>10.7049608355091</v>
      </c>
      <c r="CY27" s="39">
        <v>19.801980198019798</v>
      </c>
      <c r="CZ27" s="39">
        <v>20</v>
      </c>
      <c r="DA27" s="39">
        <v>5.85585585585586</v>
      </c>
      <c r="DB27" s="39">
        <v>0</v>
      </c>
      <c r="DC27" s="39">
        <v>3.8645833333333299</v>
      </c>
      <c r="DD27" s="39">
        <v>4.4198895027624303</v>
      </c>
      <c r="DE27" s="39">
        <v>0.88095238095238104</v>
      </c>
      <c r="DF27" s="39">
        <v>0</v>
      </c>
      <c r="DG27" s="39">
        <v>0</v>
      </c>
      <c r="DH27" s="39">
        <v>1.8739495798319299</v>
      </c>
      <c r="DI27" s="39">
        <v>6.5934065934065904</v>
      </c>
      <c r="DJ27" s="39">
        <v>2.0625</v>
      </c>
      <c r="DK27" s="39">
        <v>3.5215517241379302</v>
      </c>
      <c r="DL27" s="39">
        <v>17.153846153846199</v>
      </c>
      <c r="DM27" s="39">
        <v>1.3597560975609799</v>
      </c>
      <c r="DN27" s="39">
        <v>1.5</v>
      </c>
      <c r="DO27" s="39">
        <v>0</v>
      </c>
      <c r="DP27" s="39">
        <v>0</v>
      </c>
      <c r="DQ27" s="39">
        <v>1.0882352941176501</v>
      </c>
      <c r="DR27" s="39">
        <v>0</v>
      </c>
      <c r="DS27" s="39">
        <v>1.43870967741935</v>
      </c>
      <c r="DT27" s="39">
        <v>3.96</v>
      </c>
      <c r="DU27" s="78">
        <v>1.1044776119402999</v>
      </c>
      <c r="DV27" s="78">
        <v>0</v>
      </c>
      <c r="DW27" s="78">
        <v>9.0405405405405403</v>
      </c>
      <c r="DX27" s="78">
        <v>0</v>
      </c>
      <c r="DY27" s="78">
        <v>2.4750000000000001</v>
      </c>
      <c r="DZ27" s="78">
        <v>5.03978779840849</v>
      </c>
      <c r="EA27" s="39">
        <f t="shared" si="133"/>
        <v>3.0643712402450825</v>
      </c>
      <c r="EB27" s="39">
        <f t="shared" si="34"/>
        <v>2.2385248600000005</v>
      </c>
      <c r="EC27">
        <v>572.77</v>
      </c>
      <c r="ED27" s="39">
        <f t="shared" si="134"/>
        <v>7.076522109903105E-2</v>
      </c>
      <c r="EE27" s="39">
        <f t="shared" si="135"/>
        <v>82907864.690593809</v>
      </c>
      <c r="EF27" s="39">
        <f t="shared" si="136"/>
        <v>4342738.2284000004</v>
      </c>
      <c r="EG27" s="39">
        <f t="shared" si="137"/>
        <v>4857598.9462000001</v>
      </c>
      <c r="EH27" s="39">
        <f t="shared" si="138"/>
        <v>8573550.2138</v>
      </c>
      <c r="EI27" s="39">
        <f t="shared" si="139"/>
        <v>4521820.2172000008</v>
      </c>
      <c r="EJ27" s="39">
        <f t="shared" si="140"/>
        <v>1790819.8880000003</v>
      </c>
      <c r="EK27" s="39">
        <f t="shared" si="141"/>
        <v>4969525.1891999999</v>
      </c>
      <c r="EL27" s="39">
        <f t="shared" si="142"/>
        <v>1029721.4356000001</v>
      </c>
      <c r="EM27" s="39">
        <f t="shared" si="143"/>
        <v>2148983.8656000001</v>
      </c>
      <c r="EN27" s="39">
        <f t="shared" si="144"/>
        <v>8103459.9932000013</v>
      </c>
      <c r="EO27" s="39">
        <f t="shared" si="145"/>
        <v>1880360.8824000002</v>
      </c>
      <c r="EP27" s="39">
        <f t="shared" si="146"/>
        <v>850639.44680000015</v>
      </c>
      <c r="EQ27" s="39">
        <f t="shared" si="147"/>
        <v>1544582.1534000002</v>
      </c>
      <c r="ER27" s="39">
        <f t="shared" si="148"/>
        <v>2663844.5834000004</v>
      </c>
      <c r="ES27" s="39">
        <f t="shared" si="149"/>
        <v>6111172.8678000011</v>
      </c>
      <c r="ET27" s="39">
        <f t="shared" si="150"/>
        <v>3223475.7984000007</v>
      </c>
      <c r="EU27" s="39">
        <f t="shared" si="151"/>
        <v>5193377.6752000004</v>
      </c>
      <c r="EV27" s="39">
        <f t="shared" si="152"/>
        <v>582016.46360000013</v>
      </c>
      <c r="EW27" s="39">
        <f t="shared" si="153"/>
        <v>3671180.7704000007</v>
      </c>
      <c r="EX27" s="39">
        <f t="shared" si="154"/>
        <v>1119262.4300000002</v>
      </c>
      <c r="EY27" s="39">
        <f t="shared" si="155"/>
        <v>1096877.1814000001</v>
      </c>
      <c r="EZ27" s="39">
        <f t="shared" si="156"/>
        <v>3066779.0582000003</v>
      </c>
      <c r="FA27" s="39">
        <f t="shared" si="157"/>
        <v>1522196.9048000001</v>
      </c>
      <c r="FB27" s="39">
        <f t="shared" si="158"/>
        <v>1141647.6786000002</v>
      </c>
      <c r="FC27" s="39">
        <f t="shared" si="159"/>
        <v>3469713.5330000003</v>
      </c>
      <c r="FD27" s="39">
        <f t="shared" si="160"/>
        <v>1678893.645</v>
      </c>
      <c r="FE27" s="39">
        <f t="shared" si="161"/>
        <v>1499811.6562000001</v>
      </c>
      <c r="FF27" s="39">
        <f t="shared" si="162"/>
        <v>1880360.8824000002</v>
      </c>
      <c r="FG27" s="39">
        <f t="shared" si="163"/>
        <v>1656508.3964000002</v>
      </c>
      <c r="FH27" s="39">
        <f t="shared" si="164"/>
        <v>1477426.4076000003</v>
      </c>
      <c r="FI27" s="39">
        <f t="shared" si="165"/>
        <v>2686229.8320000004</v>
      </c>
      <c r="FJ27" s="39">
        <f t="shared" si="166"/>
        <v>8439238.7222000007</v>
      </c>
      <c r="FK27" s="39">
        <v>37036830</v>
      </c>
      <c r="FL27">
        <v>1940000</v>
      </c>
      <c r="FM27">
        <v>2170000</v>
      </c>
      <c r="FN27">
        <v>3830000</v>
      </c>
      <c r="FO27">
        <v>2020000</v>
      </c>
      <c r="FP27">
        <v>800000</v>
      </c>
      <c r="FQ27">
        <v>2220000</v>
      </c>
      <c r="FR27">
        <v>460000</v>
      </c>
      <c r="FS27">
        <v>960000</v>
      </c>
      <c r="FT27">
        <v>3620000</v>
      </c>
      <c r="FU27">
        <v>840000</v>
      </c>
      <c r="FV27">
        <v>380000</v>
      </c>
      <c r="FW27">
        <v>690000</v>
      </c>
      <c r="FX27">
        <v>1190000</v>
      </c>
      <c r="FY27">
        <v>2730000</v>
      </c>
      <c r="FZ27">
        <v>1440000</v>
      </c>
      <c r="GA27">
        <v>2320000</v>
      </c>
      <c r="GB27">
        <v>260000</v>
      </c>
      <c r="GC27">
        <v>1640000</v>
      </c>
      <c r="GD27">
        <v>500000</v>
      </c>
      <c r="GE27">
        <v>490000</v>
      </c>
      <c r="GF27">
        <v>1370000</v>
      </c>
      <c r="GG27">
        <v>680000</v>
      </c>
      <c r="GH27">
        <v>510000</v>
      </c>
      <c r="GI27">
        <v>1550000</v>
      </c>
      <c r="GJ27">
        <v>750000</v>
      </c>
      <c r="GK27">
        <v>670000</v>
      </c>
      <c r="GL27">
        <v>840000</v>
      </c>
      <c r="GM27">
        <v>740000</v>
      </c>
      <c r="GN27">
        <v>660000</v>
      </c>
      <c r="GO27">
        <v>1200000</v>
      </c>
      <c r="GP27">
        <v>3770000</v>
      </c>
      <c r="GQ27" s="49">
        <v>3.908243902439025E-3</v>
      </c>
      <c r="GR27" s="36">
        <v>1E-3</v>
      </c>
      <c r="GS27" s="36">
        <v>8.0000000000000002E-3</v>
      </c>
      <c r="GT27" s="37">
        <f t="shared" si="36"/>
        <v>5.0296261828936964E-3</v>
      </c>
      <c r="GU27" s="44">
        <f t="shared" si="167"/>
        <v>5.7035646317579713</v>
      </c>
      <c r="GV27" s="30">
        <v>2</v>
      </c>
      <c r="GW27" s="13">
        <f t="shared" si="168"/>
        <v>0.59216374479621758</v>
      </c>
      <c r="GX27" s="44">
        <v>0.41</v>
      </c>
      <c r="GY27" s="13">
        <f t="shared" si="169"/>
        <v>1.7100000000000009</v>
      </c>
      <c r="GZ27" s="13">
        <f t="shared" si="170"/>
        <v>-0.15665381004537635</v>
      </c>
      <c r="HA27" s="13">
        <f t="shared" si="171"/>
        <v>14.886316152974905</v>
      </c>
      <c r="HB27" s="13">
        <f t="shared" si="172"/>
        <v>17.410896085350757</v>
      </c>
      <c r="HC27" s="13">
        <v>9.75</v>
      </c>
      <c r="HD27" s="13">
        <v>8.0399999999999991</v>
      </c>
      <c r="HE27" s="13">
        <v>2</v>
      </c>
      <c r="HF27" s="13">
        <f t="shared" si="173"/>
        <v>-10.684619516131413</v>
      </c>
      <c r="HG27" s="13">
        <f t="shared" si="37"/>
        <v>0.25865107765800122</v>
      </c>
      <c r="HH27" s="13">
        <f t="shared" si="174"/>
        <v>-1.2273486055805338</v>
      </c>
      <c r="HI27" s="13">
        <f t="shared" si="175"/>
        <v>6.6174802786491815</v>
      </c>
      <c r="HJ27" s="44">
        <v>1</v>
      </c>
      <c r="HK27" s="44">
        <v>0.72</v>
      </c>
      <c r="HL27" s="44">
        <f t="shared" si="176"/>
        <v>186.50088809946709</v>
      </c>
      <c r="HM27" s="44">
        <v>200</v>
      </c>
      <c r="HN27" s="44">
        <v>10</v>
      </c>
      <c r="HO27" s="44">
        <v>2000</v>
      </c>
      <c r="HP27" s="44">
        <v>10000</v>
      </c>
    </row>
    <row r="28" spans="1:224" x14ac:dyDescent="0.25">
      <c r="A28" s="40" t="s">
        <v>283</v>
      </c>
      <c r="B28" s="45"/>
      <c r="C28" s="55">
        <f t="shared" si="38"/>
        <v>4.5974970280713255E-6</v>
      </c>
      <c r="D28" s="55">
        <f t="shared" si="39"/>
        <v>2.7243873938567059E-5</v>
      </c>
      <c r="E28" s="55">
        <f t="shared" si="40"/>
        <v>3.3364759447524102E-6</v>
      </c>
      <c r="F28" s="55">
        <f t="shared" si="41"/>
        <v>7.750555216830355E-6</v>
      </c>
      <c r="G28" s="55">
        <f t="shared" si="42"/>
        <v>1.433693623784614E-5</v>
      </c>
      <c r="H28" s="55">
        <f t="shared" si="43"/>
        <v>1.4480305600224688E-5</v>
      </c>
      <c r="I28" s="55">
        <f t="shared" si="44"/>
        <v>4.2397291171829277E-6</v>
      </c>
      <c r="J28" s="55">
        <f t="shared" si="45"/>
        <v>0</v>
      </c>
      <c r="K28" s="55">
        <f t="shared" si="46"/>
        <v>2.7980173842099935E-6</v>
      </c>
      <c r="L28" s="55">
        <f t="shared" si="47"/>
        <v>3.2000675359612762E-6</v>
      </c>
      <c r="M28" s="55">
        <f t="shared" si="48"/>
        <v>6.378229847718575E-7</v>
      </c>
      <c r="N28" s="55">
        <f t="shared" si="49"/>
        <v>0</v>
      </c>
      <c r="O28" s="55">
        <f t="shared" si="50"/>
        <v>0</v>
      </c>
      <c r="P28" s="55">
        <f t="shared" si="51"/>
        <v>1.3567681297686589E-6</v>
      </c>
      <c r="Q28" s="55">
        <f t="shared" si="52"/>
        <v>4.7737271209533083E-6</v>
      </c>
      <c r="R28" s="55">
        <f t="shared" si="53"/>
        <v>1.4932815150230788E-6</v>
      </c>
      <c r="S28" s="55">
        <f t="shared" si="54"/>
        <v>2.5496572576256225E-6</v>
      </c>
      <c r="T28" s="55">
        <f t="shared" si="55"/>
        <v>1.241964672634658E-5</v>
      </c>
      <c r="U28" s="55">
        <f t="shared" si="56"/>
        <v>9.8448419172262117E-7</v>
      </c>
      <c r="V28" s="55">
        <f t="shared" si="57"/>
        <v>1.086022920016548E-6</v>
      </c>
      <c r="W28" s="55">
        <f t="shared" si="58"/>
        <v>0</v>
      </c>
      <c r="X28" s="55">
        <f t="shared" si="59"/>
        <v>0</v>
      </c>
      <c r="Y28" s="55">
        <f t="shared" si="60"/>
        <v>7.8789898118845902E-7</v>
      </c>
      <c r="Z28" s="55">
        <f t="shared" si="61"/>
        <v>0</v>
      </c>
      <c r="AA28" s="55">
        <f t="shared" si="62"/>
        <v>1.0416477899516906E-6</v>
      </c>
      <c r="AB28" s="55">
        <f t="shared" si="63"/>
        <v>2.8671005088444501E-6</v>
      </c>
      <c r="AC28" s="55">
        <f t="shared" si="64"/>
        <v>7.9965866747527467E-7</v>
      </c>
      <c r="AD28" s="55">
        <f t="shared" si="65"/>
        <v>0</v>
      </c>
      <c r="AE28" s="55">
        <f t="shared" si="66"/>
        <v>6.5454894909123748E-6</v>
      </c>
      <c r="AF28" s="55">
        <f t="shared" si="67"/>
        <v>0</v>
      </c>
      <c r="AG28" s="55">
        <f t="shared" si="68"/>
        <v>1.7919378180277813E-6</v>
      </c>
      <c r="AH28" s="55">
        <f t="shared" si="69"/>
        <v>3.6488833740615928E-6</v>
      </c>
      <c r="AI28" s="39">
        <f t="shared" si="1"/>
        <v>97332.165845636235</v>
      </c>
      <c r="AJ28" s="39">
        <f t="shared" si="70"/>
        <v>29913.485703670071</v>
      </c>
      <c r="AK28" s="39">
        <f t="shared" si="71"/>
        <v>4140.8529815575421</v>
      </c>
      <c r="AL28" s="39">
        <f t="shared" si="72"/>
        <v>16944.57986380404</v>
      </c>
      <c r="AM28" s="39">
        <f t="shared" si="73"/>
        <v>16483.609289484142</v>
      </c>
      <c r="AN28" s="39">
        <f t="shared" si="74"/>
        <v>6593.0297180562284</v>
      </c>
      <c r="AO28" s="39">
        <f t="shared" si="75"/>
        <v>5380.9698103317769</v>
      </c>
      <c r="AP28" s="39">
        <f t="shared" si="76"/>
        <v>0</v>
      </c>
      <c r="AQ28" s="39">
        <f t="shared" si="77"/>
        <v>1536.6206000319403</v>
      </c>
      <c r="AR28" s="39">
        <f t="shared" si="78"/>
        <v>6625.7625396275525</v>
      </c>
      <c r="AS28" s="39">
        <f t="shared" si="79"/>
        <v>306.78748739698966</v>
      </c>
      <c r="AT28" s="39">
        <f t="shared" si="80"/>
        <v>0</v>
      </c>
      <c r="AU28" s="39">
        <f t="shared" si="81"/>
        <v>0</v>
      </c>
      <c r="AV28" s="39">
        <f t="shared" si="82"/>
        <v>924.21546055718932</v>
      </c>
      <c r="AW28" s="39">
        <f t="shared" si="83"/>
        <v>7448.8237014221695</v>
      </c>
      <c r="AX28" s="39">
        <f t="shared" si="84"/>
        <v>1230.8317800061554</v>
      </c>
      <c r="AY28" s="39">
        <f t="shared" si="85"/>
        <v>3384.2487871873582</v>
      </c>
      <c r="AZ28" s="39">
        <f t="shared" si="86"/>
        <v>1839.4671078815236</v>
      </c>
      <c r="BA28" s="39">
        <f t="shared" si="87"/>
        <v>924.36704386461167</v>
      </c>
      <c r="BB28" s="39">
        <f t="shared" si="88"/>
        <v>310.87187061152093</v>
      </c>
      <c r="BC28" s="39">
        <f t="shared" si="89"/>
        <v>0</v>
      </c>
      <c r="BD28" s="39">
        <f t="shared" si="90"/>
        <v>0</v>
      </c>
      <c r="BE28" s="39">
        <f t="shared" si="91"/>
        <v>306.76720168089957</v>
      </c>
      <c r="BF28" s="39">
        <f t="shared" si="92"/>
        <v>0</v>
      </c>
      <c r="BG28" s="39">
        <f t="shared" si="93"/>
        <v>924.3437652610246</v>
      </c>
      <c r="BH28" s="39">
        <f t="shared" si="94"/>
        <v>1230.0874388855168</v>
      </c>
      <c r="BI28" s="39">
        <f t="shared" si="95"/>
        <v>306.76561224186014</v>
      </c>
      <c r="BJ28" s="39">
        <f t="shared" si="96"/>
        <v>0</v>
      </c>
      <c r="BK28" s="39">
        <f t="shared" si="97"/>
        <v>2766.3237776215551</v>
      </c>
      <c r="BL28" s="39">
        <f t="shared" si="98"/>
        <v>0</v>
      </c>
      <c r="BM28" s="39">
        <f t="shared" si="99"/>
        <v>1230.6698900998358</v>
      </c>
      <c r="BN28" s="39">
        <f t="shared" si="100"/>
        <v>7866.5390837604346</v>
      </c>
      <c r="BO28" s="78">
        <f t="shared" si="101"/>
        <v>0.20222487291628138</v>
      </c>
      <c r="BP28" s="78">
        <f t="shared" si="102"/>
        <v>1.1865260692209949</v>
      </c>
      <c r="BQ28" s="78">
        <f t="shared" si="103"/>
        <v>0.14683922017503231</v>
      </c>
      <c r="BR28" s="78">
        <f t="shared" si="104"/>
        <v>0.34044269748268452</v>
      </c>
      <c r="BS28" s="78">
        <f t="shared" si="105"/>
        <v>0.62793246069475339</v>
      </c>
      <c r="BT28" s="78">
        <f t="shared" si="106"/>
        <v>0.63417196358554129</v>
      </c>
      <c r="BU28" s="78">
        <f t="shared" si="107"/>
        <v>0.18651749447401181</v>
      </c>
      <c r="BV28" s="78">
        <f t="shared" si="108"/>
        <v>0</v>
      </c>
      <c r="BW28" s="78">
        <f t="shared" si="109"/>
        <v>0.1231707000778224</v>
      </c>
      <c r="BX28" s="78">
        <f t="shared" si="110"/>
        <v>0.14084430414918145</v>
      </c>
      <c r="BY28" s="78">
        <f t="shared" si="111"/>
        <v>2.8104143113618751E-2</v>
      </c>
      <c r="BZ28" s="78">
        <f t="shared" si="112"/>
        <v>0</v>
      </c>
      <c r="CA28" s="78">
        <f t="shared" si="113"/>
        <v>0</v>
      </c>
      <c r="CB28" s="78">
        <f t="shared" si="114"/>
        <v>5.9763807705618399E-2</v>
      </c>
      <c r="CC28" s="78">
        <f t="shared" si="115"/>
        <v>0.20996023023484395</v>
      </c>
      <c r="CD28" s="78">
        <f t="shared" si="116"/>
        <v>6.5773083270409205E-2</v>
      </c>
      <c r="CE28" s="78">
        <f t="shared" si="117"/>
        <v>0.11224998429178772</v>
      </c>
      <c r="CF28" s="78">
        <f t="shared" si="118"/>
        <v>0.54441573677843058</v>
      </c>
      <c r="CG28" s="78">
        <f t="shared" si="119"/>
        <v>4.3372314387586507E-2</v>
      </c>
      <c r="CH28" s="78">
        <f t="shared" si="120"/>
        <v>4.7843551881902729E-2</v>
      </c>
      <c r="CI28" s="78">
        <f t="shared" si="121"/>
        <v>0</v>
      </c>
      <c r="CJ28" s="78">
        <f t="shared" si="122"/>
        <v>0</v>
      </c>
      <c r="CK28" s="78">
        <f t="shared" si="123"/>
        <v>3.4714587084532539E-2</v>
      </c>
      <c r="CL28" s="78">
        <f t="shared" si="124"/>
        <v>0</v>
      </c>
      <c r="CM28" s="78">
        <f t="shared" si="125"/>
        <v>4.588955115690678E-2</v>
      </c>
      <c r="CN28" s="78">
        <f t="shared" si="126"/>
        <v>0.12620794988800985</v>
      </c>
      <c r="CO28" s="78">
        <f t="shared" si="127"/>
        <v>3.5232532700297942E-2</v>
      </c>
      <c r="CP28" s="78">
        <f t="shared" si="128"/>
        <v>0</v>
      </c>
      <c r="CQ28" s="78">
        <f t="shared" si="129"/>
        <v>0.28766252074960585</v>
      </c>
      <c r="CR28" s="78">
        <f t="shared" si="130"/>
        <v>0</v>
      </c>
      <c r="CS28" s="78">
        <f t="shared" si="131"/>
        <v>7.8917318653748472E-2</v>
      </c>
      <c r="CT28" s="78">
        <f t="shared" si="132"/>
        <v>0.16056628022891861</v>
      </c>
      <c r="CU28" s="39">
        <v>6.35</v>
      </c>
      <c r="CV28" s="39">
        <v>37.628865979381402</v>
      </c>
      <c r="CW28" s="39">
        <v>4.6082949308755801</v>
      </c>
      <c r="CX28" s="39">
        <v>10.7049608355091</v>
      </c>
      <c r="CY28" s="39">
        <v>19.801980198019798</v>
      </c>
      <c r="CZ28" s="39">
        <v>20</v>
      </c>
      <c r="DA28" s="39">
        <v>5.85585585585586</v>
      </c>
      <c r="DB28" s="39">
        <v>0</v>
      </c>
      <c r="DC28" s="39">
        <v>3.8645833333333299</v>
      </c>
      <c r="DD28" s="39">
        <v>4.4198895027624303</v>
      </c>
      <c r="DE28" s="39">
        <v>0.88095238095238104</v>
      </c>
      <c r="DF28" s="39">
        <v>0</v>
      </c>
      <c r="DG28" s="39">
        <v>0</v>
      </c>
      <c r="DH28" s="39">
        <v>1.8739495798319299</v>
      </c>
      <c r="DI28" s="39">
        <v>6.5934065934065904</v>
      </c>
      <c r="DJ28" s="39">
        <v>2.0625</v>
      </c>
      <c r="DK28" s="39">
        <v>3.5215517241379302</v>
      </c>
      <c r="DL28" s="39">
        <v>17.153846153846199</v>
      </c>
      <c r="DM28" s="39">
        <v>1.3597560975609799</v>
      </c>
      <c r="DN28" s="39">
        <v>1.5</v>
      </c>
      <c r="DO28" s="39">
        <v>0</v>
      </c>
      <c r="DP28" s="39">
        <v>0</v>
      </c>
      <c r="DQ28" s="39">
        <v>1.0882352941176501</v>
      </c>
      <c r="DR28" s="39">
        <v>0</v>
      </c>
      <c r="DS28" s="39">
        <v>1.43870967741935</v>
      </c>
      <c r="DT28" s="39">
        <v>3.96</v>
      </c>
      <c r="DU28" s="78">
        <v>1.1044776119402999</v>
      </c>
      <c r="DV28" s="78">
        <v>0</v>
      </c>
      <c r="DW28" s="78">
        <v>9.0405405405405403</v>
      </c>
      <c r="DX28" s="78">
        <v>0</v>
      </c>
      <c r="DY28" s="78">
        <v>2.4750000000000001</v>
      </c>
      <c r="DZ28" s="78">
        <v>5.03978779840849</v>
      </c>
      <c r="EA28" s="39">
        <f t="shared" si="133"/>
        <v>3.0924149046359393</v>
      </c>
      <c r="EB28" s="39">
        <f t="shared" si="34"/>
        <v>1.2995350820895517</v>
      </c>
      <c r="EC28">
        <v>572.77</v>
      </c>
      <c r="ED28" s="39">
        <f t="shared" si="134"/>
        <v>4.1469423193203361E-2</v>
      </c>
      <c r="EE28" s="39">
        <f t="shared" si="135"/>
        <v>48130659.914386772</v>
      </c>
      <c r="EF28" s="39">
        <f t="shared" si="136"/>
        <v>2521098.0592537299</v>
      </c>
      <c r="EG28" s="39">
        <f t="shared" si="137"/>
        <v>2819991.128134327</v>
      </c>
      <c r="EH28" s="39">
        <f t="shared" si="138"/>
        <v>4977219.3644029833</v>
      </c>
      <c r="EI28" s="39">
        <f t="shared" si="139"/>
        <v>2625060.8658208945</v>
      </c>
      <c r="EJ28" s="39">
        <f t="shared" si="140"/>
        <v>1039628.0656716414</v>
      </c>
      <c r="EK28" s="39">
        <f t="shared" si="141"/>
        <v>2884967.8822388044</v>
      </c>
      <c r="EL28" s="39">
        <f t="shared" si="142"/>
        <v>597786.13776119379</v>
      </c>
      <c r="EM28" s="39">
        <f t="shared" si="143"/>
        <v>1247553.6788059694</v>
      </c>
      <c r="EN28" s="39">
        <f t="shared" si="144"/>
        <v>4704316.9971641768</v>
      </c>
      <c r="EO28" s="39">
        <f t="shared" si="145"/>
        <v>1091609.4689552234</v>
      </c>
      <c r="EP28" s="39">
        <f t="shared" si="146"/>
        <v>493823.33119402966</v>
      </c>
      <c r="EQ28" s="39">
        <f t="shared" si="147"/>
        <v>896679.20664179057</v>
      </c>
      <c r="ER28" s="39">
        <f t="shared" si="148"/>
        <v>1546446.7476865666</v>
      </c>
      <c r="ES28" s="39">
        <f t="shared" si="149"/>
        <v>3547730.774104476</v>
      </c>
      <c r="ET28" s="39">
        <f t="shared" si="150"/>
        <v>1871330.5182089543</v>
      </c>
      <c r="EU28" s="39">
        <f t="shared" si="151"/>
        <v>3014921.39044776</v>
      </c>
      <c r="EV28" s="39">
        <f t="shared" si="152"/>
        <v>337879.12134328339</v>
      </c>
      <c r="EW28" s="39">
        <f t="shared" si="153"/>
        <v>2131237.5346268648</v>
      </c>
      <c r="EX28" s="39">
        <f t="shared" si="154"/>
        <v>649767.54104477586</v>
      </c>
      <c r="EY28" s="39">
        <f t="shared" si="155"/>
        <v>636772.19022388035</v>
      </c>
      <c r="EZ28" s="39">
        <f t="shared" si="156"/>
        <v>1780363.0624626856</v>
      </c>
      <c r="FA28" s="39">
        <f t="shared" si="157"/>
        <v>883683.85582089506</v>
      </c>
      <c r="FB28" s="39">
        <f t="shared" si="158"/>
        <v>662762.89186567138</v>
      </c>
      <c r="FC28" s="39">
        <f t="shared" si="159"/>
        <v>2014279.3772388049</v>
      </c>
      <c r="FD28" s="39">
        <f t="shared" si="160"/>
        <v>974651.31156716379</v>
      </c>
      <c r="FE28" s="39">
        <f t="shared" si="161"/>
        <v>870688.50499999966</v>
      </c>
      <c r="FF28" s="39">
        <f t="shared" si="162"/>
        <v>1091609.4689552234</v>
      </c>
      <c r="FG28" s="39">
        <f t="shared" si="163"/>
        <v>961655.96074626816</v>
      </c>
      <c r="FH28" s="39">
        <f t="shared" si="164"/>
        <v>857693.15417910414</v>
      </c>
      <c r="FI28" s="39">
        <f t="shared" si="165"/>
        <v>1559442.0985074618</v>
      </c>
      <c r="FJ28" s="39">
        <f t="shared" si="166"/>
        <v>4899247.2594776098</v>
      </c>
      <c r="FK28" s="39">
        <v>37036830</v>
      </c>
      <c r="FL28">
        <v>1940000</v>
      </c>
      <c r="FM28">
        <v>2170000</v>
      </c>
      <c r="FN28">
        <v>3830000</v>
      </c>
      <c r="FO28">
        <v>2020000</v>
      </c>
      <c r="FP28">
        <v>800000</v>
      </c>
      <c r="FQ28">
        <v>2220000</v>
      </c>
      <c r="FR28">
        <v>460000</v>
      </c>
      <c r="FS28">
        <v>960000</v>
      </c>
      <c r="FT28">
        <v>3620000</v>
      </c>
      <c r="FU28">
        <v>840000</v>
      </c>
      <c r="FV28">
        <v>380000</v>
      </c>
      <c r="FW28">
        <v>690000</v>
      </c>
      <c r="FX28">
        <v>1190000</v>
      </c>
      <c r="FY28">
        <v>2730000</v>
      </c>
      <c r="FZ28">
        <v>1440000</v>
      </c>
      <c r="GA28">
        <v>2320000</v>
      </c>
      <c r="GB28">
        <v>260000</v>
      </c>
      <c r="GC28">
        <v>1640000</v>
      </c>
      <c r="GD28">
        <v>500000</v>
      </c>
      <c r="GE28">
        <v>490000</v>
      </c>
      <c r="GF28">
        <v>1370000</v>
      </c>
      <c r="GG28">
        <v>680000</v>
      </c>
      <c r="GH28">
        <v>510000</v>
      </c>
      <c r="GI28">
        <v>1550000</v>
      </c>
      <c r="GJ28">
        <v>750000</v>
      </c>
      <c r="GK28">
        <v>670000</v>
      </c>
      <c r="GL28">
        <v>840000</v>
      </c>
      <c r="GM28">
        <v>740000</v>
      </c>
      <c r="GN28">
        <v>660000</v>
      </c>
      <c r="GO28">
        <v>1200000</v>
      </c>
      <c r="GP28">
        <v>3770000</v>
      </c>
      <c r="GQ28" s="49">
        <v>2.2688602442333776E-3</v>
      </c>
      <c r="GR28" s="36">
        <v>1E-3</v>
      </c>
      <c r="GS28" s="36">
        <v>8.0000000000000002E-3</v>
      </c>
      <c r="GT28" s="37">
        <f t="shared" si="36"/>
        <v>5.0771237451104016E-3</v>
      </c>
      <c r="GU28" s="44">
        <f t="shared" si="167"/>
        <v>4.8425377904758111</v>
      </c>
      <c r="GV28" s="30">
        <v>2.35560975609756</v>
      </c>
      <c r="GW28" s="13">
        <f t="shared" si="168"/>
        <v>0.69745334722461794</v>
      </c>
      <c r="GX28" s="44">
        <v>0.41</v>
      </c>
      <c r="GY28" s="13">
        <f t="shared" si="169"/>
        <v>1.7100000000000009</v>
      </c>
      <c r="GZ28" s="13">
        <f t="shared" si="170"/>
        <v>-0.15665381004537635</v>
      </c>
      <c r="HA28" s="13">
        <f t="shared" si="171"/>
        <v>14.886316152974905</v>
      </c>
      <c r="HB28" s="13">
        <f t="shared" si="172"/>
        <v>17.410896085350757</v>
      </c>
      <c r="HC28" s="13">
        <v>9.75</v>
      </c>
      <c r="HD28" s="13">
        <v>8.0399999999999991</v>
      </c>
      <c r="HE28" s="13">
        <v>2</v>
      </c>
      <c r="HF28" s="13">
        <f t="shared" si="173"/>
        <v>-10.684619516131413</v>
      </c>
      <c r="HG28" s="13">
        <f t="shared" si="37"/>
        <v>0.25865107765800122</v>
      </c>
      <c r="HH28" s="13">
        <f t="shared" si="174"/>
        <v>-1.2273486055805338</v>
      </c>
      <c r="HI28" s="13">
        <f t="shared" si="175"/>
        <v>5.6184860514519883</v>
      </c>
      <c r="HJ28" s="44">
        <v>1</v>
      </c>
      <c r="HK28" s="44">
        <v>0.72</v>
      </c>
      <c r="HL28" s="44">
        <f t="shared" si="176"/>
        <v>186.50088809946709</v>
      </c>
      <c r="HM28" s="44">
        <v>200</v>
      </c>
      <c r="HN28" s="44">
        <v>10</v>
      </c>
      <c r="HO28" s="44">
        <v>2000</v>
      </c>
      <c r="HP28" s="44">
        <v>10000</v>
      </c>
    </row>
    <row r="29" spans="1:224" x14ac:dyDescent="0.25">
      <c r="A29" s="40" t="s">
        <v>284</v>
      </c>
      <c r="B29" s="45"/>
      <c r="C29" s="55">
        <f t="shared" si="38"/>
        <v>1.0262299866246882E-5</v>
      </c>
      <c r="D29" s="55">
        <f t="shared" si="39"/>
        <v>6.0812394694050378E-5</v>
      </c>
      <c r="E29" s="55">
        <f t="shared" si="40"/>
        <v>7.4475125122434177E-6</v>
      </c>
      <c r="F29" s="55">
        <f t="shared" si="41"/>
        <v>1.7300396559121085E-5</v>
      </c>
      <c r="G29" s="55">
        <f t="shared" si="42"/>
        <v>3.2002182478355935E-5</v>
      </c>
      <c r="H29" s="55">
        <f t="shared" si="43"/>
        <v>3.232220430313907E-5</v>
      </c>
      <c r="I29" s="55">
        <f t="shared" si="44"/>
        <v>9.4637084671351374E-6</v>
      </c>
      <c r="J29" s="55">
        <f t="shared" si="45"/>
        <v>0</v>
      </c>
      <c r="K29" s="55">
        <f t="shared" si="46"/>
        <v>6.2455926023250591E-6</v>
      </c>
      <c r="L29" s="55">
        <f t="shared" si="47"/>
        <v>7.1430285752795489E-6</v>
      </c>
      <c r="M29" s="55">
        <f t="shared" si="48"/>
        <v>1.4237161419239364E-6</v>
      </c>
      <c r="N29" s="55">
        <f t="shared" si="49"/>
        <v>0</v>
      </c>
      <c r="O29" s="55">
        <f t="shared" si="50"/>
        <v>0</v>
      </c>
      <c r="P29" s="55">
        <f t="shared" si="51"/>
        <v>3.0285090586558774E-6</v>
      </c>
      <c r="Q29" s="55">
        <f t="shared" si="52"/>
        <v>1.0655671748287243E-5</v>
      </c>
      <c r="R29" s="55">
        <f t="shared" si="53"/>
        <v>3.3332273187613656E-6</v>
      </c>
      <c r="S29" s="55">
        <f t="shared" si="54"/>
        <v>5.6912157145828576E-6</v>
      </c>
      <c r="T29" s="55">
        <f t="shared" si="55"/>
        <v>2.772250599846187E-5</v>
      </c>
      <c r="U29" s="55">
        <f t="shared" si="56"/>
        <v>2.1975157193897255E-6</v>
      </c>
      <c r="V29" s="55">
        <f t="shared" si="57"/>
        <v>2.4241653227355386E-6</v>
      </c>
      <c r="W29" s="55">
        <f t="shared" si="58"/>
        <v>0</v>
      </c>
      <c r="X29" s="55">
        <f t="shared" si="59"/>
        <v>0</v>
      </c>
      <c r="Y29" s="55">
        <f t="shared" si="60"/>
        <v>1.7587081753180078E-6</v>
      </c>
      <c r="Z29" s="55">
        <f t="shared" si="61"/>
        <v>0</v>
      </c>
      <c r="AA29" s="55">
        <f t="shared" si="62"/>
        <v>2.3251134063225973E-6</v>
      </c>
      <c r="AB29" s="55">
        <f t="shared" si="63"/>
        <v>6.3997964520213363E-6</v>
      </c>
      <c r="AC29" s="55">
        <f t="shared" si="64"/>
        <v>1.7849575510691523E-6</v>
      </c>
      <c r="AD29" s="55">
        <f t="shared" si="65"/>
        <v>0</v>
      </c>
      <c r="AE29" s="55">
        <f t="shared" si="66"/>
        <v>1.4610509918107709E-5</v>
      </c>
      <c r="AF29" s="55">
        <f t="shared" si="67"/>
        <v>0</v>
      </c>
      <c r="AG29" s="55">
        <f t="shared" si="68"/>
        <v>3.9998727825131183E-6</v>
      </c>
      <c r="AH29" s="55">
        <f t="shared" si="69"/>
        <v>8.1448525432311833E-6</v>
      </c>
      <c r="AI29" s="39">
        <f t="shared" si="1"/>
        <v>217256.93116156454</v>
      </c>
      <c r="AJ29" s="39">
        <f t="shared" si="70"/>
        <v>66765.963425087029</v>
      </c>
      <c r="AK29" s="39">
        <f t="shared" si="71"/>
        <v>9242.909595717003</v>
      </c>
      <c r="AL29" s="39">
        <f t="shared" si="72"/>
        <v>37821.954173583028</v>
      </c>
      <c r="AM29" s="39">
        <f t="shared" si="73"/>
        <v>36792.301471597784</v>
      </c>
      <c r="AN29" s="39">
        <f t="shared" si="74"/>
        <v>14715.990260886108</v>
      </c>
      <c r="AO29" s="39">
        <f t="shared" si="75"/>
        <v>12010.975302644023</v>
      </c>
      <c r="AP29" s="39">
        <f t="shared" si="76"/>
        <v>0</v>
      </c>
      <c r="AQ29" s="39">
        <f t="shared" si="77"/>
        <v>3429.9378124942464</v>
      </c>
      <c r="AR29" s="39">
        <f t="shared" si="78"/>
        <v>14789.549271706721</v>
      </c>
      <c r="AS29" s="39">
        <f t="shared" si="79"/>
        <v>684.79416877863571</v>
      </c>
      <c r="AT29" s="39">
        <f t="shared" si="80"/>
        <v>0</v>
      </c>
      <c r="AU29" s="39">
        <f t="shared" si="81"/>
        <v>0</v>
      </c>
      <c r="AV29" s="39">
        <f t="shared" si="82"/>
        <v>2062.9785027016974</v>
      </c>
      <c r="AW29" s="39">
        <f t="shared" si="83"/>
        <v>16626.648654673827</v>
      </c>
      <c r="AX29" s="39">
        <f t="shared" si="84"/>
        <v>2747.3879957796507</v>
      </c>
      <c r="AY29" s="39">
        <f t="shared" si="85"/>
        <v>7554.0907938265209</v>
      </c>
      <c r="AZ29" s="39">
        <f t="shared" si="86"/>
        <v>4105.8127927759688</v>
      </c>
      <c r="BA29" s="39">
        <f t="shared" si="87"/>
        <v>2063.3191647223834</v>
      </c>
      <c r="BB29" s="39">
        <f t="shared" si="88"/>
        <v>693.91017025847827</v>
      </c>
      <c r="BC29" s="39">
        <f t="shared" si="89"/>
        <v>0</v>
      </c>
      <c r="BD29" s="39">
        <f t="shared" si="90"/>
        <v>0</v>
      </c>
      <c r="BE29" s="39">
        <f t="shared" si="91"/>
        <v>684.74857937861884</v>
      </c>
      <c r="BF29" s="39">
        <f t="shared" si="92"/>
        <v>0</v>
      </c>
      <c r="BG29" s="39">
        <f t="shared" si="93"/>
        <v>2063.266849307342</v>
      </c>
      <c r="BH29" s="39">
        <f t="shared" si="94"/>
        <v>2745.7152046394713</v>
      </c>
      <c r="BI29" s="39">
        <f t="shared" si="95"/>
        <v>684.74500733134107</v>
      </c>
      <c r="BJ29" s="39">
        <f t="shared" si="96"/>
        <v>0</v>
      </c>
      <c r="BK29" s="39">
        <f t="shared" si="97"/>
        <v>6174.7265874767327</v>
      </c>
      <c r="BL29" s="39">
        <f t="shared" si="98"/>
        <v>0</v>
      </c>
      <c r="BM29" s="39">
        <f t="shared" si="99"/>
        <v>2747.0241721684429</v>
      </c>
      <c r="BN29" s="39">
        <f t="shared" si="100"/>
        <v>17559.097565125012</v>
      </c>
      <c r="BO29" s="78">
        <f t="shared" si="101"/>
        <v>0.20360138683631715</v>
      </c>
      <c r="BP29" s="78">
        <f t="shared" si="102"/>
        <v>1.194522376484032</v>
      </c>
      <c r="BQ29" s="78">
        <f t="shared" si="103"/>
        <v>0.14783929087568962</v>
      </c>
      <c r="BR29" s="78">
        <f t="shared" si="104"/>
        <v>0.34275680780467049</v>
      </c>
      <c r="BS29" s="78">
        <f t="shared" si="105"/>
        <v>0.6321883451368483</v>
      </c>
      <c r="BT29" s="78">
        <f t="shared" si="106"/>
        <v>0.63846986526746252</v>
      </c>
      <c r="BU29" s="78">
        <f t="shared" si="107"/>
        <v>0.18778729184529205</v>
      </c>
      <c r="BV29" s="78">
        <f t="shared" si="108"/>
        <v>0</v>
      </c>
      <c r="BW29" s="78">
        <f t="shared" si="109"/>
        <v>0.12400977294063942</v>
      </c>
      <c r="BX29" s="78">
        <f t="shared" si="110"/>
        <v>0.14180360355077315</v>
      </c>
      <c r="BY29" s="78">
        <f t="shared" si="111"/>
        <v>2.8295779781685796E-2</v>
      </c>
      <c r="BZ29" s="78">
        <f t="shared" si="112"/>
        <v>0</v>
      </c>
      <c r="CA29" s="78">
        <f t="shared" si="113"/>
        <v>0</v>
      </c>
      <c r="CB29" s="78">
        <f t="shared" si="114"/>
        <v>6.017119551420106E-2</v>
      </c>
      <c r="CC29" s="78">
        <f t="shared" si="115"/>
        <v>0.21138928602520926</v>
      </c>
      <c r="CD29" s="78">
        <f t="shared" si="116"/>
        <v>6.622140694901095E-2</v>
      </c>
      <c r="CE29" s="78">
        <f t="shared" si="117"/>
        <v>0.11301474640027531</v>
      </c>
      <c r="CF29" s="78">
        <f t="shared" si="118"/>
        <v>0.54810869916518634</v>
      </c>
      <c r="CG29" s="78">
        <f t="shared" si="119"/>
        <v>4.3668016260517181E-2</v>
      </c>
      <c r="CH29" s="78">
        <f t="shared" si="120"/>
        <v>4.8169722872428745E-2</v>
      </c>
      <c r="CI29" s="78">
        <f t="shared" si="121"/>
        <v>0</v>
      </c>
      <c r="CJ29" s="78">
        <f t="shared" si="122"/>
        <v>0</v>
      </c>
      <c r="CK29" s="78">
        <f t="shared" si="123"/>
        <v>3.4951283321339142E-2</v>
      </c>
      <c r="CL29" s="78">
        <f t="shared" si="124"/>
        <v>0</v>
      </c>
      <c r="CM29" s="78">
        <f t="shared" si="125"/>
        <v>4.6202407004215101E-2</v>
      </c>
      <c r="CN29" s="78">
        <f t="shared" si="126"/>
        <v>0.12706768701279297</v>
      </c>
      <c r="CO29" s="78">
        <f t="shared" si="127"/>
        <v>3.5472759218902701E-2</v>
      </c>
      <c r="CP29" s="78">
        <f t="shared" si="128"/>
        <v>0</v>
      </c>
      <c r="CQ29" s="78">
        <f t="shared" si="129"/>
        <v>0.28961890800627765</v>
      </c>
      <c r="CR29" s="78">
        <f t="shared" si="130"/>
        <v>0</v>
      </c>
      <c r="CS29" s="78">
        <f t="shared" si="131"/>
        <v>7.9455165073172115E-2</v>
      </c>
      <c r="CT29" s="78">
        <f t="shared" si="132"/>
        <v>0.16165968978838077</v>
      </c>
      <c r="CU29" s="39">
        <v>6.35</v>
      </c>
      <c r="CV29" s="39">
        <v>37.628865979381402</v>
      </c>
      <c r="CW29" s="39">
        <v>4.6082949308755801</v>
      </c>
      <c r="CX29" s="39">
        <v>10.7049608355091</v>
      </c>
      <c r="CY29" s="39">
        <v>19.801980198019798</v>
      </c>
      <c r="CZ29" s="39">
        <v>20</v>
      </c>
      <c r="DA29" s="39">
        <v>5.85585585585586</v>
      </c>
      <c r="DB29" s="39">
        <v>0</v>
      </c>
      <c r="DC29" s="39">
        <v>3.8645833333333299</v>
      </c>
      <c r="DD29" s="39">
        <v>4.4198895027624303</v>
      </c>
      <c r="DE29" s="39">
        <v>0.88095238095238104</v>
      </c>
      <c r="DF29" s="39">
        <v>0</v>
      </c>
      <c r="DG29" s="39">
        <v>0</v>
      </c>
      <c r="DH29" s="39">
        <v>1.8739495798319299</v>
      </c>
      <c r="DI29" s="39">
        <v>6.5934065934065904</v>
      </c>
      <c r="DJ29" s="39">
        <v>2.0625</v>
      </c>
      <c r="DK29" s="39">
        <v>3.5215517241379302</v>
      </c>
      <c r="DL29" s="39">
        <v>17.153846153846199</v>
      </c>
      <c r="DM29" s="39">
        <v>1.3597560975609799</v>
      </c>
      <c r="DN29" s="39">
        <v>1.5</v>
      </c>
      <c r="DO29" s="39">
        <v>0</v>
      </c>
      <c r="DP29" s="39">
        <v>0</v>
      </c>
      <c r="DQ29" s="39">
        <v>1.0882352941176501</v>
      </c>
      <c r="DR29" s="39">
        <v>0</v>
      </c>
      <c r="DS29" s="39">
        <v>1.43870967741935</v>
      </c>
      <c r="DT29" s="39">
        <v>3.96</v>
      </c>
      <c r="DU29" s="78">
        <v>1.1044776119402999</v>
      </c>
      <c r="DV29" s="78">
        <v>0</v>
      </c>
      <c r="DW29" s="78">
        <v>9.0405405405405403</v>
      </c>
      <c r="DX29" s="78">
        <v>0</v>
      </c>
      <c r="DY29" s="78">
        <v>2.4750000000000001</v>
      </c>
      <c r="DZ29" s="78">
        <v>5.03978779840849</v>
      </c>
      <c r="EA29" s="39">
        <f t="shared" si="133"/>
        <v>3.1128508673815212</v>
      </c>
      <c r="EB29" s="39">
        <f t="shared" si="34"/>
        <v>2.8811050962290539</v>
      </c>
      <c r="EC29">
        <v>572.77</v>
      </c>
      <c r="ED29" s="39">
        <f t="shared" si="134"/>
        <v>9.2565944793545088E-2</v>
      </c>
      <c r="EE29" s="39">
        <f t="shared" si="135"/>
        <v>106706999.66116911</v>
      </c>
      <c r="EF29" s="39">
        <f t="shared" si="136"/>
        <v>5589343.8866843637</v>
      </c>
      <c r="EG29" s="39">
        <f t="shared" si="137"/>
        <v>6251998.0588170476</v>
      </c>
      <c r="EH29" s="39">
        <f t="shared" si="138"/>
        <v>11034632.518557275</v>
      </c>
      <c r="EI29" s="39">
        <f t="shared" si="139"/>
        <v>5819832.2943826886</v>
      </c>
      <c r="EJ29" s="39">
        <f t="shared" si="140"/>
        <v>2304884.0769832428</v>
      </c>
      <c r="EK29" s="39">
        <f t="shared" si="141"/>
        <v>6396053.3136284994</v>
      </c>
      <c r="EL29" s="39">
        <f t="shared" si="142"/>
        <v>1325308.3442653648</v>
      </c>
      <c r="EM29" s="39">
        <f t="shared" si="143"/>
        <v>2765860.8923798916</v>
      </c>
      <c r="EN29" s="39">
        <f t="shared" si="144"/>
        <v>10429600.448349174</v>
      </c>
      <c r="EO29" s="39">
        <f t="shared" si="145"/>
        <v>2420128.2808324052</v>
      </c>
      <c r="EP29" s="39">
        <f t="shared" si="146"/>
        <v>1094819.9365670404</v>
      </c>
      <c r="EQ29" s="39">
        <f t="shared" si="147"/>
        <v>1987962.5163980471</v>
      </c>
      <c r="ER29" s="39">
        <f t="shared" si="148"/>
        <v>3428515.0645125736</v>
      </c>
      <c r="ES29" s="39">
        <f t="shared" si="149"/>
        <v>7865416.9127053171</v>
      </c>
      <c r="ET29" s="39">
        <f t="shared" si="150"/>
        <v>4148791.3385698376</v>
      </c>
      <c r="EU29" s="39">
        <f t="shared" si="151"/>
        <v>6684163.8232514048</v>
      </c>
      <c r="EV29" s="39">
        <f t="shared" si="152"/>
        <v>749087.325019554</v>
      </c>
      <c r="EW29" s="39">
        <f t="shared" si="153"/>
        <v>4725012.3578156484</v>
      </c>
      <c r="EX29" s="39">
        <f t="shared" si="154"/>
        <v>1440552.5481145268</v>
      </c>
      <c r="EY29" s="39">
        <f t="shared" si="155"/>
        <v>1411741.4971522365</v>
      </c>
      <c r="EZ29" s="39">
        <f t="shared" si="156"/>
        <v>3947113.9818338039</v>
      </c>
      <c r="FA29" s="39">
        <f t="shared" si="157"/>
        <v>1959151.4654357564</v>
      </c>
      <c r="FB29" s="39">
        <f t="shared" si="158"/>
        <v>1469363.5990768173</v>
      </c>
      <c r="FC29" s="39">
        <f t="shared" si="159"/>
        <v>4465712.8991550328</v>
      </c>
      <c r="FD29" s="39">
        <f t="shared" si="160"/>
        <v>2160828.8221717905</v>
      </c>
      <c r="FE29" s="39">
        <f t="shared" si="161"/>
        <v>1930340.4144734661</v>
      </c>
      <c r="FF29" s="39">
        <f t="shared" si="162"/>
        <v>2420128.2808324052</v>
      </c>
      <c r="FG29" s="39">
        <f t="shared" si="163"/>
        <v>2132017.7712094998</v>
      </c>
      <c r="FH29" s="39">
        <f t="shared" si="164"/>
        <v>1901529.3635111756</v>
      </c>
      <c r="FI29" s="39">
        <f t="shared" si="165"/>
        <v>3457326.1154748648</v>
      </c>
      <c r="FJ29" s="39">
        <f t="shared" si="166"/>
        <v>10861766.212783532</v>
      </c>
      <c r="FK29" s="39">
        <v>37036830</v>
      </c>
      <c r="FL29">
        <v>1940000</v>
      </c>
      <c r="FM29">
        <v>2170000</v>
      </c>
      <c r="FN29">
        <v>3830000</v>
      </c>
      <c r="FO29">
        <v>2020000</v>
      </c>
      <c r="FP29">
        <v>800000</v>
      </c>
      <c r="FQ29">
        <v>2220000</v>
      </c>
      <c r="FR29">
        <v>460000</v>
      </c>
      <c r="FS29">
        <v>960000</v>
      </c>
      <c r="FT29">
        <v>3620000</v>
      </c>
      <c r="FU29">
        <v>840000</v>
      </c>
      <c r="FV29">
        <v>380000</v>
      </c>
      <c r="FW29">
        <v>690000</v>
      </c>
      <c r="FX29">
        <v>1190000</v>
      </c>
      <c r="FY29">
        <v>2730000</v>
      </c>
      <c r="FZ29">
        <v>1440000</v>
      </c>
      <c r="GA29">
        <v>2320000</v>
      </c>
      <c r="GB29">
        <v>260000</v>
      </c>
      <c r="GC29">
        <v>1640000</v>
      </c>
      <c r="GD29">
        <v>500000</v>
      </c>
      <c r="GE29">
        <v>490000</v>
      </c>
      <c r="GF29">
        <v>1370000</v>
      </c>
      <c r="GG29">
        <v>680000</v>
      </c>
      <c r="GH29">
        <v>510000</v>
      </c>
      <c r="GI29">
        <v>1550000</v>
      </c>
      <c r="GJ29">
        <v>750000</v>
      </c>
      <c r="GK29">
        <v>670000</v>
      </c>
      <c r="GL29">
        <v>840000</v>
      </c>
      <c r="GM29">
        <v>740000</v>
      </c>
      <c r="GN29">
        <v>660000</v>
      </c>
      <c r="GO29">
        <v>1200000</v>
      </c>
      <c r="GP29">
        <v>3770000</v>
      </c>
      <c r="GQ29" s="49">
        <v>5.0301256983240287E-3</v>
      </c>
      <c r="GR29" s="36">
        <v>1E-3</v>
      </c>
      <c r="GS29" s="36">
        <v>8.0000000000000002E-3</v>
      </c>
      <c r="GT29" s="37">
        <f t="shared" si="36"/>
        <v>5.1117534600017183E-3</v>
      </c>
      <c r="GU29" s="44">
        <f t="shared" si="167"/>
        <v>4.2248626901910908</v>
      </c>
      <c r="GV29" s="30">
        <v>2.7</v>
      </c>
      <c r="GW29" s="13">
        <f t="shared" si="168"/>
        <v>0.79942105547489373</v>
      </c>
      <c r="GX29" s="44">
        <v>0.41</v>
      </c>
      <c r="GY29" s="13">
        <f t="shared" si="169"/>
        <v>1.7100000000000009</v>
      </c>
      <c r="GZ29" s="13">
        <f t="shared" si="170"/>
        <v>-0.15665381004537635</v>
      </c>
      <c r="HA29" s="13">
        <f t="shared" si="171"/>
        <v>14.886316152974905</v>
      </c>
      <c r="HB29" s="13">
        <f t="shared" si="172"/>
        <v>17.410896085350757</v>
      </c>
      <c r="HC29" s="13">
        <v>9.75</v>
      </c>
      <c r="HD29" s="13">
        <v>8.0399999999999991</v>
      </c>
      <c r="HE29" s="13">
        <v>2</v>
      </c>
      <c r="HF29" s="13">
        <f t="shared" si="173"/>
        <v>-10.684619516131413</v>
      </c>
      <c r="HG29" s="13">
        <f t="shared" si="37"/>
        <v>0.25865107765800122</v>
      </c>
      <c r="HH29" s="13">
        <f t="shared" si="174"/>
        <v>-1.2273486055805338</v>
      </c>
      <c r="HI29" s="13">
        <f t="shared" si="175"/>
        <v>4.901837243443838</v>
      </c>
      <c r="HJ29" s="44">
        <v>1</v>
      </c>
      <c r="HK29" s="44">
        <v>0.72</v>
      </c>
      <c r="HL29" s="44">
        <f t="shared" si="176"/>
        <v>186.50088809946709</v>
      </c>
      <c r="HM29" s="44">
        <v>200</v>
      </c>
      <c r="HN29" s="44">
        <v>10</v>
      </c>
      <c r="HO29" s="44">
        <v>2000</v>
      </c>
      <c r="HP29" s="44">
        <v>10000</v>
      </c>
    </row>
    <row r="30" spans="1:224" x14ac:dyDescent="0.25">
      <c r="A30" s="40" t="s">
        <v>285</v>
      </c>
      <c r="B30" s="45"/>
      <c r="C30" s="55">
        <f t="shared" si="38"/>
        <v>1.6177560342736652E-5</v>
      </c>
      <c r="D30" s="55">
        <f t="shared" si="39"/>
        <v>9.5865078741761908E-5</v>
      </c>
      <c r="E30" s="55">
        <f t="shared" si="40"/>
        <v>1.1740310129348952E-5</v>
      </c>
      <c r="F30" s="55">
        <f t="shared" si="41"/>
        <v>2.7272464548516034E-5</v>
      </c>
      <c r="G30" s="55">
        <f t="shared" si="42"/>
        <v>5.0448461347895462E-5</v>
      </c>
      <c r="H30" s="55">
        <f t="shared" si="43"/>
        <v>5.0952945961375146E-5</v>
      </c>
      <c r="I30" s="55">
        <f t="shared" si="44"/>
        <v>1.4918655349051985E-5</v>
      </c>
      <c r="J30" s="55">
        <f t="shared" si="45"/>
        <v>0</v>
      </c>
      <c r="K30" s="55">
        <f t="shared" si="46"/>
        <v>9.8455952873277575E-6</v>
      </c>
      <c r="L30" s="55">
        <f t="shared" si="47"/>
        <v>1.1260319549476205E-5</v>
      </c>
      <c r="M30" s="55">
        <f t="shared" si="48"/>
        <v>2.2443559530606338E-6</v>
      </c>
      <c r="N30" s="55">
        <f t="shared" si="49"/>
        <v>0</v>
      </c>
      <c r="O30" s="55">
        <f t="shared" si="50"/>
        <v>0</v>
      </c>
      <c r="P30" s="55">
        <f t="shared" si="51"/>
        <v>4.7741625837770946E-6</v>
      </c>
      <c r="Q30" s="55">
        <f t="shared" si="52"/>
        <v>1.6797674492760942E-5</v>
      </c>
      <c r="R30" s="55">
        <f t="shared" si="53"/>
        <v>5.2545225522667577E-6</v>
      </c>
      <c r="S30" s="55">
        <f t="shared" si="54"/>
        <v>8.9716717350096092E-6</v>
      </c>
      <c r="T30" s="55">
        <f t="shared" si="55"/>
        <v>4.3701949805333498E-5</v>
      </c>
      <c r="U30" s="55">
        <f t="shared" si="56"/>
        <v>3.4641789479848001E-6</v>
      </c>
      <c r="V30" s="55">
        <f t="shared" si="57"/>
        <v>3.8214709471035696E-6</v>
      </c>
      <c r="W30" s="55">
        <f t="shared" si="58"/>
        <v>0</v>
      </c>
      <c r="X30" s="55">
        <f t="shared" si="59"/>
        <v>0</v>
      </c>
      <c r="Y30" s="55">
        <f t="shared" si="60"/>
        <v>2.7724397067222656E-6</v>
      </c>
      <c r="Z30" s="55">
        <f t="shared" si="61"/>
        <v>0</v>
      </c>
      <c r="AA30" s="55">
        <f t="shared" si="62"/>
        <v>3.6653248223824514E-6</v>
      </c>
      <c r="AB30" s="55">
        <f t="shared" si="63"/>
        <v>1.0088683300352175E-5</v>
      </c>
      <c r="AC30" s="55">
        <f t="shared" si="64"/>
        <v>2.8138194038372644E-6</v>
      </c>
      <c r="AD30" s="55">
        <f t="shared" si="65"/>
        <v>0</v>
      </c>
      <c r="AE30" s="55">
        <f t="shared" si="66"/>
        <v>2.3032108681188268E-5</v>
      </c>
      <c r="AF30" s="55">
        <f t="shared" si="67"/>
        <v>0</v>
      </c>
      <c r="AG30" s="55">
        <f t="shared" si="68"/>
        <v>6.3054270627201092E-6</v>
      </c>
      <c r="AH30" s="55">
        <f t="shared" si="69"/>
        <v>1.283960176745591E-5</v>
      </c>
      <c r="AI30" s="39">
        <f t="shared" si="1"/>
        <v>342484.16207746713</v>
      </c>
      <c r="AJ30" s="39">
        <f t="shared" si="70"/>
        <v>105248.22732448719</v>
      </c>
      <c r="AK30" s="39">
        <f t="shared" si="71"/>
        <v>14570.550532734194</v>
      </c>
      <c r="AL30" s="39">
        <f t="shared" si="72"/>
        <v>59622.448546368825</v>
      </c>
      <c r="AM30" s="39">
        <f t="shared" si="73"/>
        <v>57999.026040170909</v>
      </c>
      <c r="AN30" s="39">
        <f t="shared" si="74"/>
        <v>23198.141424452802</v>
      </c>
      <c r="AO30" s="39">
        <f t="shared" si="75"/>
        <v>18934.1250286949</v>
      </c>
      <c r="AP30" s="39">
        <f t="shared" si="76"/>
        <v>0</v>
      </c>
      <c r="AQ30" s="39">
        <f t="shared" si="77"/>
        <v>5406.9664513568432</v>
      </c>
      <c r="AR30" s="39">
        <f t="shared" si="78"/>
        <v>23314.292376823971</v>
      </c>
      <c r="AS30" s="39">
        <f t="shared" si="79"/>
        <v>1079.5137445251173</v>
      </c>
      <c r="AT30" s="39">
        <f t="shared" si="80"/>
        <v>0</v>
      </c>
      <c r="AU30" s="39">
        <f t="shared" si="81"/>
        <v>0</v>
      </c>
      <c r="AV30" s="39">
        <f t="shared" si="82"/>
        <v>3252.0902850916091</v>
      </c>
      <c r="AW30" s="39">
        <f t="shared" si="83"/>
        <v>26210.271230784259</v>
      </c>
      <c r="AX30" s="39">
        <f t="shared" si="84"/>
        <v>4330.9966131745368</v>
      </c>
      <c r="AY30" s="39">
        <f t="shared" si="85"/>
        <v>11908.298406782602</v>
      </c>
      <c r="AZ30" s="39">
        <f t="shared" si="86"/>
        <v>6472.372418174532</v>
      </c>
      <c r="BA30" s="39">
        <f t="shared" si="87"/>
        <v>3252.6282023964282</v>
      </c>
      <c r="BB30" s="39">
        <f t="shared" si="88"/>
        <v>1093.8839025614914</v>
      </c>
      <c r="BC30" s="39">
        <f t="shared" si="89"/>
        <v>0</v>
      </c>
      <c r="BD30" s="39">
        <f t="shared" si="90"/>
        <v>0</v>
      </c>
      <c r="BE30" s="39">
        <f t="shared" si="91"/>
        <v>1079.4417572112693</v>
      </c>
      <c r="BF30" s="39">
        <f t="shared" si="92"/>
        <v>0</v>
      </c>
      <c r="BG30" s="39">
        <f t="shared" si="93"/>
        <v>3252.5455944979494</v>
      </c>
      <c r="BH30" s="39">
        <f t="shared" si="94"/>
        <v>4328.3552211094702</v>
      </c>
      <c r="BI30" s="39">
        <f t="shared" si="95"/>
        <v>1079.4361168199157</v>
      </c>
      <c r="BJ30" s="39">
        <f t="shared" si="96"/>
        <v>0</v>
      </c>
      <c r="BK30" s="39">
        <f t="shared" si="97"/>
        <v>9733.8345622616343</v>
      </c>
      <c r="BL30" s="39">
        <f t="shared" si="98"/>
        <v>0</v>
      </c>
      <c r="BM30" s="39">
        <f t="shared" si="99"/>
        <v>4330.4221233053013</v>
      </c>
      <c r="BN30" s="39">
        <f t="shared" si="100"/>
        <v>27680.207917153606</v>
      </c>
      <c r="BO30" s="78">
        <f t="shared" si="101"/>
        <v>0.20394049948425894</v>
      </c>
      <c r="BP30" s="78">
        <f t="shared" si="102"/>
        <v>1.1964921510080777</v>
      </c>
      <c r="BQ30" s="78">
        <f t="shared" si="103"/>
        <v>0.14808566558738614</v>
      </c>
      <c r="BR30" s="78">
        <f t="shared" si="104"/>
        <v>0.34332689637914748</v>
      </c>
      <c r="BS30" s="78">
        <f t="shared" si="105"/>
        <v>0.63323677043373583</v>
      </c>
      <c r="BT30" s="78">
        <f t="shared" si="106"/>
        <v>0.63952864083296124</v>
      </c>
      <c r="BU30" s="78">
        <f t="shared" si="107"/>
        <v>0.18810011463453749</v>
      </c>
      <c r="BV30" s="78">
        <f t="shared" si="108"/>
        <v>0</v>
      </c>
      <c r="BW30" s="78">
        <f t="shared" si="109"/>
        <v>0.12421648507657071</v>
      </c>
      <c r="BX30" s="78">
        <f t="shared" si="110"/>
        <v>0.14203993407599644</v>
      </c>
      <c r="BY30" s="78">
        <f t="shared" si="111"/>
        <v>2.8342991349213375E-2</v>
      </c>
      <c r="BZ30" s="78">
        <f t="shared" si="112"/>
        <v>0</v>
      </c>
      <c r="CA30" s="78">
        <f t="shared" si="113"/>
        <v>0</v>
      </c>
      <c r="CB30" s="78">
        <f t="shared" si="114"/>
        <v>6.0271559215281392E-2</v>
      </c>
      <c r="CC30" s="78">
        <f t="shared" si="115"/>
        <v>0.21174134245370158</v>
      </c>
      <c r="CD30" s="78">
        <f t="shared" si="116"/>
        <v>6.6331855518488275E-2</v>
      </c>
      <c r="CE30" s="78">
        <f t="shared" si="117"/>
        <v>0.1132031516779245</v>
      </c>
      <c r="CF30" s="78">
        <f t="shared" si="118"/>
        <v>0.5490184566379851</v>
      </c>
      <c r="CG30" s="78">
        <f t="shared" si="119"/>
        <v>4.3740865214543165E-2</v>
      </c>
      <c r="CH30" s="78">
        <f t="shared" si="120"/>
        <v>4.8250078151298795E-2</v>
      </c>
      <c r="CI30" s="78">
        <f t="shared" si="121"/>
        <v>0</v>
      </c>
      <c r="CJ30" s="78">
        <f t="shared" si="122"/>
        <v>0</v>
      </c>
      <c r="CK30" s="78">
        <f t="shared" si="123"/>
        <v>3.5009595721572667E-2</v>
      </c>
      <c r="CL30" s="78">
        <f t="shared" si="124"/>
        <v>0</v>
      </c>
      <c r="CM30" s="78">
        <f t="shared" si="125"/>
        <v>4.6279481985628992E-2</v>
      </c>
      <c r="CN30" s="78">
        <f t="shared" si="126"/>
        <v>0.1272794898959424</v>
      </c>
      <c r="CO30" s="78">
        <f t="shared" si="127"/>
        <v>3.5531941335491396E-2</v>
      </c>
      <c r="CP30" s="78">
        <f t="shared" si="128"/>
        <v>0</v>
      </c>
      <c r="CQ30" s="78">
        <f t="shared" si="129"/>
        <v>0.29010087250721617</v>
      </c>
      <c r="CR30" s="78">
        <f t="shared" si="130"/>
        <v>0</v>
      </c>
      <c r="CS30" s="78">
        <f t="shared" si="131"/>
        <v>7.9587668226766176E-2</v>
      </c>
      <c r="CT30" s="78">
        <f t="shared" si="132"/>
        <v>0.16192905889442807</v>
      </c>
      <c r="CU30" s="39">
        <v>6.35</v>
      </c>
      <c r="CV30" s="39">
        <v>37.628865979381402</v>
      </c>
      <c r="CW30" s="39">
        <v>4.6082949308755801</v>
      </c>
      <c r="CX30" s="39">
        <v>10.7049608355091</v>
      </c>
      <c r="CY30" s="39">
        <v>19.801980198019798</v>
      </c>
      <c r="CZ30" s="39">
        <v>20</v>
      </c>
      <c r="DA30" s="39">
        <v>5.85585585585586</v>
      </c>
      <c r="DB30" s="39">
        <v>0</v>
      </c>
      <c r="DC30" s="39">
        <v>3.8645833333333299</v>
      </c>
      <c r="DD30" s="39">
        <v>4.4198895027624303</v>
      </c>
      <c r="DE30" s="39">
        <v>0.88095238095238104</v>
      </c>
      <c r="DF30" s="39">
        <v>0</v>
      </c>
      <c r="DG30" s="39">
        <v>0</v>
      </c>
      <c r="DH30" s="39">
        <v>1.8739495798319299</v>
      </c>
      <c r="DI30" s="39">
        <v>6.5934065934065904</v>
      </c>
      <c r="DJ30" s="39">
        <v>2.0625</v>
      </c>
      <c r="DK30" s="39">
        <v>3.5215517241379302</v>
      </c>
      <c r="DL30" s="39">
        <v>17.153846153846199</v>
      </c>
      <c r="DM30" s="39">
        <v>1.3597560975609799</v>
      </c>
      <c r="DN30" s="39">
        <v>1.5</v>
      </c>
      <c r="DO30" s="39">
        <v>0</v>
      </c>
      <c r="DP30" s="39">
        <v>0</v>
      </c>
      <c r="DQ30" s="39">
        <v>1.0882352941176501</v>
      </c>
      <c r="DR30" s="39">
        <v>0</v>
      </c>
      <c r="DS30" s="39">
        <v>1.43870967741935</v>
      </c>
      <c r="DT30" s="39">
        <v>3.96</v>
      </c>
      <c r="DU30" s="78">
        <v>1.1044776119402999</v>
      </c>
      <c r="DV30" s="78">
        <v>0</v>
      </c>
      <c r="DW30" s="78">
        <v>9.0405405405405403</v>
      </c>
      <c r="DX30" s="78">
        <v>0</v>
      </c>
      <c r="DY30" s="78">
        <v>2.4750000000000001</v>
      </c>
      <c r="DZ30" s="78">
        <v>5.03978779840849</v>
      </c>
      <c r="EA30" s="39">
        <f t="shared" si="133"/>
        <v>3.1178841555147669</v>
      </c>
      <c r="EB30" s="39">
        <f t="shared" si="34"/>
        <v>4.5342264488417054</v>
      </c>
      <c r="EC30">
        <v>572.77</v>
      </c>
      <c r="ED30" s="39">
        <f t="shared" si="134"/>
        <v>0.14592159429148413</v>
      </c>
      <c r="EE30" s="39">
        <f t="shared" si="135"/>
        <v>167933374.16725394</v>
      </c>
      <c r="EF30" s="39">
        <f t="shared" si="136"/>
        <v>8796399.3107529078</v>
      </c>
      <c r="EG30" s="39">
        <f t="shared" si="137"/>
        <v>9839271.3939864989</v>
      </c>
      <c r="EH30" s="39">
        <f t="shared" si="138"/>
        <v>17366087.299063731</v>
      </c>
      <c r="EI30" s="39">
        <f t="shared" si="139"/>
        <v>9159137.4266602434</v>
      </c>
      <c r="EJ30" s="39">
        <f t="shared" si="140"/>
        <v>3627381.1590733645</v>
      </c>
      <c r="EK30" s="39">
        <f t="shared" si="141"/>
        <v>10065982.716428585</v>
      </c>
      <c r="EL30" s="39">
        <f t="shared" si="142"/>
        <v>2085744.1664671842</v>
      </c>
      <c r="EM30" s="39">
        <f t="shared" si="143"/>
        <v>4352857.3908880372</v>
      </c>
      <c r="EN30" s="39">
        <f t="shared" si="144"/>
        <v>16413899.744806971</v>
      </c>
      <c r="EO30" s="39">
        <f t="shared" si="145"/>
        <v>3808750.2170270323</v>
      </c>
      <c r="EP30" s="39">
        <f t="shared" si="146"/>
        <v>1723006.0505598481</v>
      </c>
      <c r="EQ30" s="39">
        <f t="shared" si="147"/>
        <v>3128616.2497007768</v>
      </c>
      <c r="ER30" s="39">
        <f t="shared" si="148"/>
        <v>5395729.4741216293</v>
      </c>
      <c r="ES30" s="39">
        <f t="shared" si="149"/>
        <v>12378438.205337856</v>
      </c>
      <c r="ET30" s="39">
        <f t="shared" si="150"/>
        <v>6529286.0863320557</v>
      </c>
      <c r="EU30" s="39">
        <f t="shared" si="151"/>
        <v>10519405.361312756</v>
      </c>
      <c r="EV30" s="39">
        <f t="shared" si="152"/>
        <v>1178898.8766988432</v>
      </c>
      <c r="EW30" s="39">
        <f t="shared" si="153"/>
        <v>7436131.3761003958</v>
      </c>
      <c r="EX30" s="39">
        <f t="shared" si="154"/>
        <v>2267113.2244208525</v>
      </c>
      <c r="EY30" s="39">
        <f t="shared" si="155"/>
        <v>2221770.9599324358</v>
      </c>
      <c r="EZ30" s="39">
        <f t="shared" si="156"/>
        <v>6211890.2349131359</v>
      </c>
      <c r="FA30" s="39">
        <f t="shared" si="157"/>
        <v>3083273.9852123596</v>
      </c>
      <c r="FB30" s="39">
        <f t="shared" si="158"/>
        <v>2312455.4889092697</v>
      </c>
      <c r="FC30" s="39">
        <f t="shared" si="159"/>
        <v>7028050.9957046434</v>
      </c>
      <c r="FD30" s="39">
        <f t="shared" si="160"/>
        <v>3400669.836631279</v>
      </c>
      <c r="FE30" s="39">
        <f t="shared" si="161"/>
        <v>3037931.7207239424</v>
      </c>
      <c r="FF30" s="39">
        <f t="shared" si="162"/>
        <v>3808750.2170270323</v>
      </c>
      <c r="FG30" s="39">
        <f t="shared" si="163"/>
        <v>3355327.5721428618</v>
      </c>
      <c r="FH30" s="39">
        <f t="shared" si="164"/>
        <v>2992589.4562355252</v>
      </c>
      <c r="FI30" s="39">
        <f t="shared" si="165"/>
        <v>5441071.738610046</v>
      </c>
      <c r="FJ30" s="39">
        <f t="shared" si="166"/>
        <v>17094033.712133229</v>
      </c>
      <c r="FK30" s="39">
        <v>37036830</v>
      </c>
      <c r="FL30">
        <v>1940000</v>
      </c>
      <c r="FM30">
        <v>2170000</v>
      </c>
      <c r="FN30">
        <v>3830000</v>
      </c>
      <c r="FO30">
        <v>2020000</v>
      </c>
      <c r="FP30">
        <v>800000</v>
      </c>
      <c r="FQ30">
        <v>2220000</v>
      </c>
      <c r="FR30">
        <v>460000</v>
      </c>
      <c r="FS30">
        <v>960000</v>
      </c>
      <c r="FT30">
        <v>3620000</v>
      </c>
      <c r="FU30">
        <v>840000</v>
      </c>
      <c r="FV30">
        <v>380000</v>
      </c>
      <c r="FW30">
        <v>690000</v>
      </c>
      <c r="FX30">
        <v>1190000</v>
      </c>
      <c r="FY30">
        <v>2730000</v>
      </c>
      <c r="FZ30">
        <v>1440000</v>
      </c>
      <c r="GA30">
        <v>2320000</v>
      </c>
      <c r="GB30">
        <v>260000</v>
      </c>
      <c r="GC30">
        <v>1640000</v>
      </c>
      <c r="GD30">
        <v>500000</v>
      </c>
      <c r="GE30">
        <v>490000</v>
      </c>
      <c r="GF30">
        <v>1370000</v>
      </c>
      <c r="GG30">
        <v>680000</v>
      </c>
      <c r="GH30">
        <v>510000</v>
      </c>
      <c r="GI30">
        <v>1550000</v>
      </c>
      <c r="GJ30">
        <v>750000</v>
      </c>
      <c r="GK30">
        <v>670000</v>
      </c>
      <c r="GL30">
        <v>840000</v>
      </c>
      <c r="GM30">
        <v>740000</v>
      </c>
      <c r="GN30">
        <v>660000</v>
      </c>
      <c r="GO30">
        <v>1200000</v>
      </c>
      <c r="GP30">
        <v>3770000</v>
      </c>
      <c r="GQ30" s="49">
        <v>7.9163127413127525E-3</v>
      </c>
      <c r="GR30" s="36">
        <v>1E-3</v>
      </c>
      <c r="GS30" s="36">
        <v>8.0000000000000002E-3</v>
      </c>
      <c r="GT30" s="37">
        <f t="shared" si="36"/>
        <v>5.1202848493523846E-3</v>
      </c>
      <c r="GU30" s="44">
        <f t="shared" si="167"/>
        <v>4.0739747369699799</v>
      </c>
      <c r="GV30" s="30">
        <v>2.8</v>
      </c>
      <c r="GW30" s="13">
        <f t="shared" si="168"/>
        <v>0.82902924271470457</v>
      </c>
      <c r="GX30" s="44">
        <v>0.41</v>
      </c>
      <c r="GY30" s="13">
        <f t="shared" si="169"/>
        <v>1.7100000000000009</v>
      </c>
      <c r="GZ30" s="13">
        <f t="shared" si="170"/>
        <v>-0.15665381004537635</v>
      </c>
      <c r="HA30" s="13">
        <f t="shared" si="171"/>
        <v>14.886316152974905</v>
      </c>
      <c r="HB30" s="13">
        <f t="shared" si="172"/>
        <v>17.410896085350757</v>
      </c>
      <c r="HC30" s="13">
        <v>9.75</v>
      </c>
      <c r="HD30" s="13">
        <v>8.0399999999999991</v>
      </c>
      <c r="HE30" s="13">
        <v>2</v>
      </c>
      <c r="HF30" s="13">
        <f t="shared" si="173"/>
        <v>-10.684619516131413</v>
      </c>
      <c r="HG30" s="13">
        <f t="shared" si="37"/>
        <v>0.25865107765800122</v>
      </c>
      <c r="HH30" s="13">
        <f t="shared" si="174"/>
        <v>-1.2273486055805338</v>
      </c>
      <c r="HI30" s="13">
        <f t="shared" si="175"/>
        <v>4.7267716276065581</v>
      </c>
      <c r="HJ30" s="44">
        <v>1</v>
      </c>
      <c r="HK30" s="44">
        <v>0.72</v>
      </c>
      <c r="HL30" s="44">
        <f t="shared" si="176"/>
        <v>186.50088809946709</v>
      </c>
      <c r="HM30" s="44">
        <v>200</v>
      </c>
      <c r="HN30" s="44">
        <v>10</v>
      </c>
      <c r="HO30" s="44">
        <v>2000</v>
      </c>
      <c r="HP30" s="44">
        <v>10000</v>
      </c>
    </row>
    <row r="31" spans="1:224" x14ac:dyDescent="0.25">
      <c r="A31" s="40" t="s">
        <v>286</v>
      </c>
      <c r="B31" s="45"/>
      <c r="C31" s="55">
        <f t="shared" si="38"/>
        <v>2.2761323378230058E-5</v>
      </c>
      <c r="D31" s="55">
        <f t="shared" si="39"/>
        <v>1.3487917904138336E-4</v>
      </c>
      <c r="E31" s="55">
        <f t="shared" si="40"/>
        <v>1.6518250573844748E-5</v>
      </c>
      <c r="F31" s="55">
        <f t="shared" si="41"/>
        <v>3.8371507925717696E-5</v>
      </c>
      <c r="G31" s="55">
        <f t="shared" si="42"/>
        <v>7.0979413356918666E-5</v>
      </c>
      <c r="H31" s="55">
        <f t="shared" si="43"/>
        <v>7.1689207490488113E-5</v>
      </c>
      <c r="I31" s="55">
        <f t="shared" si="44"/>
        <v>2.0990083274241914E-5</v>
      </c>
      <c r="J31" s="55">
        <f t="shared" si="45"/>
        <v>0</v>
      </c>
      <c r="K31" s="55">
        <f t="shared" si="46"/>
        <v>1.385244582238071E-5</v>
      </c>
      <c r="L31" s="55">
        <f t="shared" si="47"/>
        <v>1.5842918782428897E-5</v>
      </c>
      <c r="M31" s="55">
        <f t="shared" si="48"/>
        <v>3.1577389013673351E-6</v>
      </c>
      <c r="N31" s="55">
        <f t="shared" si="49"/>
        <v>0</v>
      </c>
      <c r="O31" s="55">
        <f t="shared" si="50"/>
        <v>0</v>
      </c>
      <c r="P31" s="55">
        <f t="shared" si="51"/>
        <v>6.7170980127644053E-6</v>
      </c>
      <c r="Q31" s="55">
        <f t="shared" si="52"/>
        <v>2.3633804667192587E-5</v>
      </c>
      <c r="R31" s="55">
        <f t="shared" si="53"/>
        <v>7.392949522457351E-6</v>
      </c>
      <c r="S31" s="55">
        <f t="shared" si="54"/>
        <v>1.2622862612009927E-5</v>
      </c>
      <c r="T31" s="55">
        <f t="shared" si="55"/>
        <v>6.1487281809149627E-5</v>
      </c>
      <c r="U31" s="55">
        <f t="shared" si="56"/>
        <v>4.8739918507255398E-6</v>
      </c>
      <c r="V31" s="55">
        <f t="shared" si="57"/>
        <v>5.3766905617862182E-6</v>
      </c>
      <c r="W31" s="55">
        <f t="shared" si="58"/>
        <v>0</v>
      </c>
      <c r="X31" s="55">
        <f t="shared" si="59"/>
        <v>0</v>
      </c>
      <c r="Y31" s="55">
        <f t="shared" si="60"/>
        <v>3.9007362899225184E-6</v>
      </c>
      <c r="Z31" s="55">
        <f t="shared" si="61"/>
        <v>0</v>
      </c>
      <c r="AA31" s="55">
        <f t="shared" si="62"/>
        <v>5.1569978291553242E-6</v>
      </c>
      <c r="AB31" s="55">
        <f t="shared" si="63"/>
        <v>1.4194463083117351E-5</v>
      </c>
      <c r="AC31" s="55">
        <f t="shared" si="64"/>
        <v>3.9589562345482276E-6</v>
      </c>
      <c r="AD31" s="55">
        <f t="shared" si="65"/>
        <v>0</v>
      </c>
      <c r="AE31" s="55">
        <f t="shared" si="66"/>
        <v>3.2405459331849573E-5</v>
      </c>
      <c r="AF31" s="55">
        <f t="shared" si="67"/>
        <v>0</v>
      </c>
      <c r="AG31" s="55">
        <f t="shared" si="68"/>
        <v>8.8715394269481274E-6</v>
      </c>
      <c r="AH31" s="55">
        <f t="shared" si="69"/>
        <v>1.8064919659407583E-5</v>
      </c>
      <c r="AI31" s="39">
        <f t="shared" si="1"/>
        <v>481887.33104797849</v>
      </c>
      <c r="AJ31" s="39">
        <f t="shared" si="70"/>
        <v>148122.066786193</v>
      </c>
      <c r="AK31" s="39">
        <f t="shared" si="71"/>
        <v>20501.01451758881</v>
      </c>
      <c r="AL31" s="39">
        <f t="shared" si="72"/>
        <v>83893.605478009878</v>
      </c>
      <c r="AM31" s="39">
        <f t="shared" si="73"/>
        <v>81614.804982441434</v>
      </c>
      <c r="AN31" s="39">
        <f t="shared" si="74"/>
        <v>32643.902490965902</v>
      </c>
      <c r="AO31" s="39">
        <f t="shared" si="75"/>
        <v>26640.885843766711</v>
      </c>
      <c r="AP31" s="39">
        <f t="shared" si="76"/>
        <v>0</v>
      </c>
      <c r="AQ31" s="39">
        <f t="shared" si="77"/>
        <v>7607.6524361174743</v>
      </c>
      <c r="AR31" s="39">
        <f t="shared" si="78"/>
        <v>32803.563284855874</v>
      </c>
      <c r="AS31" s="39">
        <f t="shared" si="79"/>
        <v>1518.852186349332</v>
      </c>
      <c r="AT31" s="39">
        <f t="shared" si="80"/>
        <v>0</v>
      </c>
      <c r="AU31" s="39">
        <f t="shared" si="81"/>
        <v>0</v>
      </c>
      <c r="AV31" s="39">
        <f t="shared" si="82"/>
        <v>4575.6536497813649</v>
      </c>
      <c r="AW31" s="39">
        <f t="shared" si="83"/>
        <v>36878.845484698948</v>
      </c>
      <c r="AX31" s="39">
        <f t="shared" si="84"/>
        <v>6093.6710140495097</v>
      </c>
      <c r="AY31" s="39">
        <f t="shared" si="85"/>
        <v>16755.044601534963</v>
      </c>
      <c r="AZ31" s="39">
        <f t="shared" si="86"/>
        <v>9107.5856439462405</v>
      </c>
      <c r="BA31" s="39">
        <f t="shared" si="87"/>
        <v>4576.3929533392538</v>
      </c>
      <c r="BB31" s="39">
        <f t="shared" si="88"/>
        <v>1539.0777874467508</v>
      </c>
      <c r="BC31" s="39">
        <f t="shared" si="89"/>
        <v>0</v>
      </c>
      <c r="BD31" s="39">
        <f t="shared" si="90"/>
        <v>0</v>
      </c>
      <c r="BE31" s="39">
        <f t="shared" si="91"/>
        <v>1518.753249254238</v>
      </c>
      <c r="BF31" s="39">
        <f t="shared" si="92"/>
        <v>0</v>
      </c>
      <c r="BG31" s="39">
        <f t="shared" si="93"/>
        <v>4576.2794189454289</v>
      </c>
      <c r="BH31" s="39">
        <f t="shared" si="94"/>
        <v>6090.0406584140119</v>
      </c>
      <c r="BI31" s="39">
        <f t="shared" si="95"/>
        <v>1518.7454972652274</v>
      </c>
      <c r="BJ31" s="39">
        <f t="shared" si="96"/>
        <v>0</v>
      </c>
      <c r="BK31" s="39">
        <f t="shared" si="97"/>
        <v>13696.123163305452</v>
      </c>
      <c r="BL31" s="39">
        <f t="shared" si="98"/>
        <v>0</v>
      </c>
      <c r="BM31" s="39">
        <f t="shared" si="99"/>
        <v>6092.8814381663051</v>
      </c>
      <c r="BN31" s="39">
        <f t="shared" si="100"/>
        <v>38946.652324889146</v>
      </c>
      <c r="BO31" s="78">
        <f t="shared" si="101"/>
        <v>0.19922156197011626</v>
      </c>
      <c r="BP31" s="78">
        <f t="shared" si="102"/>
        <v>1.1690758076912058</v>
      </c>
      <c r="BQ31" s="78">
        <f t="shared" si="103"/>
        <v>0.14465726826234759</v>
      </c>
      <c r="BR31" s="78">
        <f t="shared" si="104"/>
        <v>0.3353935648609685</v>
      </c>
      <c r="BS31" s="78">
        <f t="shared" si="105"/>
        <v>0.61864601244942208</v>
      </c>
      <c r="BT31" s="78">
        <f t="shared" si="106"/>
        <v>0.62479381995338468</v>
      </c>
      <c r="BU31" s="78">
        <f t="shared" si="107"/>
        <v>0.18374702968669096</v>
      </c>
      <c r="BV31" s="78">
        <f t="shared" si="108"/>
        <v>0</v>
      </c>
      <c r="BW31" s="78">
        <f t="shared" si="109"/>
        <v>0.12134002227406654</v>
      </c>
      <c r="BX31" s="78">
        <f t="shared" si="110"/>
        <v>0.13875130968433752</v>
      </c>
      <c r="BY31" s="78">
        <f t="shared" si="111"/>
        <v>2.768604145368703E-2</v>
      </c>
      <c r="BZ31" s="78">
        <f t="shared" si="112"/>
        <v>0</v>
      </c>
      <c r="CA31" s="78">
        <f t="shared" si="113"/>
        <v>0</v>
      </c>
      <c r="CB31" s="78">
        <f t="shared" si="114"/>
        <v>5.8874986735120427E-2</v>
      </c>
      <c r="CC31" s="78">
        <f t="shared" si="115"/>
        <v>0.20684227694692153</v>
      </c>
      <c r="CD31" s="78">
        <f t="shared" si="116"/>
        <v>6.479494892671106E-2</v>
      </c>
      <c r="CE31" s="78">
        <f t="shared" si="117"/>
        <v>0.11058144063947768</v>
      </c>
      <c r="CF31" s="78">
        <f t="shared" si="118"/>
        <v>0.53635774485070731</v>
      </c>
      <c r="CG31" s="78">
        <f t="shared" si="119"/>
        <v>4.2727167220188156E-2</v>
      </c>
      <c r="CH31" s="78">
        <f t="shared" si="120"/>
        <v>4.7131928067258771E-2</v>
      </c>
      <c r="CI31" s="78">
        <f t="shared" si="121"/>
        <v>0</v>
      </c>
      <c r="CJ31" s="78">
        <f t="shared" si="122"/>
        <v>0</v>
      </c>
      <c r="CK31" s="78">
        <f t="shared" si="123"/>
        <v>3.4198176355429447E-2</v>
      </c>
      <c r="CL31" s="78">
        <f t="shared" si="124"/>
        <v>0</v>
      </c>
      <c r="CM31" s="78">
        <f t="shared" si="125"/>
        <v>4.5206977955878795E-2</v>
      </c>
      <c r="CN31" s="78">
        <f t="shared" si="126"/>
        <v>0.12433218584107524</v>
      </c>
      <c r="CO31" s="78">
        <f t="shared" si="127"/>
        <v>3.4708419739143376E-2</v>
      </c>
      <c r="CP31" s="78">
        <f t="shared" si="128"/>
        <v>0</v>
      </c>
      <c r="CQ31" s="78">
        <f t="shared" si="129"/>
        <v>0.2833939491620871</v>
      </c>
      <c r="CR31" s="78">
        <f t="shared" si="130"/>
        <v>0</v>
      </c>
      <c r="CS31" s="78">
        <f t="shared" si="131"/>
        <v>7.7743863892672696E-2</v>
      </c>
      <c r="CT31" s="78">
        <f t="shared" si="132"/>
        <v>0.1581806747058615</v>
      </c>
      <c r="CU31" s="39">
        <v>6.35</v>
      </c>
      <c r="CV31" s="39">
        <v>37.628865979381402</v>
      </c>
      <c r="CW31" s="39">
        <v>4.6082949308755801</v>
      </c>
      <c r="CX31" s="39">
        <v>10.7049608355091</v>
      </c>
      <c r="CY31" s="39">
        <v>19.801980198019798</v>
      </c>
      <c r="CZ31" s="39">
        <v>20</v>
      </c>
      <c r="DA31" s="39">
        <v>5.85585585585586</v>
      </c>
      <c r="DB31" s="39">
        <v>0</v>
      </c>
      <c r="DC31" s="39">
        <v>3.8645833333333299</v>
      </c>
      <c r="DD31" s="39">
        <v>4.4198895027624303</v>
      </c>
      <c r="DE31" s="39">
        <v>0.88095238095238104</v>
      </c>
      <c r="DF31" s="39">
        <v>0</v>
      </c>
      <c r="DG31" s="39">
        <v>0</v>
      </c>
      <c r="DH31" s="39">
        <v>1.8739495798319299</v>
      </c>
      <c r="DI31" s="39">
        <v>6.5934065934065904</v>
      </c>
      <c r="DJ31" s="39">
        <v>2.0625</v>
      </c>
      <c r="DK31" s="39">
        <v>3.5215517241379302</v>
      </c>
      <c r="DL31" s="39">
        <v>17.153846153846199</v>
      </c>
      <c r="DM31" s="39">
        <v>1.3597560975609799</v>
      </c>
      <c r="DN31" s="39">
        <v>1.5</v>
      </c>
      <c r="DO31" s="39">
        <v>0</v>
      </c>
      <c r="DP31" s="39">
        <v>0</v>
      </c>
      <c r="DQ31" s="39">
        <v>1.0882352941176501</v>
      </c>
      <c r="DR31" s="39">
        <v>0</v>
      </c>
      <c r="DS31" s="39">
        <v>1.43870967741935</v>
      </c>
      <c r="DT31" s="39">
        <v>3.96</v>
      </c>
      <c r="DU31" s="78">
        <v>1.1044776119402999</v>
      </c>
      <c r="DV31" s="78">
        <v>0</v>
      </c>
      <c r="DW31" s="78">
        <v>9.0405405405405403</v>
      </c>
      <c r="DX31" s="78">
        <v>0</v>
      </c>
      <c r="DY31" s="78">
        <v>2.4750000000000001</v>
      </c>
      <c r="DZ31" s="78">
        <v>5.03978779840849</v>
      </c>
      <c r="EA31" s="39">
        <f t="shared" si="133"/>
        <v>3.0477992542269421</v>
      </c>
      <c r="EB31" s="39">
        <f t="shared" si="34"/>
        <v>6.5309349757575692</v>
      </c>
      <c r="EC31">
        <v>572.77</v>
      </c>
      <c r="ED31" s="39">
        <f t="shared" si="134"/>
        <v>0.20530713687163407</v>
      </c>
      <c r="EE31" s="39">
        <f t="shared" si="135"/>
        <v>241885128.43818721</v>
      </c>
      <c r="EF31" s="39">
        <f t="shared" si="136"/>
        <v>12670013.852969684</v>
      </c>
      <c r="EG31" s="39">
        <f t="shared" si="137"/>
        <v>14172128.897393923</v>
      </c>
      <c r="EH31" s="39">
        <f t="shared" si="138"/>
        <v>25013480.957151487</v>
      </c>
      <c r="EI31" s="39">
        <f t="shared" si="139"/>
        <v>13192488.651030289</v>
      </c>
      <c r="EJ31" s="39">
        <f t="shared" si="140"/>
        <v>5224747.9806060558</v>
      </c>
      <c r="EK31" s="39">
        <f t="shared" si="141"/>
        <v>14498675.646181803</v>
      </c>
      <c r="EL31" s="39">
        <f t="shared" si="142"/>
        <v>3004230.0888484814</v>
      </c>
      <c r="EM31" s="39">
        <f t="shared" si="143"/>
        <v>6269697.5767272655</v>
      </c>
      <c r="EN31" s="39">
        <f t="shared" si="144"/>
        <v>23641984.612242397</v>
      </c>
      <c r="EO31" s="39">
        <f t="shared" si="145"/>
        <v>5485985.3796363585</v>
      </c>
      <c r="EP31" s="39">
        <f t="shared" si="146"/>
        <v>2481755.2907878761</v>
      </c>
      <c r="EQ31" s="39">
        <f t="shared" si="147"/>
        <v>4506345.1332727224</v>
      </c>
      <c r="ER31" s="39">
        <f t="shared" si="148"/>
        <v>7771812.6211515069</v>
      </c>
      <c r="ES31" s="39">
        <f t="shared" si="149"/>
        <v>17829452.483818166</v>
      </c>
      <c r="ET31" s="39">
        <f t="shared" si="150"/>
        <v>9404546.3650908992</v>
      </c>
      <c r="EU31" s="39">
        <f t="shared" si="151"/>
        <v>15151769.143757561</v>
      </c>
      <c r="EV31" s="39">
        <f t="shared" si="152"/>
        <v>1698043.0936969679</v>
      </c>
      <c r="EW31" s="39">
        <f t="shared" si="153"/>
        <v>10710733.360242413</v>
      </c>
      <c r="EX31" s="39">
        <f t="shared" si="154"/>
        <v>3265467.4878787845</v>
      </c>
      <c r="EY31" s="39">
        <f t="shared" si="155"/>
        <v>3200158.1381212091</v>
      </c>
      <c r="EZ31" s="39">
        <f t="shared" si="156"/>
        <v>8947380.9167878702</v>
      </c>
      <c r="FA31" s="39">
        <f t="shared" si="157"/>
        <v>4441035.7835151469</v>
      </c>
      <c r="FB31" s="39">
        <f t="shared" si="158"/>
        <v>3330776.8376363604</v>
      </c>
      <c r="FC31" s="39">
        <f t="shared" si="159"/>
        <v>10122949.212424232</v>
      </c>
      <c r="FD31" s="39">
        <f t="shared" si="160"/>
        <v>4898201.2318181768</v>
      </c>
      <c r="FE31" s="39">
        <f t="shared" si="161"/>
        <v>4375726.4337575715</v>
      </c>
      <c r="FF31" s="39">
        <f t="shared" si="162"/>
        <v>5485985.3796363585</v>
      </c>
      <c r="FG31" s="39">
        <f t="shared" si="163"/>
        <v>4832891.8820606004</v>
      </c>
      <c r="FH31" s="39">
        <f t="shared" si="164"/>
        <v>4310417.0839999951</v>
      </c>
      <c r="FI31" s="39">
        <f t="shared" si="165"/>
        <v>7837121.9709090833</v>
      </c>
      <c r="FJ31" s="39">
        <f t="shared" si="166"/>
        <v>24621624.858606037</v>
      </c>
      <c r="FK31" s="39">
        <v>37036830</v>
      </c>
      <c r="FL31">
        <v>1940000</v>
      </c>
      <c r="FM31">
        <v>2170000</v>
      </c>
      <c r="FN31">
        <v>3830000</v>
      </c>
      <c r="FO31">
        <v>2020000</v>
      </c>
      <c r="FP31">
        <v>800000</v>
      </c>
      <c r="FQ31">
        <v>2220000</v>
      </c>
      <c r="FR31">
        <v>460000</v>
      </c>
      <c r="FS31">
        <v>960000</v>
      </c>
      <c r="FT31">
        <v>3620000</v>
      </c>
      <c r="FU31">
        <v>840000</v>
      </c>
      <c r="FV31">
        <v>380000</v>
      </c>
      <c r="FW31">
        <v>690000</v>
      </c>
      <c r="FX31">
        <v>1190000</v>
      </c>
      <c r="FY31">
        <v>2730000</v>
      </c>
      <c r="FZ31">
        <v>1440000</v>
      </c>
      <c r="GA31">
        <v>2320000</v>
      </c>
      <c r="GB31">
        <v>260000</v>
      </c>
      <c r="GC31">
        <v>1640000</v>
      </c>
      <c r="GD31">
        <v>500000</v>
      </c>
      <c r="GE31">
        <v>490000</v>
      </c>
      <c r="GF31">
        <v>1370000</v>
      </c>
      <c r="GG31">
        <v>680000</v>
      </c>
      <c r="GH31">
        <v>510000</v>
      </c>
      <c r="GI31">
        <v>1550000</v>
      </c>
      <c r="GJ31">
        <v>750000</v>
      </c>
      <c r="GK31">
        <v>670000</v>
      </c>
      <c r="GL31">
        <v>840000</v>
      </c>
      <c r="GM31">
        <v>740000</v>
      </c>
      <c r="GN31">
        <v>660000</v>
      </c>
      <c r="GO31">
        <v>1200000</v>
      </c>
      <c r="GP31">
        <v>3770000</v>
      </c>
      <c r="GQ31" s="49">
        <v>1.1402369146005498E-2</v>
      </c>
      <c r="GR31" s="36">
        <v>1E-3</v>
      </c>
      <c r="GS31" s="36">
        <v>8.0000000000000002E-3</v>
      </c>
      <c r="GT31" s="37">
        <f t="shared" si="36"/>
        <v>5.0015711219189357E-3</v>
      </c>
      <c r="GU31" s="44">
        <f t="shared" si="167"/>
        <v>3.564727894848732</v>
      </c>
      <c r="GV31" s="30">
        <v>3.2</v>
      </c>
      <c r="GW31" s="13">
        <f t="shared" si="168"/>
        <v>0.94746199167394818</v>
      </c>
      <c r="GX31" s="44">
        <v>0.41</v>
      </c>
      <c r="GY31" s="13">
        <f t="shared" si="169"/>
        <v>1.7100000000000009</v>
      </c>
      <c r="GZ31" s="13">
        <f t="shared" si="170"/>
        <v>-0.15665381004537635</v>
      </c>
      <c r="HA31" s="13">
        <f t="shared" si="171"/>
        <v>14.886316152974905</v>
      </c>
      <c r="HB31" s="13">
        <f t="shared" si="172"/>
        <v>17.410896085350757</v>
      </c>
      <c r="HC31" s="13">
        <v>9.75</v>
      </c>
      <c r="HD31" s="13">
        <v>8.0399999999999991</v>
      </c>
      <c r="HE31" s="13">
        <v>2</v>
      </c>
      <c r="HF31" s="13">
        <f t="shared" si="173"/>
        <v>-10.684619516131413</v>
      </c>
      <c r="HG31" s="13">
        <f t="shared" si="37"/>
        <v>0.25865107765800122</v>
      </c>
      <c r="HH31" s="13">
        <f t="shared" si="174"/>
        <v>-1.2273486055805338</v>
      </c>
      <c r="HI31" s="13">
        <f t="shared" si="175"/>
        <v>4.1359251741557381</v>
      </c>
      <c r="HJ31" s="44">
        <v>1</v>
      </c>
      <c r="HK31" s="44">
        <v>0.72</v>
      </c>
      <c r="HL31" s="44">
        <f t="shared" si="176"/>
        <v>192.23652179542762</v>
      </c>
      <c r="HM31" s="44">
        <v>200</v>
      </c>
      <c r="HN31" s="44">
        <v>10</v>
      </c>
      <c r="HO31" s="44">
        <v>2941</v>
      </c>
      <c r="HP31" s="44">
        <v>10000</v>
      </c>
    </row>
    <row r="32" spans="1:224" x14ac:dyDescent="0.25">
      <c r="A32" s="40" t="s">
        <v>287</v>
      </c>
      <c r="B32" s="45"/>
      <c r="C32" s="55">
        <f t="shared" si="38"/>
        <v>2.5181199004247964E-5</v>
      </c>
      <c r="D32" s="55">
        <f t="shared" si="39"/>
        <v>1.4921889173715765E-4</v>
      </c>
      <c r="E32" s="55">
        <f t="shared" si="40"/>
        <v>1.8274392397581857E-5</v>
      </c>
      <c r="F32" s="55">
        <f t="shared" si="41"/>
        <v>4.2450984115215834E-5</v>
      </c>
      <c r="G32" s="55">
        <f t="shared" si="42"/>
        <v>7.8525606936143133E-5</v>
      </c>
      <c r="H32" s="55">
        <f t="shared" si="43"/>
        <v>7.9310863005502968E-5</v>
      </c>
      <c r="I32" s="55">
        <f t="shared" si="44"/>
        <v>2.3221649078189119E-5</v>
      </c>
      <c r="J32" s="55">
        <f t="shared" si="45"/>
        <v>0</v>
      </c>
      <c r="K32" s="55">
        <f t="shared" si="46"/>
        <v>1.5325171966167062E-5</v>
      </c>
      <c r="L32" s="55">
        <f t="shared" si="47"/>
        <v>1.7527262542652369E-5</v>
      </c>
      <c r="M32" s="55">
        <f t="shared" si="48"/>
        <v>3.4934546800039629E-6</v>
      </c>
      <c r="N32" s="55">
        <f t="shared" si="49"/>
        <v>0</v>
      </c>
      <c r="O32" s="55">
        <f t="shared" si="50"/>
        <v>0</v>
      </c>
      <c r="P32" s="55">
        <f t="shared" si="51"/>
        <v>7.4312279202629755E-6</v>
      </c>
      <c r="Q32" s="55">
        <f t="shared" si="52"/>
        <v>2.6146438353462365E-5</v>
      </c>
      <c r="R32" s="55">
        <f t="shared" si="53"/>
        <v>8.1789327474428297E-6</v>
      </c>
      <c r="S32" s="55">
        <f t="shared" si="54"/>
        <v>1.3964865317994332E-5</v>
      </c>
      <c r="T32" s="55">
        <f t="shared" si="55"/>
        <v>6.8024317116258462E-5</v>
      </c>
      <c r="U32" s="55">
        <f t="shared" si="56"/>
        <v>5.3921714787269481E-6</v>
      </c>
      <c r="V32" s="55">
        <f t="shared" si="57"/>
        <v>5.9483147254128094E-6</v>
      </c>
      <c r="W32" s="55">
        <f t="shared" si="58"/>
        <v>0</v>
      </c>
      <c r="X32" s="55">
        <f t="shared" si="59"/>
        <v>0</v>
      </c>
      <c r="Y32" s="55">
        <f t="shared" si="60"/>
        <v>4.3154440164758917E-6</v>
      </c>
      <c r="Z32" s="55">
        <f t="shared" si="61"/>
        <v>0</v>
      </c>
      <c r="AA32" s="55">
        <f t="shared" si="62"/>
        <v>5.7052653065249592E-6</v>
      </c>
      <c r="AB32" s="55">
        <f t="shared" si="63"/>
        <v>1.5703550875089192E-5</v>
      </c>
      <c r="AC32" s="55">
        <f t="shared" si="64"/>
        <v>4.3798536286613482E-6</v>
      </c>
      <c r="AD32" s="55">
        <f t="shared" si="65"/>
        <v>0</v>
      </c>
      <c r="AE32" s="55">
        <f t="shared" si="66"/>
        <v>3.5850653615325523E-5</v>
      </c>
      <c r="AF32" s="55">
        <f t="shared" si="67"/>
        <v>0</v>
      </c>
      <c r="AG32" s="55">
        <f t="shared" si="68"/>
        <v>9.8147192969313957E-6</v>
      </c>
      <c r="AH32" s="55">
        <f t="shared" si="69"/>
        <v>1.9985495982819193E-5</v>
      </c>
      <c r="AI32" s="39">
        <f t="shared" si="1"/>
        <v>533105.48719334672</v>
      </c>
      <c r="AJ32" s="39">
        <f t="shared" si="70"/>
        <v>163844.78881344036</v>
      </c>
      <c r="AK32" s="39">
        <f t="shared" si="71"/>
        <v>22680.158169401468</v>
      </c>
      <c r="AL32" s="39">
        <f t="shared" si="72"/>
        <v>92808.72627390566</v>
      </c>
      <c r="AM32" s="39">
        <f t="shared" si="73"/>
        <v>90284.438743068502</v>
      </c>
      <c r="AN32" s="39">
        <f t="shared" si="74"/>
        <v>36111.512600533031</v>
      </c>
      <c r="AO32" s="39">
        <f t="shared" si="75"/>
        <v>29472.513789010885</v>
      </c>
      <c r="AP32" s="39">
        <f t="shared" si="76"/>
        <v>0</v>
      </c>
      <c r="AQ32" s="39">
        <f t="shared" si="77"/>
        <v>8416.3290372666088</v>
      </c>
      <c r="AR32" s="39">
        <f t="shared" si="78"/>
        <v>36290.427218948724</v>
      </c>
      <c r="AS32" s="39">
        <f t="shared" si="79"/>
        <v>1680.3232753076854</v>
      </c>
      <c r="AT32" s="39">
        <f t="shared" si="80"/>
        <v>0</v>
      </c>
      <c r="AU32" s="39">
        <f t="shared" si="81"/>
        <v>0</v>
      </c>
      <c r="AV32" s="39">
        <f t="shared" si="82"/>
        <v>5062.0766194276339</v>
      </c>
      <c r="AW32" s="39">
        <f t="shared" si="83"/>
        <v>40798.531394370948</v>
      </c>
      <c r="AX32" s="39">
        <f t="shared" si="84"/>
        <v>6741.4643193236971</v>
      </c>
      <c r="AY32" s="39">
        <f t="shared" si="85"/>
        <v>18536.094661437073</v>
      </c>
      <c r="AZ32" s="39">
        <f t="shared" si="86"/>
        <v>10075.158026155677</v>
      </c>
      <c r="BA32" s="39">
        <f t="shared" si="87"/>
        <v>5062.9051484477104</v>
      </c>
      <c r="BB32" s="39">
        <f t="shared" si="88"/>
        <v>1702.6947793986315</v>
      </c>
      <c r="BC32" s="39">
        <f t="shared" si="89"/>
        <v>0</v>
      </c>
      <c r="BD32" s="39">
        <f t="shared" si="90"/>
        <v>0</v>
      </c>
      <c r="BE32" s="39">
        <f t="shared" si="91"/>
        <v>1680.2123970669438</v>
      </c>
      <c r="BF32" s="39">
        <f t="shared" si="92"/>
        <v>0</v>
      </c>
      <c r="BG32" s="39">
        <f t="shared" si="93"/>
        <v>5062.7779115282237</v>
      </c>
      <c r="BH32" s="39">
        <f t="shared" si="94"/>
        <v>6737.3958677015244</v>
      </c>
      <c r="BI32" s="39">
        <f t="shared" si="95"/>
        <v>1680.2037094648074</v>
      </c>
      <c r="BJ32" s="39">
        <f t="shared" si="96"/>
        <v>0</v>
      </c>
      <c r="BK32" s="39">
        <f t="shared" si="97"/>
        <v>15151.671386736936</v>
      </c>
      <c r="BL32" s="39">
        <f t="shared" si="98"/>
        <v>0</v>
      </c>
      <c r="BM32" s="39">
        <f t="shared" si="99"/>
        <v>6740.5794553960668</v>
      </c>
      <c r="BN32" s="39">
        <f t="shared" si="100"/>
        <v>43086.388754837819</v>
      </c>
      <c r="BO32" s="78">
        <f t="shared" si="101"/>
        <v>0.20180729414902032</v>
      </c>
      <c r="BP32" s="78">
        <f t="shared" si="102"/>
        <v>1.1841001000655635</v>
      </c>
      <c r="BQ32" s="78">
        <f t="shared" si="103"/>
        <v>0.14653584058102792</v>
      </c>
      <c r="BR32" s="78">
        <f t="shared" si="104"/>
        <v>0.33974068118270156</v>
      </c>
      <c r="BS32" s="78">
        <f t="shared" si="105"/>
        <v>0.62664134826257556</v>
      </c>
      <c r="BT32" s="78">
        <f t="shared" si="106"/>
        <v>0.63286810361302936</v>
      </c>
      <c r="BU32" s="78">
        <f t="shared" si="107"/>
        <v>0.18613228973844495</v>
      </c>
      <c r="BV32" s="78">
        <f t="shared" si="108"/>
        <v>0</v>
      </c>
      <c r="BW32" s="78">
        <f t="shared" si="109"/>
        <v>0.12291616102504778</v>
      </c>
      <c r="BX32" s="78">
        <f t="shared" si="110"/>
        <v>0.14055329301597719</v>
      </c>
      <c r="BY32" s="78">
        <f t="shared" si="111"/>
        <v>2.8046009182839417E-2</v>
      </c>
      <c r="BZ32" s="78">
        <f t="shared" si="112"/>
        <v>0</v>
      </c>
      <c r="CA32" s="78">
        <f t="shared" si="113"/>
        <v>0</v>
      </c>
      <c r="CB32" s="78">
        <f t="shared" si="114"/>
        <v>5.9640224251788422E-2</v>
      </c>
      <c r="CC32" s="78">
        <f t="shared" si="115"/>
        <v>0.20952671208660364</v>
      </c>
      <c r="CD32" s="78">
        <f t="shared" si="116"/>
        <v>6.5637081610402714E-2</v>
      </c>
      <c r="CE32" s="78">
        <f t="shared" si="117"/>
        <v>0.11201798818949961</v>
      </c>
      <c r="CF32" s="78">
        <f t="shared" si="118"/>
        <v>0.54329540695865486</v>
      </c>
      <c r="CG32" s="78">
        <f t="shared" si="119"/>
        <v>4.328261164062109E-2</v>
      </c>
      <c r="CH32" s="78">
        <f t="shared" si="120"/>
        <v>4.7744606125589395E-2</v>
      </c>
      <c r="CI32" s="78">
        <f t="shared" si="121"/>
        <v>0</v>
      </c>
      <c r="CJ32" s="78">
        <f t="shared" si="122"/>
        <v>0</v>
      </c>
      <c r="CK32" s="78">
        <f t="shared" si="123"/>
        <v>3.4642784068589713E-2</v>
      </c>
      <c r="CL32" s="78">
        <f t="shared" si="124"/>
        <v>0</v>
      </c>
      <c r="CM32" s="78">
        <f t="shared" si="125"/>
        <v>4.5794644638697361E-2</v>
      </c>
      <c r="CN32" s="78">
        <f t="shared" si="126"/>
        <v>0.12594714210579921</v>
      </c>
      <c r="CO32" s="78">
        <f t="shared" si="127"/>
        <v>3.5159658751931888E-2</v>
      </c>
      <c r="CP32" s="78">
        <f t="shared" si="128"/>
        <v>0</v>
      </c>
      <c r="CQ32" s="78">
        <f t="shared" si="129"/>
        <v>0.28706902730801714</v>
      </c>
      <c r="CR32" s="78">
        <f t="shared" si="130"/>
        <v>0</v>
      </c>
      <c r="CS32" s="78">
        <f t="shared" si="131"/>
        <v>7.8754159546088692E-2</v>
      </c>
      <c r="CT32" s="78">
        <f t="shared" si="132"/>
        <v>0.16023458512695307</v>
      </c>
      <c r="CU32" s="39">
        <v>6.35</v>
      </c>
      <c r="CV32" s="39">
        <v>37.628865979381402</v>
      </c>
      <c r="CW32" s="39">
        <v>4.6082949308755801</v>
      </c>
      <c r="CX32" s="39">
        <v>10.7049608355091</v>
      </c>
      <c r="CY32" s="39">
        <v>19.801980198019798</v>
      </c>
      <c r="CZ32" s="39">
        <v>20</v>
      </c>
      <c r="DA32" s="39">
        <v>5.85585585585586</v>
      </c>
      <c r="DB32" s="39">
        <v>0</v>
      </c>
      <c r="DC32" s="39">
        <v>3.8645833333333299</v>
      </c>
      <c r="DD32" s="39">
        <v>4.4198895027624303</v>
      </c>
      <c r="DE32" s="39">
        <v>0.88095238095238104</v>
      </c>
      <c r="DF32" s="39">
        <v>0</v>
      </c>
      <c r="DG32" s="39">
        <v>0</v>
      </c>
      <c r="DH32" s="39">
        <v>1.8739495798319299</v>
      </c>
      <c r="DI32" s="39">
        <v>6.5934065934065904</v>
      </c>
      <c r="DJ32" s="39">
        <v>2.0625</v>
      </c>
      <c r="DK32" s="39">
        <v>3.5215517241379302</v>
      </c>
      <c r="DL32" s="39">
        <v>17.153846153846199</v>
      </c>
      <c r="DM32" s="39">
        <v>1.3597560975609799</v>
      </c>
      <c r="DN32" s="39">
        <v>1.5</v>
      </c>
      <c r="DO32" s="39">
        <v>0</v>
      </c>
      <c r="DP32" s="39">
        <v>0</v>
      </c>
      <c r="DQ32" s="39">
        <v>1.0882352941176501</v>
      </c>
      <c r="DR32" s="39">
        <v>0</v>
      </c>
      <c r="DS32" s="39">
        <v>1.43870967741935</v>
      </c>
      <c r="DT32" s="39">
        <v>3.96</v>
      </c>
      <c r="DU32" s="78">
        <v>1.1044776119402999</v>
      </c>
      <c r="DV32" s="78">
        <v>0</v>
      </c>
      <c r="DW32" s="78">
        <v>9.0405405405405403</v>
      </c>
      <c r="DX32" s="78">
        <v>0</v>
      </c>
      <c r="DY32" s="78">
        <v>2.4750000000000001</v>
      </c>
      <c r="DZ32" s="78">
        <v>5.03978779840849</v>
      </c>
      <c r="EA32" s="39">
        <f t="shared" si="133"/>
        <v>3.0862138654112643</v>
      </c>
      <c r="EB32" s="39">
        <f t="shared" si="34"/>
        <v>7.1325115759455322</v>
      </c>
      <c r="EC32">
        <v>572.77</v>
      </c>
      <c r="ED32" s="39">
        <f t="shared" si="134"/>
        <v>0.22713441501831036</v>
      </c>
      <c r="EE32" s="39">
        <f t="shared" si="135"/>
        <v>264165618.71132678</v>
      </c>
      <c r="EF32" s="39">
        <f t="shared" si="136"/>
        <v>13837072.457334332</v>
      </c>
      <c r="EG32" s="39">
        <f t="shared" si="137"/>
        <v>15477550.119801804</v>
      </c>
      <c r="EH32" s="39">
        <f t="shared" si="138"/>
        <v>27317519.335871387</v>
      </c>
      <c r="EI32" s="39">
        <f t="shared" si="139"/>
        <v>14407673.383409975</v>
      </c>
      <c r="EJ32" s="39">
        <f t="shared" si="140"/>
        <v>5706009.2607564265</v>
      </c>
      <c r="EK32" s="39">
        <f t="shared" si="141"/>
        <v>15834175.698599083</v>
      </c>
      <c r="EL32" s="39">
        <f t="shared" si="142"/>
        <v>3280955.324934945</v>
      </c>
      <c r="EM32" s="39">
        <f t="shared" si="143"/>
        <v>6847211.1129077105</v>
      </c>
      <c r="EN32" s="39">
        <f t="shared" si="144"/>
        <v>25819691.904922828</v>
      </c>
      <c r="EO32" s="39">
        <f t="shared" si="145"/>
        <v>5991309.723794247</v>
      </c>
      <c r="EP32" s="39">
        <f t="shared" si="146"/>
        <v>2710354.3988593025</v>
      </c>
      <c r="EQ32" s="39">
        <f t="shared" si="147"/>
        <v>4921432.9874024177</v>
      </c>
      <c r="ER32" s="39">
        <f t="shared" si="148"/>
        <v>8487688.7753751837</v>
      </c>
      <c r="ES32" s="39">
        <f t="shared" si="149"/>
        <v>19471756.602331303</v>
      </c>
      <c r="ET32" s="39">
        <f t="shared" si="150"/>
        <v>10270816.669361567</v>
      </c>
      <c r="EU32" s="39">
        <f t="shared" si="151"/>
        <v>16547426.856193636</v>
      </c>
      <c r="EV32" s="39">
        <f t="shared" si="152"/>
        <v>1854453.0097458386</v>
      </c>
      <c r="EW32" s="39">
        <f t="shared" si="153"/>
        <v>11697318.984550674</v>
      </c>
      <c r="EX32" s="39">
        <f t="shared" si="154"/>
        <v>3566255.787972766</v>
      </c>
      <c r="EY32" s="39">
        <f t="shared" si="155"/>
        <v>3494930.6722133108</v>
      </c>
      <c r="EZ32" s="39">
        <f t="shared" si="156"/>
        <v>9771540.8590453789</v>
      </c>
      <c r="FA32" s="39">
        <f t="shared" si="157"/>
        <v>4850107.8716429621</v>
      </c>
      <c r="FB32" s="39">
        <f t="shared" si="158"/>
        <v>3637580.9037322211</v>
      </c>
      <c r="FC32" s="39">
        <f t="shared" si="159"/>
        <v>11055392.942715574</v>
      </c>
      <c r="FD32" s="39">
        <f t="shared" si="160"/>
        <v>5349383.6819591494</v>
      </c>
      <c r="FE32" s="39">
        <f t="shared" si="161"/>
        <v>4778782.7558835074</v>
      </c>
      <c r="FF32" s="39">
        <f t="shared" si="162"/>
        <v>5991309.723794247</v>
      </c>
      <c r="FG32" s="39">
        <f t="shared" si="163"/>
        <v>5278058.5661996938</v>
      </c>
      <c r="FH32" s="39">
        <f t="shared" si="164"/>
        <v>4707457.6401240518</v>
      </c>
      <c r="FI32" s="39">
        <f t="shared" si="165"/>
        <v>8559013.8911346383</v>
      </c>
      <c r="FJ32" s="39">
        <f t="shared" si="166"/>
        <v>26889568.641314659</v>
      </c>
      <c r="FK32" s="39">
        <v>37036830</v>
      </c>
      <c r="FL32">
        <v>1940000</v>
      </c>
      <c r="FM32">
        <v>2170000</v>
      </c>
      <c r="FN32">
        <v>3830000</v>
      </c>
      <c r="FO32">
        <v>2020000</v>
      </c>
      <c r="FP32">
        <v>800000</v>
      </c>
      <c r="FQ32">
        <v>2220000</v>
      </c>
      <c r="FR32">
        <v>460000</v>
      </c>
      <c r="FS32">
        <v>960000</v>
      </c>
      <c r="FT32">
        <v>3620000</v>
      </c>
      <c r="FU32">
        <v>840000</v>
      </c>
      <c r="FV32">
        <v>380000</v>
      </c>
      <c r="FW32">
        <v>690000</v>
      </c>
      <c r="FX32">
        <v>1190000</v>
      </c>
      <c r="FY32">
        <v>2730000</v>
      </c>
      <c r="FZ32">
        <v>1440000</v>
      </c>
      <c r="GA32">
        <v>2320000</v>
      </c>
      <c r="GB32">
        <v>260000</v>
      </c>
      <c r="GC32">
        <v>1640000</v>
      </c>
      <c r="GD32">
        <v>500000</v>
      </c>
      <c r="GE32">
        <v>490000</v>
      </c>
      <c r="GF32">
        <v>1370000</v>
      </c>
      <c r="GG32">
        <v>680000</v>
      </c>
      <c r="GH32">
        <v>510000</v>
      </c>
      <c r="GI32">
        <v>1550000</v>
      </c>
      <c r="GJ32">
        <v>750000</v>
      </c>
      <c r="GK32">
        <v>670000</v>
      </c>
      <c r="GL32">
        <v>840000</v>
      </c>
      <c r="GM32">
        <v>740000</v>
      </c>
      <c r="GN32">
        <v>660000</v>
      </c>
      <c r="GO32">
        <v>1200000</v>
      </c>
      <c r="GP32">
        <v>3770000</v>
      </c>
      <c r="GQ32" s="49">
        <v>1.2452662632375181E-2</v>
      </c>
      <c r="GR32" s="36">
        <v>1E-3</v>
      </c>
      <c r="GS32" s="36">
        <v>8.0000000000000002E-3</v>
      </c>
      <c r="GT32" s="37">
        <f t="shared" si="36"/>
        <v>5.0666186761222512E-3</v>
      </c>
      <c r="GU32" s="44">
        <f t="shared" si="167"/>
        <v>2.3764852632324889</v>
      </c>
      <c r="GV32" s="30">
        <v>4.8</v>
      </c>
      <c r="GW32" s="13">
        <f t="shared" si="168"/>
        <v>1.4211929875109219</v>
      </c>
      <c r="GX32" s="44">
        <v>0.41</v>
      </c>
      <c r="GY32" s="13">
        <f t="shared" si="169"/>
        <v>1.7100000000000009</v>
      </c>
      <c r="GZ32" s="13">
        <f t="shared" si="170"/>
        <v>-0.15665381004537635</v>
      </c>
      <c r="HA32" s="13">
        <f t="shared" si="171"/>
        <v>14.886316152974905</v>
      </c>
      <c r="HB32" s="13">
        <f t="shared" si="172"/>
        <v>17.410896085350757</v>
      </c>
      <c r="HC32" s="13">
        <v>9.75</v>
      </c>
      <c r="HD32" s="13">
        <v>8.0399999999999991</v>
      </c>
      <c r="HE32" s="13">
        <v>2</v>
      </c>
      <c r="HF32" s="13">
        <f t="shared" si="173"/>
        <v>-10.684619516131413</v>
      </c>
      <c r="HG32" s="13">
        <f t="shared" si="37"/>
        <v>0.25865107765800122</v>
      </c>
      <c r="HH32" s="13">
        <f t="shared" si="174"/>
        <v>-1.2273486055805338</v>
      </c>
      <c r="HI32" s="13">
        <f t="shared" si="175"/>
        <v>2.7572834494371592</v>
      </c>
      <c r="HJ32" s="44">
        <v>1</v>
      </c>
      <c r="HK32" s="44">
        <v>0.72</v>
      </c>
      <c r="HL32" s="44">
        <f t="shared" si="176"/>
        <v>192.23652179542762</v>
      </c>
      <c r="HM32" s="44">
        <v>200</v>
      </c>
      <c r="HN32" s="44">
        <v>10</v>
      </c>
      <c r="HO32" s="44">
        <v>2941</v>
      </c>
      <c r="HP32" s="44">
        <v>10000</v>
      </c>
    </row>
    <row r="33" spans="1:224" x14ac:dyDescent="0.25">
      <c r="A33" s="40" t="s">
        <v>288</v>
      </c>
      <c r="B33" s="45"/>
      <c r="C33" s="55">
        <f t="shared" si="38"/>
        <v>1.3417493222533071E-5</v>
      </c>
      <c r="D33" s="55">
        <f t="shared" si="39"/>
        <v>7.950945736219777E-5</v>
      </c>
      <c r="E33" s="55">
        <f t="shared" si="40"/>
        <v>9.7372859846388618E-6</v>
      </c>
      <c r="F33" s="55">
        <f t="shared" si="41"/>
        <v>2.261948652880659E-5</v>
      </c>
      <c r="G33" s="55">
        <f t="shared" si="42"/>
        <v>4.1841407102309255E-5</v>
      </c>
      <c r="H33" s="55">
        <f t="shared" si="43"/>
        <v>4.225982117333181E-5</v>
      </c>
      <c r="I33" s="55">
        <f t="shared" si="44"/>
        <v>1.2373371064263936E-5</v>
      </c>
      <c r="J33" s="55">
        <f t="shared" si="45"/>
        <v>0</v>
      </c>
      <c r="K33" s="55">
        <f t="shared" si="46"/>
        <v>8.1658300288053182E-6</v>
      </c>
      <c r="L33" s="55">
        <f t="shared" si="47"/>
        <v>9.3391869996316268E-6</v>
      </c>
      <c r="M33" s="55">
        <f t="shared" si="48"/>
        <v>1.8614445040634683E-6</v>
      </c>
      <c r="N33" s="55">
        <f t="shared" si="49"/>
        <v>0</v>
      </c>
      <c r="O33" s="55">
        <f t="shared" si="50"/>
        <v>0</v>
      </c>
      <c r="P33" s="55">
        <f t="shared" si="51"/>
        <v>3.9596387065767708E-6</v>
      </c>
      <c r="Q33" s="55">
        <f t="shared" si="52"/>
        <v>1.3931809178021476E-5</v>
      </c>
      <c r="R33" s="55">
        <f t="shared" si="53"/>
        <v>4.3580440584993496E-6</v>
      </c>
      <c r="S33" s="55">
        <f t="shared" si="54"/>
        <v>7.4410073057354018E-6</v>
      </c>
      <c r="T33" s="55">
        <f t="shared" si="55"/>
        <v>3.6245923544819467E-5</v>
      </c>
      <c r="U33" s="55">
        <f t="shared" si="56"/>
        <v>2.8731524761137911E-6</v>
      </c>
      <c r="V33" s="55">
        <f t="shared" si="57"/>
        <v>3.1694865879998424E-6</v>
      </c>
      <c r="W33" s="55">
        <f t="shared" si="58"/>
        <v>0</v>
      </c>
      <c r="X33" s="55">
        <f t="shared" si="59"/>
        <v>0</v>
      </c>
      <c r="Y33" s="55">
        <f t="shared" si="60"/>
        <v>2.2994314461954879E-6</v>
      </c>
      <c r="Z33" s="55">
        <f t="shared" si="61"/>
        <v>0</v>
      </c>
      <c r="AA33" s="55">
        <f t="shared" si="62"/>
        <v>3.039980684404163E-6</v>
      </c>
      <c r="AB33" s="55">
        <f t="shared" si="63"/>
        <v>8.3674445923200003E-6</v>
      </c>
      <c r="AC33" s="55">
        <f t="shared" si="64"/>
        <v>2.3337513185275535E-6</v>
      </c>
      <c r="AD33" s="55">
        <f t="shared" si="65"/>
        <v>0</v>
      </c>
      <c r="AE33" s="55">
        <f t="shared" si="66"/>
        <v>1.9102581327675242E-5</v>
      </c>
      <c r="AF33" s="55">
        <f t="shared" si="67"/>
        <v>0</v>
      </c>
      <c r="AG33" s="55">
        <f t="shared" si="68"/>
        <v>5.2296528702004338E-6</v>
      </c>
      <c r="AH33" s="55">
        <f t="shared" si="69"/>
        <v>1.0649026555614206E-5</v>
      </c>
      <c r="AI33" s="39">
        <f t="shared" si="1"/>
        <v>284055.33733840747</v>
      </c>
      <c r="AJ33" s="39">
        <f t="shared" si="70"/>
        <v>87296.580240399271</v>
      </c>
      <c r="AK33" s="39">
        <f t="shared" si="71"/>
        <v>12084.73964725812</v>
      </c>
      <c r="AL33" s="39">
        <f t="shared" si="72"/>
        <v>49450.999567008948</v>
      </c>
      <c r="AM33" s="39">
        <f t="shared" si="73"/>
        <v>48105.175508810869</v>
      </c>
      <c r="AN33" s="39">
        <f t="shared" si="74"/>
        <v>19240.857413254838</v>
      </c>
      <c r="AO33" s="39">
        <f t="shared" si="75"/>
        <v>15703.895008972804</v>
      </c>
      <c r="AP33" s="39">
        <f t="shared" si="76"/>
        <v>0</v>
      </c>
      <c r="AQ33" s="39">
        <f t="shared" si="77"/>
        <v>4484.5051949482913</v>
      </c>
      <c r="AR33" s="39">
        <f t="shared" si="78"/>
        <v>19336.748728275568</v>
      </c>
      <c r="AS33" s="39">
        <f t="shared" si="79"/>
        <v>895.33817656143015</v>
      </c>
      <c r="AT33" s="39">
        <f t="shared" si="80"/>
        <v>0</v>
      </c>
      <c r="AU33" s="39">
        <f t="shared" si="81"/>
        <v>0</v>
      </c>
      <c r="AV33" s="39">
        <f t="shared" si="82"/>
        <v>2697.2559724911212</v>
      </c>
      <c r="AW33" s="39">
        <f t="shared" si="83"/>
        <v>21738.728246406357</v>
      </c>
      <c r="AX33" s="39">
        <f t="shared" si="84"/>
        <v>3592.0926969866082</v>
      </c>
      <c r="AY33" s="39">
        <f t="shared" si="85"/>
        <v>9876.6654627274165</v>
      </c>
      <c r="AZ33" s="39">
        <f t="shared" si="86"/>
        <v>5368.2521416240434</v>
      </c>
      <c r="BA33" s="39">
        <f t="shared" si="87"/>
        <v>2697.7000495891607</v>
      </c>
      <c r="BB33" s="39">
        <f t="shared" si="88"/>
        <v>907.25748265885284</v>
      </c>
      <c r="BC33" s="39">
        <f t="shared" si="89"/>
        <v>0</v>
      </c>
      <c r="BD33" s="39">
        <f t="shared" si="90"/>
        <v>0</v>
      </c>
      <c r="BE33" s="39">
        <f t="shared" si="91"/>
        <v>895.27874761780231</v>
      </c>
      <c r="BF33" s="39">
        <f t="shared" si="92"/>
        <v>0</v>
      </c>
      <c r="BG33" s="39">
        <f t="shared" si="93"/>
        <v>2697.6318527646445</v>
      </c>
      <c r="BH33" s="39">
        <f t="shared" si="94"/>
        <v>3589.912089328629</v>
      </c>
      <c r="BI33" s="39">
        <f t="shared" si="95"/>
        <v>895.27409120553261</v>
      </c>
      <c r="BJ33" s="39">
        <f t="shared" si="96"/>
        <v>0</v>
      </c>
      <c r="BK33" s="39">
        <f t="shared" si="97"/>
        <v>8073.2454465057199</v>
      </c>
      <c r="BL33" s="39">
        <f t="shared" si="98"/>
        <v>0</v>
      </c>
      <c r="BM33" s="39">
        <f t="shared" si="99"/>
        <v>3591.6184265230499</v>
      </c>
      <c r="BN33" s="39">
        <f t="shared" si="100"/>
        <v>22957.836763978248</v>
      </c>
      <c r="BO33" s="78">
        <f t="shared" si="101"/>
        <v>0.20299717516520957</v>
      </c>
      <c r="BP33" s="78">
        <f t="shared" si="102"/>
        <v>1.1910125825586542</v>
      </c>
      <c r="BQ33" s="78">
        <f t="shared" si="103"/>
        <v>0.14740031553284569</v>
      </c>
      <c r="BR33" s="78">
        <f t="shared" si="104"/>
        <v>0.34174104977350522</v>
      </c>
      <c r="BS33" s="78">
        <f t="shared" si="105"/>
        <v>0.63032028327208145</v>
      </c>
      <c r="BT33" s="78">
        <f t="shared" si="106"/>
        <v>0.63658336096436141</v>
      </c>
      <c r="BU33" s="78">
        <f t="shared" si="107"/>
        <v>0.18722992236164929</v>
      </c>
      <c r="BV33" s="78">
        <f t="shared" si="108"/>
        <v>0</v>
      </c>
      <c r="BW33" s="78">
        <f t="shared" si="109"/>
        <v>0.12364146634891753</v>
      </c>
      <c r="BX33" s="78">
        <f t="shared" si="110"/>
        <v>0.14138252444103191</v>
      </c>
      <c r="BY33" s="78">
        <f t="shared" si="111"/>
        <v>2.8211661574595294E-2</v>
      </c>
      <c r="BZ33" s="78">
        <f t="shared" si="112"/>
        <v>0</v>
      </c>
      <c r="CA33" s="78">
        <f t="shared" si="113"/>
        <v>0</v>
      </c>
      <c r="CB33" s="78">
        <f t="shared" si="114"/>
        <v>5.99923743581251E-2</v>
      </c>
      <c r="CC33" s="78">
        <f t="shared" si="115"/>
        <v>0.21076201163368968</v>
      </c>
      <c r="CD33" s="78">
        <f t="shared" si="116"/>
        <v>6.6024617211127748E-2</v>
      </c>
      <c r="CE33" s="78">
        <f t="shared" si="117"/>
        <v>0.11267905798053386</v>
      </c>
      <c r="CF33" s="78">
        <f t="shared" si="118"/>
        <v>0.54648771900362292</v>
      </c>
      <c r="CG33" s="78">
        <f t="shared" si="119"/>
        <v>4.3538219092251952E-2</v>
      </c>
      <c r="CH33" s="78">
        <f t="shared" si="120"/>
        <v>4.8026551429931445E-2</v>
      </c>
      <c r="CI33" s="78">
        <f t="shared" si="121"/>
        <v>0</v>
      </c>
      <c r="CJ33" s="78">
        <f t="shared" si="122"/>
        <v>0</v>
      </c>
      <c r="CK33" s="78">
        <f t="shared" si="123"/>
        <v>3.4847386409389239E-2</v>
      </c>
      <c r="CL33" s="78">
        <f t="shared" si="124"/>
        <v>0</v>
      </c>
      <c r="CM33" s="78">
        <f t="shared" si="125"/>
        <v>4.6065080179932057E-2</v>
      </c>
      <c r="CN33" s="78">
        <f t="shared" si="126"/>
        <v>0.12669030999652398</v>
      </c>
      <c r="CO33" s="78">
        <f t="shared" si="127"/>
        <v>3.5367312705288707E-2</v>
      </c>
      <c r="CP33" s="78">
        <f t="shared" si="128"/>
        <v>0</v>
      </c>
      <c r="CQ33" s="78">
        <f t="shared" si="129"/>
        <v>0.28876016758112721</v>
      </c>
      <c r="CR33" s="78">
        <f t="shared" si="130"/>
        <v>0</v>
      </c>
      <c r="CS33" s="78">
        <f t="shared" si="131"/>
        <v>7.9219079834509529E-2</v>
      </c>
      <c r="CT33" s="78">
        <f t="shared" si="132"/>
        <v>0.16117974413675507</v>
      </c>
      <c r="CU33" s="39">
        <v>6.35</v>
      </c>
      <c r="CV33" s="39">
        <v>37.628865979381402</v>
      </c>
      <c r="CW33" s="39">
        <v>4.6082949308755801</v>
      </c>
      <c r="CX33" s="39">
        <v>10.7049608355091</v>
      </c>
      <c r="CY33" s="39">
        <v>19.801980198019798</v>
      </c>
      <c r="CZ33" s="39">
        <v>20</v>
      </c>
      <c r="DA33" s="39">
        <v>5.85585585585586</v>
      </c>
      <c r="DB33" s="39">
        <v>0</v>
      </c>
      <c r="DC33" s="39">
        <v>3.8645833333333299</v>
      </c>
      <c r="DD33" s="39">
        <v>4.4198895027624303</v>
      </c>
      <c r="DE33" s="39">
        <v>0.88095238095238104</v>
      </c>
      <c r="DF33" s="39">
        <v>0</v>
      </c>
      <c r="DG33" s="39">
        <v>0</v>
      </c>
      <c r="DH33" s="39">
        <v>1.8739495798319299</v>
      </c>
      <c r="DI33" s="39">
        <v>6.5934065934065904</v>
      </c>
      <c r="DJ33" s="39">
        <v>2.0625</v>
      </c>
      <c r="DK33" s="39">
        <v>3.5215517241379302</v>
      </c>
      <c r="DL33" s="39">
        <v>17.153846153846199</v>
      </c>
      <c r="DM33" s="39">
        <v>1.3597560975609799</v>
      </c>
      <c r="DN33" s="39">
        <v>1.5</v>
      </c>
      <c r="DO33" s="39">
        <v>0</v>
      </c>
      <c r="DP33" s="39">
        <v>0</v>
      </c>
      <c r="DQ33" s="39">
        <v>1.0882352941176501</v>
      </c>
      <c r="DR33" s="39">
        <v>0</v>
      </c>
      <c r="DS33" s="39">
        <v>1.43870967741935</v>
      </c>
      <c r="DT33" s="39">
        <v>3.96</v>
      </c>
      <c r="DU33" s="78">
        <v>1.1044776119402999</v>
      </c>
      <c r="DV33" s="78">
        <v>0</v>
      </c>
      <c r="DW33" s="78">
        <v>9.0405405405405403</v>
      </c>
      <c r="DX33" s="78">
        <v>0</v>
      </c>
      <c r="DY33" s="78">
        <v>2.4750000000000001</v>
      </c>
      <c r="DZ33" s="78">
        <v>5.03978779840849</v>
      </c>
      <c r="EA33" s="39">
        <f t="shared" si="133"/>
        <v>3.1038816288486859</v>
      </c>
      <c r="EB33" s="39">
        <f t="shared" si="34"/>
        <v>3.7781496095238074</v>
      </c>
      <c r="EC33">
        <v>572.77</v>
      </c>
      <c r="ED33" s="39">
        <f t="shared" si="134"/>
        <v>0.12102578886724752</v>
      </c>
      <c r="EE33" s="39">
        <f t="shared" si="135"/>
        <v>139930684.80249962</v>
      </c>
      <c r="EF33" s="39">
        <f t="shared" si="136"/>
        <v>7329610.2424761867</v>
      </c>
      <c r="EG33" s="39">
        <f t="shared" si="137"/>
        <v>8198584.6526666619</v>
      </c>
      <c r="EH33" s="39">
        <f t="shared" si="138"/>
        <v>14470313.004476182</v>
      </c>
      <c r="EI33" s="39">
        <f t="shared" si="139"/>
        <v>7631862.2112380909</v>
      </c>
      <c r="EJ33" s="39">
        <f t="shared" si="140"/>
        <v>3022519.6876190458</v>
      </c>
      <c r="EK33" s="39">
        <f t="shared" si="141"/>
        <v>8387492.1331428522</v>
      </c>
      <c r="EL33" s="39">
        <f t="shared" si="142"/>
        <v>1737948.8203809515</v>
      </c>
      <c r="EM33" s="39">
        <f t="shared" si="143"/>
        <v>3627023.6251428551</v>
      </c>
      <c r="EN33" s="39">
        <f t="shared" si="144"/>
        <v>13676901.586476183</v>
      </c>
      <c r="EO33" s="39">
        <f t="shared" si="145"/>
        <v>3173645.6719999984</v>
      </c>
      <c r="EP33" s="39">
        <f t="shared" si="146"/>
        <v>1435696.8516190466</v>
      </c>
      <c r="EQ33" s="39">
        <f t="shared" si="147"/>
        <v>2606923.2305714269</v>
      </c>
      <c r="ER33" s="39">
        <f t="shared" si="148"/>
        <v>4495998.0353333307</v>
      </c>
      <c r="ES33" s="39">
        <f t="shared" si="149"/>
        <v>10314348.433999995</v>
      </c>
      <c r="ET33" s="39">
        <f t="shared" si="150"/>
        <v>5440535.4377142824</v>
      </c>
      <c r="EU33" s="39">
        <f t="shared" si="151"/>
        <v>8765307.0940952338</v>
      </c>
      <c r="EV33" s="39">
        <f t="shared" si="152"/>
        <v>982318.89847618982</v>
      </c>
      <c r="EW33" s="39">
        <f t="shared" si="153"/>
        <v>6196165.3596190438</v>
      </c>
      <c r="EX33" s="39">
        <f t="shared" si="154"/>
        <v>1889074.8047619038</v>
      </c>
      <c r="EY33" s="39">
        <f t="shared" si="155"/>
        <v>1851293.3086666656</v>
      </c>
      <c r="EZ33" s="39">
        <f t="shared" si="156"/>
        <v>5176064.9650476165</v>
      </c>
      <c r="FA33" s="39">
        <f t="shared" si="157"/>
        <v>2569141.7344761887</v>
      </c>
      <c r="FB33" s="39">
        <f t="shared" si="158"/>
        <v>1926856.3008571418</v>
      </c>
      <c r="FC33" s="39">
        <f t="shared" si="159"/>
        <v>5856131.8947619013</v>
      </c>
      <c r="FD33" s="39">
        <f t="shared" si="160"/>
        <v>2833612.2071428555</v>
      </c>
      <c r="FE33" s="39">
        <f t="shared" si="161"/>
        <v>2531360.2383809509</v>
      </c>
      <c r="FF33" s="39">
        <f t="shared" si="162"/>
        <v>3173645.6719999984</v>
      </c>
      <c r="FG33" s="39">
        <f t="shared" si="163"/>
        <v>2795830.7110476173</v>
      </c>
      <c r="FH33" s="39">
        <f t="shared" si="164"/>
        <v>2493578.7422857126</v>
      </c>
      <c r="FI33" s="39">
        <f t="shared" si="165"/>
        <v>4533779.531428569</v>
      </c>
      <c r="FJ33" s="39">
        <f t="shared" si="166"/>
        <v>14243624.027904755</v>
      </c>
      <c r="FK33" s="39">
        <v>37036830</v>
      </c>
      <c r="FL33">
        <v>1940000</v>
      </c>
      <c r="FM33">
        <v>2170000</v>
      </c>
      <c r="FN33">
        <v>3830000</v>
      </c>
      <c r="FO33">
        <v>2020000</v>
      </c>
      <c r="FP33">
        <v>800000</v>
      </c>
      <c r="FQ33">
        <v>2220000</v>
      </c>
      <c r="FR33">
        <v>460000</v>
      </c>
      <c r="FS33">
        <v>960000</v>
      </c>
      <c r="FT33">
        <v>3620000</v>
      </c>
      <c r="FU33">
        <v>840000</v>
      </c>
      <c r="FV33">
        <v>380000</v>
      </c>
      <c r="FW33">
        <v>690000</v>
      </c>
      <c r="FX33">
        <v>1190000</v>
      </c>
      <c r="FY33">
        <v>2730000</v>
      </c>
      <c r="FZ33">
        <v>1440000</v>
      </c>
      <c r="GA33">
        <v>2320000</v>
      </c>
      <c r="GB33">
        <v>260000</v>
      </c>
      <c r="GC33">
        <v>1640000</v>
      </c>
      <c r="GD33">
        <v>500000</v>
      </c>
      <c r="GE33">
        <v>490000</v>
      </c>
      <c r="GF33">
        <v>1370000</v>
      </c>
      <c r="GG33">
        <v>680000</v>
      </c>
      <c r="GH33">
        <v>510000</v>
      </c>
      <c r="GI33">
        <v>1550000</v>
      </c>
      <c r="GJ33">
        <v>750000</v>
      </c>
      <c r="GK33">
        <v>670000</v>
      </c>
      <c r="GL33">
        <v>840000</v>
      </c>
      <c r="GM33">
        <v>740000</v>
      </c>
      <c r="GN33">
        <v>660000</v>
      </c>
      <c r="GO33">
        <v>1200000</v>
      </c>
      <c r="GP33">
        <v>3770000</v>
      </c>
      <c r="GQ33" s="49">
        <v>6.5962770562770527E-3</v>
      </c>
      <c r="GR33" s="36">
        <v>1E-3</v>
      </c>
      <c r="GS33" s="36">
        <v>8.0000000000000002E-3</v>
      </c>
      <c r="GT33" s="37">
        <f t="shared" si="36"/>
        <v>5.096552858305914E-3</v>
      </c>
      <c r="GU33" s="44">
        <f t="shared" si="167"/>
        <v>1.8398595586316038</v>
      </c>
      <c r="GV33" s="30">
        <v>6.2</v>
      </c>
      <c r="GW33" s="13">
        <f t="shared" si="168"/>
        <v>1.8357076088682744</v>
      </c>
      <c r="GX33" s="44">
        <v>0.41</v>
      </c>
      <c r="GY33" s="13">
        <f t="shared" si="169"/>
        <v>1.7100000000000009</v>
      </c>
      <c r="GZ33" s="13">
        <f t="shared" si="170"/>
        <v>-0.15665381004537635</v>
      </c>
      <c r="HA33" s="13">
        <f t="shared" si="171"/>
        <v>14.886316152974905</v>
      </c>
      <c r="HB33" s="13">
        <f t="shared" si="172"/>
        <v>17.410896085350757</v>
      </c>
      <c r="HC33" s="13">
        <v>9.75</v>
      </c>
      <c r="HD33" s="13">
        <v>8.0399999999999991</v>
      </c>
      <c r="HE33" s="13">
        <v>2</v>
      </c>
      <c r="HF33" s="13">
        <f t="shared" si="173"/>
        <v>-10.684619516131413</v>
      </c>
      <c r="HG33" s="13">
        <f t="shared" si="37"/>
        <v>0.25865107765800122</v>
      </c>
      <c r="HH33" s="13">
        <f t="shared" si="174"/>
        <v>-1.2273486055805338</v>
      </c>
      <c r="HI33" s="13">
        <f t="shared" si="175"/>
        <v>2.1346710576287684</v>
      </c>
      <c r="HJ33" s="44">
        <v>1</v>
      </c>
      <c r="HK33" s="44">
        <v>0.72</v>
      </c>
      <c r="HL33" s="44">
        <f t="shared" si="176"/>
        <v>192.23652179542762</v>
      </c>
      <c r="HM33" s="44">
        <v>200</v>
      </c>
      <c r="HN33" s="44">
        <v>10</v>
      </c>
      <c r="HO33" s="44">
        <v>2941</v>
      </c>
      <c r="HP33" s="44">
        <v>10000</v>
      </c>
    </row>
    <row r="34" spans="1:224" x14ac:dyDescent="0.25">
      <c r="A34" s="40" t="s">
        <v>289</v>
      </c>
      <c r="B34" s="45"/>
      <c r="C34" s="55">
        <f t="shared" si="38"/>
        <v>1.0795763976007532E-5</v>
      </c>
      <c r="D34" s="55">
        <f t="shared" si="39"/>
        <v>6.3973599338301365E-5</v>
      </c>
      <c r="E34" s="55">
        <f t="shared" si="40"/>
        <v>7.8346558118995435E-6</v>
      </c>
      <c r="F34" s="55">
        <f t="shared" si="41"/>
        <v>1.8199721346859841E-5</v>
      </c>
      <c r="G34" s="55">
        <f t="shared" si="42"/>
        <v>3.3665748736282607E-5</v>
      </c>
      <c r="H34" s="55">
        <f t="shared" si="43"/>
        <v>3.400240622364499E-5</v>
      </c>
      <c r="I34" s="55">
        <f t="shared" si="44"/>
        <v>9.9556594798958994E-6</v>
      </c>
      <c r="J34" s="55">
        <f t="shared" si="45"/>
        <v>0</v>
      </c>
      <c r="K34" s="55">
        <f t="shared" si="46"/>
        <v>6.57025661925624E-6</v>
      </c>
      <c r="L34" s="55">
        <f t="shared" si="47"/>
        <v>7.5143439168274401E-6</v>
      </c>
      <c r="M34" s="55">
        <f t="shared" si="48"/>
        <v>1.4977250360412309E-6</v>
      </c>
      <c r="N34" s="55">
        <f t="shared" si="49"/>
        <v>0</v>
      </c>
      <c r="O34" s="55">
        <f t="shared" si="50"/>
        <v>0</v>
      </c>
      <c r="P34" s="55">
        <f t="shared" si="51"/>
        <v>3.1859397428037062E-6</v>
      </c>
      <c r="Q34" s="55">
        <f t="shared" si="52"/>
        <v>1.1209584469333914E-5</v>
      </c>
      <c r="R34" s="55">
        <f t="shared" si="53"/>
        <v>3.5064981418137312E-6</v>
      </c>
      <c r="S34" s="55">
        <f t="shared" si="54"/>
        <v>5.9870616130859935E-6</v>
      </c>
      <c r="T34" s="55">
        <f t="shared" si="55"/>
        <v>2.9163602261049644E-5</v>
      </c>
      <c r="U34" s="55">
        <f t="shared" si="56"/>
        <v>2.3117489597176619E-6</v>
      </c>
      <c r="V34" s="55">
        <f t="shared" si="57"/>
        <v>2.5501804667730707E-6</v>
      </c>
      <c r="W34" s="55">
        <f t="shared" si="58"/>
        <v>0</v>
      </c>
      <c r="X34" s="55">
        <f t="shared" si="59"/>
        <v>0</v>
      </c>
      <c r="Y34" s="55">
        <f t="shared" si="60"/>
        <v>1.8501309268746657E-6</v>
      </c>
      <c r="Z34" s="55">
        <f t="shared" si="61"/>
        <v>0</v>
      </c>
      <c r="AA34" s="55">
        <f t="shared" si="62"/>
        <v>2.4459795444752713E-6</v>
      </c>
      <c r="AB34" s="55">
        <f t="shared" si="63"/>
        <v>6.7324764322813924E-6</v>
      </c>
      <c r="AC34" s="55">
        <f t="shared" si="64"/>
        <v>1.8777448213052814E-6</v>
      </c>
      <c r="AD34" s="55">
        <f t="shared" si="65"/>
        <v>0</v>
      </c>
      <c r="AE34" s="55">
        <f t="shared" si="66"/>
        <v>1.5370006597039548E-5</v>
      </c>
      <c r="AF34" s="55">
        <f t="shared" si="67"/>
        <v>0</v>
      </c>
      <c r="AG34" s="55">
        <f t="shared" si="68"/>
        <v>4.2077977701763039E-6</v>
      </c>
      <c r="AH34" s="55">
        <f t="shared" si="69"/>
        <v>8.5682456001223012E-6</v>
      </c>
      <c r="AI34" s="39">
        <f t="shared" si="1"/>
        <v>228552.43765407661</v>
      </c>
      <c r="AJ34" s="39">
        <f t="shared" si="70"/>
        <v>70240.007569817491</v>
      </c>
      <c r="AK34" s="39">
        <f t="shared" si="71"/>
        <v>9723.4403362034955</v>
      </c>
      <c r="AL34" s="39">
        <f t="shared" si="72"/>
        <v>39788.594490315081</v>
      </c>
      <c r="AM34" s="39">
        <f t="shared" si="73"/>
        <v>38705.850666199141</v>
      </c>
      <c r="AN34" s="39">
        <f t="shared" si="74"/>
        <v>15481.365442341696</v>
      </c>
      <c r="AO34" s="39">
        <f t="shared" si="75"/>
        <v>12635.435532777126</v>
      </c>
      <c r="AP34" s="39">
        <f t="shared" si="76"/>
        <v>0</v>
      </c>
      <c r="AQ34" s="39">
        <f t="shared" si="77"/>
        <v>3608.2538237112931</v>
      </c>
      <c r="AR34" s="39">
        <f t="shared" si="78"/>
        <v>15558.441174713849</v>
      </c>
      <c r="AS34" s="39">
        <f t="shared" si="79"/>
        <v>720.39257097701443</v>
      </c>
      <c r="AT34" s="39">
        <f t="shared" si="80"/>
        <v>0</v>
      </c>
      <c r="AU34" s="39">
        <f t="shared" si="81"/>
        <v>0</v>
      </c>
      <c r="AV34" s="39">
        <f t="shared" si="82"/>
        <v>2170.2233310966885</v>
      </c>
      <c r="AW34" s="39">
        <f t="shared" si="83"/>
        <v>17491.097951975426</v>
      </c>
      <c r="AX34" s="39">
        <f t="shared" si="84"/>
        <v>2890.2128466205295</v>
      </c>
      <c r="AY34" s="39">
        <f t="shared" si="85"/>
        <v>7946.8102616547339</v>
      </c>
      <c r="AZ34" s="39">
        <f t="shared" si="86"/>
        <v>4319.339536860165</v>
      </c>
      <c r="BA34" s="39">
        <f t="shared" si="87"/>
        <v>2170.5802698875832</v>
      </c>
      <c r="BB34" s="39">
        <f t="shared" si="88"/>
        <v>729.98303974214275</v>
      </c>
      <c r="BC34" s="39">
        <f t="shared" si="89"/>
        <v>0</v>
      </c>
      <c r="BD34" s="39">
        <f t="shared" si="90"/>
        <v>0</v>
      </c>
      <c r="BE34" s="39">
        <f t="shared" si="91"/>
        <v>720.34480340119717</v>
      </c>
      <c r="BF34" s="39">
        <f t="shared" si="92"/>
        <v>0</v>
      </c>
      <c r="BG34" s="39">
        <f t="shared" si="93"/>
        <v>2170.5254548820244</v>
      </c>
      <c r="BH34" s="39">
        <f t="shared" si="94"/>
        <v>2888.4601235493947</v>
      </c>
      <c r="BI34" s="39">
        <f t="shared" si="95"/>
        <v>720.34106068714379</v>
      </c>
      <c r="BJ34" s="39">
        <f t="shared" si="96"/>
        <v>0</v>
      </c>
      <c r="BK34" s="39">
        <f t="shared" si="97"/>
        <v>6495.7820265330238</v>
      </c>
      <c r="BL34" s="39">
        <f t="shared" si="98"/>
        <v>0</v>
      </c>
      <c r="BM34" s="39">
        <f t="shared" si="99"/>
        <v>2889.8316389446009</v>
      </c>
      <c r="BN34" s="39">
        <f t="shared" si="100"/>
        <v>18471.989814280212</v>
      </c>
      <c r="BO34" s="78">
        <f t="shared" si="101"/>
        <v>0.20278872946772067</v>
      </c>
      <c r="BP34" s="78">
        <f t="shared" si="102"/>
        <v>1.1898016982376303</v>
      </c>
      <c r="BQ34" s="78">
        <f t="shared" si="103"/>
        <v>0.14724887470205203</v>
      </c>
      <c r="BR34" s="78">
        <f t="shared" si="104"/>
        <v>0.34139062362349165</v>
      </c>
      <c r="BS34" s="78">
        <f t="shared" si="105"/>
        <v>0.62967581354096114</v>
      </c>
      <c r="BT34" s="78">
        <f t="shared" si="106"/>
        <v>0.63593252854314408</v>
      </c>
      <c r="BU34" s="78">
        <f t="shared" si="107"/>
        <v>0.18703763677226282</v>
      </c>
      <c r="BV34" s="78">
        <f t="shared" si="108"/>
        <v>0</v>
      </c>
      <c r="BW34" s="78">
        <f t="shared" si="109"/>
        <v>0.12351440544677986</v>
      </c>
      <c r="BX34" s="78">
        <f t="shared" si="110"/>
        <v>0.14123725761487674</v>
      </c>
      <c r="BY34" s="78">
        <f t="shared" si="111"/>
        <v>2.8182642016965839E-2</v>
      </c>
      <c r="BZ34" s="78">
        <f t="shared" si="112"/>
        <v>0</v>
      </c>
      <c r="CA34" s="78">
        <f t="shared" si="113"/>
        <v>0</v>
      </c>
      <c r="CB34" s="78">
        <f t="shared" si="114"/>
        <v>5.9930683582259947E-2</v>
      </c>
      <c r="CC34" s="78">
        <f t="shared" si="115"/>
        <v>0.21054560951000242</v>
      </c>
      <c r="CD34" s="78">
        <f t="shared" si="116"/>
        <v>6.595672751162919E-2</v>
      </c>
      <c r="CE34" s="78">
        <f t="shared" si="117"/>
        <v>0.11256324996717876</v>
      </c>
      <c r="CF34" s="78">
        <f t="shared" si="118"/>
        <v>0.54592849280480682</v>
      </c>
      <c r="CG34" s="78">
        <f t="shared" si="119"/>
        <v>4.3493440930059718E-2</v>
      </c>
      <c r="CH34" s="78">
        <f t="shared" si="120"/>
        <v>4.7977159325978812E-2</v>
      </c>
      <c r="CI34" s="78">
        <f t="shared" si="121"/>
        <v>0</v>
      </c>
      <c r="CJ34" s="78">
        <f t="shared" si="122"/>
        <v>0</v>
      </c>
      <c r="CK34" s="78">
        <f t="shared" si="123"/>
        <v>3.4811543476798205E-2</v>
      </c>
      <c r="CL34" s="78">
        <f t="shared" si="124"/>
        <v>0</v>
      </c>
      <c r="CM34" s="78">
        <f t="shared" si="125"/>
        <v>4.6017704389561695E-2</v>
      </c>
      <c r="CN34" s="78">
        <f t="shared" si="126"/>
        <v>0.12656011990197966</v>
      </c>
      <c r="CO34" s="78">
        <f t="shared" si="127"/>
        <v>3.5330935181767366E-2</v>
      </c>
      <c r="CP34" s="78">
        <f t="shared" si="128"/>
        <v>0</v>
      </c>
      <c r="CQ34" s="78">
        <f t="shared" si="129"/>
        <v>0.28846391153169298</v>
      </c>
      <c r="CR34" s="78">
        <f t="shared" si="130"/>
        <v>0</v>
      </c>
      <c r="CS34" s="78">
        <f t="shared" si="131"/>
        <v>7.9137633695271936E-2</v>
      </c>
      <c r="CT34" s="78">
        <f t="shared" si="132"/>
        <v>0.16101416898639903</v>
      </c>
      <c r="CU34" s="39">
        <v>6.35</v>
      </c>
      <c r="CV34" s="39">
        <v>37.628865979381402</v>
      </c>
      <c r="CW34" s="39">
        <v>4.6082949308755801</v>
      </c>
      <c r="CX34" s="39">
        <v>10.7049608355091</v>
      </c>
      <c r="CY34" s="39">
        <v>19.801980198019798</v>
      </c>
      <c r="CZ34" s="39">
        <v>20</v>
      </c>
      <c r="DA34" s="39">
        <v>5.85585585585586</v>
      </c>
      <c r="DB34" s="39">
        <v>0</v>
      </c>
      <c r="DC34" s="39">
        <v>3.8645833333333299</v>
      </c>
      <c r="DD34" s="39">
        <v>4.4198895027624303</v>
      </c>
      <c r="DE34" s="39">
        <v>0.88095238095238104</v>
      </c>
      <c r="DF34" s="39">
        <v>0</v>
      </c>
      <c r="DG34" s="39">
        <v>0</v>
      </c>
      <c r="DH34" s="39">
        <v>1.8739495798319299</v>
      </c>
      <c r="DI34" s="39">
        <v>6.5934065934065904</v>
      </c>
      <c r="DJ34" s="39">
        <v>2.0625</v>
      </c>
      <c r="DK34" s="39">
        <v>3.5215517241379302</v>
      </c>
      <c r="DL34" s="39">
        <v>17.153846153846199</v>
      </c>
      <c r="DM34" s="39">
        <v>1.3597560975609799</v>
      </c>
      <c r="DN34" s="39">
        <v>1.5</v>
      </c>
      <c r="DO34" s="39">
        <v>0</v>
      </c>
      <c r="DP34" s="39">
        <v>0</v>
      </c>
      <c r="DQ34" s="39">
        <v>1.0882352941176501</v>
      </c>
      <c r="DR34" s="39">
        <v>0</v>
      </c>
      <c r="DS34" s="39">
        <v>1.43870967741935</v>
      </c>
      <c r="DT34" s="39">
        <v>3.96</v>
      </c>
      <c r="DU34" s="78">
        <v>1.1044776119402999</v>
      </c>
      <c r="DV34" s="78">
        <v>0</v>
      </c>
      <c r="DW34" s="78">
        <v>9.0405405405405403</v>
      </c>
      <c r="DX34" s="78">
        <v>0</v>
      </c>
      <c r="DY34" s="78">
        <v>2.4750000000000001</v>
      </c>
      <c r="DZ34" s="78">
        <v>5.03978779840849</v>
      </c>
      <c r="EA34" s="39">
        <f t="shared" si="133"/>
        <v>3.1007869902679301</v>
      </c>
      <c r="EB34" s="39">
        <f t="shared" si="34"/>
        <v>3.0430440234375</v>
      </c>
      <c r="EC34">
        <v>572.77</v>
      </c>
      <c r="ED34" s="39">
        <f t="shared" si="134"/>
        <v>9.7377791063585725E-2</v>
      </c>
      <c r="EE34" s="39">
        <f t="shared" si="135"/>
        <v>112704704.1785707</v>
      </c>
      <c r="EF34" s="39">
        <f t="shared" si="136"/>
        <v>5903505.4054687498</v>
      </c>
      <c r="EG34" s="39">
        <f t="shared" si="137"/>
        <v>6603405.5308593754</v>
      </c>
      <c r="EH34" s="39">
        <f t="shared" si="138"/>
        <v>11654858.609765626</v>
      </c>
      <c r="EI34" s="39">
        <f t="shared" si="139"/>
        <v>6146948.9273437504</v>
      </c>
      <c r="EJ34" s="39">
        <f t="shared" si="140"/>
        <v>2434435.21875</v>
      </c>
      <c r="EK34" s="39">
        <f t="shared" si="141"/>
        <v>6755557.7320312504</v>
      </c>
      <c r="EL34" s="39">
        <f t="shared" si="142"/>
        <v>1399800.2507812502</v>
      </c>
      <c r="EM34" s="39">
        <f t="shared" si="143"/>
        <v>2921322.2625000002</v>
      </c>
      <c r="EN34" s="39">
        <f t="shared" si="144"/>
        <v>11015819.364843752</v>
      </c>
      <c r="EO34" s="39">
        <f t="shared" si="145"/>
        <v>2556156.9796875003</v>
      </c>
      <c r="EP34" s="39">
        <f t="shared" si="146"/>
        <v>1156356.7289062501</v>
      </c>
      <c r="EQ34" s="39">
        <f t="shared" si="147"/>
        <v>2099700.3761718753</v>
      </c>
      <c r="ER34" s="39">
        <f t="shared" si="148"/>
        <v>3621222.3878906248</v>
      </c>
      <c r="ES34" s="39">
        <f t="shared" si="149"/>
        <v>8307510.1839843756</v>
      </c>
      <c r="ET34" s="39">
        <f t="shared" si="150"/>
        <v>4381983.3937500007</v>
      </c>
      <c r="EU34" s="39">
        <f t="shared" si="151"/>
        <v>7059862.1343750013</v>
      </c>
      <c r="EV34" s="39">
        <f t="shared" si="152"/>
        <v>791191.44609375007</v>
      </c>
      <c r="EW34" s="39">
        <f t="shared" si="153"/>
        <v>4990592.1984375007</v>
      </c>
      <c r="EX34" s="39">
        <f t="shared" si="154"/>
        <v>1521522.01171875</v>
      </c>
      <c r="EY34" s="39">
        <f t="shared" si="155"/>
        <v>1491091.571484375</v>
      </c>
      <c r="EZ34" s="39">
        <f t="shared" si="156"/>
        <v>4168970.3121093754</v>
      </c>
      <c r="FA34" s="39">
        <f t="shared" si="157"/>
        <v>2069269.9359375001</v>
      </c>
      <c r="FB34" s="39">
        <f t="shared" si="158"/>
        <v>1551952.4519531252</v>
      </c>
      <c r="FC34" s="39">
        <f t="shared" si="159"/>
        <v>4716718.236328125</v>
      </c>
      <c r="FD34" s="39">
        <f t="shared" si="160"/>
        <v>2282283.017578125</v>
      </c>
      <c r="FE34" s="39">
        <f t="shared" si="161"/>
        <v>2038839.4957031251</v>
      </c>
      <c r="FF34" s="39">
        <f t="shared" si="162"/>
        <v>2556156.9796875003</v>
      </c>
      <c r="FG34" s="39">
        <f t="shared" si="163"/>
        <v>2251852.5773437503</v>
      </c>
      <c r="FH34" s="39">
        <f t="shared" si="164"/>
        <v>2008409.0554687502</v>
      </c>
      <c r="FI34" s="39">
        <f t="shared" si="165"/>
        <v>3651652.828125</v>
      </c>
      <c r="FJ34" s="39">
        <f t="shared" si="166"/>
        <v>11472275.968359375</v>
      </c>
      <c r="FK34" s="39">
        <v>37036830</v>
      </c>
      <c r="FL34">
        <v>1940000</v>
      </c>
      <c r="FM34">
        <v>2170000</v>
      </c>
      <c r="FN34">
        <v>3830000</v>
      </c>
      <c r="FO34">
        <v>2020000</v>
      </c>
      <c r="FP34">
        <v>800000</v>
      </c>
      <c r="FQ34">
        <v>2220000</v>
      </c>
      <c r="FR34">
        <v>460000</v>
      </c>
      <c r="FS34">
        <v>960000</v>
      </c>
      <c r="FT34">
        <v>3620000</v>
      </c>
      <c r="FU34">
        <v>840000</v>
      </c>
      <c r="FV34">
        <v>380000</v>
      </c>
      <c r="FW34">
        <v>690000</v>
      </c>
      <c r="FX34">
        <v>1190000</v>
      </c>
      <c r="FY34">
        <v>2730000</v>
      </c>
      <c r="FZ34">
        <v>1440000</v>
      </c>
      <c r="GA34">
        <v>2320000</v>
      </c>
      <c r="GB34">
        <v>260000</v>
      </c>
      <c r="GC34">
        <v>1640000</v>
      </c>
      <c r="GD34">
        <v>500000</v>
      </c>
      <c r="GE34">
        <v>490000</v>
      </c>
      <c r="GF34">
        <v>1370000</v>
      </c>
      <c r="GG34">
        <v>680000</v>
      </c>
      <c r="GH34">
        <v>510000</v>
      </c>
      <c r="GI34">
        <v>1550000</v>
      </c>
      <c r="GJ34">
        <v>750000</v>
      </c>
      <c r="GK34">
        <v>670000</v>
      </c>
      <c r="GL34">
        <v>840000</v>
      </c>
      <c r="GM34">
        <v>740000</v>
      </c>
      <c r="GN34">
        <v>660000</v>
      </c>
      <c r="GO34">
        <v>1200000</v>
      </c>
      <c r="GP34">
        <v>3770000</v>
      </c>
      <c r="GQ34" s="49">
        <v>5.3128551136363642E-3</v>
      </c>
      <c r="GR34" s="36">
        <v>1E-3</v>
      </c>
      <c r="GS34" s="36">
        <v>8.0000000000000002E-3</v>
      </c>
      <c r="GT34" s="37">
        <f t="shared" si="36"/>
        <v>5.0913088778055792E-3</v>
      </c>
      <c r="GU34" s="44">
        <f t="shared" si="167"/>
        <v>1.9334117395789734</v>
      </c>
      <c r="GV34" s="30">
        <v>5.9</v>
      </c>
      <c r="GW34" s="13">
        <f t="shared" si="168"/>
        <v>1.7468830471488419</v>
      </c>
      <c r="GX34" s="44">
        <v>0.41</v>
      </c>
      <c r="GY34" s="13">
        <f t="shared" si="169"/>
        <v>1.7100000000000009</v>
      </c>
      <c r="GZ34" s="13">
        <f t="shared" si="170"/>
        <v>-0.15665381004537635</v>
      </c>
      <c r="HA34" s="13">
        <f t="shared" si="171"/>
        <v>14.886316152974905</v>
      </c>
      <c r="HB34" s="13">
        <f t="shared" si="172"/>
        <v>17.410896085350757</v>
      </c>
      <c r="HC34" s="13">
        <v>9.75</v>
      </c>
      <c r="HD34" s="13">
        <v>8.0399999999999991</v>
      </c>
      <c r="HE34" s="13">
        <v>2</v>
      </c>
      <c r="HF34" s="13">
        <f t="shared" si="173"/>
        <v>-10.684619516131413</v>
      </c>
      <c r="HG34" s="13">
        <f t="shared" si="37"/>
        <v>0.25865107765800122</v>
      </c>
      <c r="HH34" s="13">
        <f t="shared" si="174"/>
        <v>-1.2273486055805338</v>
      </c>
      <c r="HI34" s="13">
        <f t="shared" si="175"/>
        <v>2.2432136537793834</v>
      </c>
      <c r="HJ34" s="44">
        <v>1</v>
      </c>
      <c r="HK34" s="44">
        <v>0.72</v>
      </c>
      <c r="HL34" s="44">
        <f t="shared" si="176"/>
        <v>192.23652179542762</v>
      </c>
      <c r="HM34" s="44">
        <v>200</v>
      </c>
      <c r="HN34" s="44">
        <v>10</v>
      </c>
      <c r="HO34" s="44">
        <v>2941</v>
      </c>
      <c r="HP34" s="44">
        <v>10000</v>
      </c>
    </row>
    <row r="35" spans="1:224" x14ac:dyDescent="0.25">
      <c r="A35" s="38" t="s">
        <v>290</v>
      </c>
      <c r="B35" s="39"/>
      <c r="C35" s="55">
        <f t="shared" si="38"/>
        <v>8.8219081824086193E-6</v>
      </c>
      <c r="D35" s="55">
        <f t="shared" si="39"/>
        <v>5.2276913492642178E-5</v>
      </c>
      <c r="E35" s="55">
        <f t="shared" si="40"/>
        <v>6.4021975996293376E-6</v>
      </c>
      <c r="F35" s="55">
        <f t="shared" si="41"/>
        <v>1.4872154580652941E-5</v>
      </c>
      <c r="G35" s="55">
        <f t="shared" si="42"/>
        <v>2.7510433249891379E-5</v>
      </c>
      <c r="H35" s="55">
        <f t="shared" si="43"/>
        <v>2.7785537582390718E-5</v>
      </c>
      <c r="I35" s="55">
        <f t="shared" si="44"/>
        <v>8.1354051479970088E-6</v>
      </c>
      <c r="J35" s="55">
        <f t="shared" si="45"/>
        <v>0</v>
      </c>
      <c r="K35" s="55">
        <f t="shared" si="46"/>
        <v>5.3689762724304715E-6</v>
      </c>
      <c r="L35" s="55">
        <f t="shared" si="47"/>
        <v>6.140450294450997E-6</v>
      </c>
      <c r="M35" s="55">
        <f t="shared" si="48"/>
        <v>1.2238867744618701E-6</v>
      </c>
      <c r="N35" s="55">
        <f t="shared" si="49"/>
        <v>0</v>
      </c>
      <c r="O35" s="55">
        <f t="shared" si="50"/>
        <v>0</v>
      </c>
      <c r="P35" s="55">
        <f t="shared" si="51"/>
        <v>2.603434823895967E-6</v>
      </c>
      <c r="Q35" s="55">
        <f t="shared" si="52"/>
        <v>9.1600673348540829E-6</v>
      </c>
      <c r="R35" s="55">
        <f t="shared" si="53"/>
        <v>2.8653835631841512E-6</v>
      </c>
      <c r="S35" s="55">
        <f t="shared" si="54"/>
        <v>4.8924103889678647E-6</v>
      </c>
      <c r="T35" s="55">
        <f t="shared" si="55"/>
        <v>2.3831441849512039E-5</v>
      </c>
      <c r="U35" s="55">
        <f t="shared" si="56"/>
        <v>1.8890777075831339E-6</v>
      </c>
      <c r="V35" s="55">
        <f t="shared" si="57"/>
        <v>2.0839153186793039E-6</v>
      </c>
      <c r="W35" s="55">
        <f t="shared" si="58"/>
        <v>0</v>
      </c>
      <c r="X35" s="55">
        <f t="shared" si="59"/>
        <v>0</v>
      </c>
      <c r="Y35" s="55">
        <f t="shared" si="60"/>
        <v>1.5118601331591888E-6</v>
      </c>
      <c r="Z35" s="55">
        <f t="shared" si="61"/>
        <v>0</v>
      </c>
      <c r="AA35" s="55">
        <f t="shared" si="62"/>
        <v>1.9987660906045993E-6</v>
      </c>
      <c r="AB35" s="55">
        <f t="shared" si="63"/>
        <v>5.5015364413130152E-6</v>
      </c>
      <c r="AC35" s="55">
        <f t="shared" si="64"/>
        <v>1.5344252097737252E-6</v>
      </c>
      <c r="AD35" s="55">
        <f t="shared" si="65"/>
        <v>0</v>
      </c>
      <c r="AE35" s="55">
        <f t="shared" si="66"/>
        <v>1.2559813947716179E-5</v>
      </c>
      <c r="AF35" s="55">
        <f t="shared" si="67"/>
        <v>0</v>
      </c>
      <c r="AG35" s="55">
        <f t="shared" si="68"/>
        <v>3.4384602758206345E-6</v>
      </c>
      <c r="AH35" s="55">
        <f t="shared" si="69"/>
        <v>7.0016606639978704E-6</v>
      </c>
      <c r="AI35" s="39">
        <f t="shared" si="1"/>
        <v>186768.87821589067</v>
      </c>
      <c r="AJ35" s="39">
        <f t="shared" si="70"/>
        <v>57404.963579901756</v>
      </c>
      <c r="AK35" s="39">
        <f t="shared" si="71"/>
        <v>7945.7702669863156</v>
      </c>
      <c r="AL35" s="39">
        <f t="shared" si="72"/>
        <v>32514.998948814806</v>
      </c>
      <c r="AM35" s="39">
        <f t="shared" si="73"/>
        <v>31631.170941734799</v>
      </c>
      <c r="AN35" s="39">
        <f t="shared" si="74"/>
        <v>12651.680271058525</v>
      </c>
      <c r="AO35" s="39">
        <f t="shared" si="75"/>
        <v>10325.429624091832</v>
      </c>
      <c r="AP35" s="39">
        <f t="shared" si="76"/>
        <v>0</v>
      </c>
      <c r="AQ35" s="39">
        <f t="shared" si="77"/>
        <v>2948.5739153413442</v>
      </c>
      <c r="AR35" s="39">
        <f t="shared" si="78"/>
        <v>12713.989580080839</v>
      </c>
      <c r="AS35" s="39">
        <f t="shared" si="79"/>
        <v>588.68056502176819</v>
      </c>
      <c r="AT35" s="39">
        <f t="shared" si="80"/>
        <v>0</v>
      </c>
      <c r="AU35" s="39">
        <f t="shared" si="81"/>
        <v>0</v>
      </c>
      <c r="AV35" s="39">
        <f t="shared" si="82"/>
        <v>1773.4395433899199</v>
      </c>
      <c r="AW35" s="39">
        <f t="shared" si="83"/>
        <v>14293.417783445508</v>
      </c>
      <c r="AX35" s="39">
        <f t="shared" si="84"/>
        <v>2361.7942952986436</v>
      </c>
      <c r="AY35" s="39">
        <f t="shared" si="85"/>
        <v>6493.9250151433716</v>
      </c>
      <c r="AZ35" s="39">
        <f t="shared" si="86"/>
        <v>3529.8160495585589</v>
      </c>
      <c r="BA35" s="39">
        <f t="shared" si="87"/>
        <v>1773.7280776967568</v>
      </c>
      <c r="BB35" s="39">
        <f t="shared" si="88"/>
        <v>596.5188470795631</v>
      </c>
      <c r="BC35" s="39">
        <f t="shared" si="89"/>
        <v>0</v>
      </c>
      <c r="BD35" s="39">
        <f t="shared" si="90"/>
        <v>0</v>
      </c>
      <c r="BE35" s="39">
        <f t="shared" si="91"/>
        <v>588.64195189083534</v>
      </c>
      <c r="BF35" s="39">
        <f t="shared" si="92"/>
        <v>0</v>
      </c>
      <c r="BG35" s="39">
        <f t="shared" si="93"/>
        <v>1773.6837676181126</v>
      </c>
      <c r="BH35" s="39">
        <f t="shared" si="94"/>
        <v>2360.3774540651466</v>
      </c>
      <c r="BI35" s="39">
        <f t="shared" si="95"/>
        <v>588.63892644906309</v>
      </c>
      <c r="BJ35" s="39">
        <f t="shared" si="96"/>
        <v>0</v>
      </c>
      <c r="BK35" s="39">
        <f t="shared" si="97"/>
        <v>5308.2835059482977</v>
      </c>
      <c r="BL35" s="39">
        <f t="shared" si="98"/>
        <v>0</v>
      </c>
      <c r="BM35" s="39">
        <f t="shared" si="99"/>
        <v>2361.4861416606409</v>
      </c>
      <c r="BN35" s="39">
        <f t="shared" si="100"/>
        <v>15094.904715962437</v>
      </c>
      <c r="BO35" s="78">
        <f t="shared" si="101"/>
        <v>0.20060558843890572</v>
      </c>
      <c r="BP35" s="78">
        <f t="shared" si="102"/>
        <v>1.1771181089478591</v>
      </c>
      <c r="BQ35" s="78">
        <f t="shared" si="103"/>
        <v>0.1456627804570251</v>
      </c>
      <c r="BR35" s="78">
        <f t="shared" si="104"/>
        <v>0.33772040041594298</v>
      </c>
      <c r="BS35" s="78">
        <f t="shared" si="105"/>
        <v>0.62292566561444473</v>
      </c>
      <c r="BT35" s="78">
        <f t="shared" si="106"/>
        <v>0.62911573303691437</v>
      </c>
      <c r="BU35" s="78">
        <f t="shared" si="107"/>
        <v>0.18502375122261494</v>
      </c>
      <c r="BV35" s="78">
        <f t="shared" si="108"/>
        <v>0</v>
      </c>
      <c r="BW35" s="78">
        <f t="shared" si="109"/>
        <v>0.12218365468859929</v>
      </c>
      <c r="BX35" s="78">
        <f t="shared" si="110"/>
        <v>0.1397158270200636</v>
      </c>
      <c r="BY35" s="78">
        <f t="shared" si="111"/>
        <v>2.7878714037424538E-2</v>
      </c>
      <c r="BZ35" s="78">
        <f t="shared" si="112"/>
        <v>0</v>
      </c>
      <c r="CA35" s="78">
        <f t="shared" si="113"/>
        <v>0</v>
      </c>
      <c r="CB35" s="78">
        <f t="shared" si="114"/>
        <v>5.928458058343937E-2</v>
      </c>
      <c r="CC35" s="78">
        <f t="shared" si="115"/>
        <v>0.2082791353457375</v>
      </c>
      <c r="CD35" s="78">
        <f t="shared" si="116"/>
        <v>6.5245701121444497E-2</v>
      </c>
      <c r="CE35" s="78">
        <f t="shared" si="117"/>
        <v>0.1113503559963233</v>
      </c>
      <c r="CF35" s="78">
        <f t="shared" si="118"/>
        <v>0.54007123989771166</v>
      </c>
      <c r="CG35" s="78">
        <f t="shared" si="119"/>
        <v>4.3024468895404254E-2</v>
      </c>
      <c r="CH35" s="78">
        <f t="shared" si="120"/>
        <v>4.7459864139534839E-2</v>
      </c>
      <c r="CI35" s="78">
        <f t="shared" si="121"/>
        <v>0</v>
      </c>
      <c r="CJ35" s="78">
        <f t="shared" si="122"/>
        <v>0</v>
      </c>
      <c r="CK35" s="78">
        <f t="shared" si="123"/>
        <v>3.4436152550584506E-2</v>
      </c>
      <c r="CL35" s="78">
        <f t="shared" si="124"/>
        <v>0</v>
      </c>
      <c r="CM35" s="78">
        <f t="shared" si="125"/>
        <v>4.5521526647036105E-2</v>
      </c>
      <c r="CN35" s="78">
        <f t="shared" si="126"/>
        <v>0.12519659558832735</v>
      </c>
      <c r="CO35" s="78">
        <f t="shared" si="127"/>
        <v>3.4949945343630565E-2</v>
      </c>
      <c r="CP35" s="78">
        <f t="shared" si="128"/>
        <v>0</v>
      </c>
      <c r="CQ35" s="78">
        <f t="shared" si="129"/>
        <v>0.28536106367876385</v>
      </c>
      <c r="CR35" s="78">
        <f t="shared" si="130"/>
        <v>0</v>
      </c>
      <c r="CS35" s="78">
        <f t="shared" si="131"/>
        <v>7.8284625875128883E-2</v>
      </c>
      <c r="CT35" s="78">
        <f t="shared" si="132"/>
        <v>0.15928003811215863</v>
      </c>
      <c r="CU35" s="39">
        <v>6.35</v>
      </c>
      <c r="CV35" s="39">
        <v>37.628865979381402</v>
      </c>
      <c r="CW35" s="39">
        <v>4.6082949308755801</v>
      </c>
      <c r="CX35" s="39">
        <v>10.7049608355091</v>
      </c>
      <c r="CY35" s="39">
        <v>19.801980198019798</v>
      </c>
      <c r="CZ35" s="39">
        <v>20</v>
      </c>
      <c r="DA35" s="39">
        <v>5.85585585585586</v>
      </c>
      <c r="DB35" s="39">
        <v>0</v>
      </c>
      <c r="DC35" s="39">
        <v>3.8645833333333299</v>
      </c>
      <c r="DD35" s="39">
        <v>4.4198895027624303</v>
      </c>
      <c r="DE35" s="39">
        <v>0.88095238095238104</v>
      </c>
      <c r="DF35" s="39">
        <v>0</v>
      </c>
      <c r="DG35" s="39">
        <v>0</v>
      </c>
      <c r="DH35" s="39">
        <v>1.8739495798319299</v>
      </c>
      <c r="DI35" s="39">
        <v>6.5934065934065904</v>
      </c>
      <c r="DJ35" s="39">
        <v>2.0625</v>
      </c>
      <c r="DK35" s="39">
        <v>3.5215517241379302</v>
      </c>
      <c r="DL35" s="39">
        <v>17.153846153846199</v>
      </c>
      <c r="DM35" s="39">
        <v>1.3597560975609799</v>
      </c>
      <c r="DN35" s="39">
        <v>1.5</v>
      </c>
      <c r="DO35" s="39">
        <v>0</v>
      </c>
      <c r="DP35" s="39">
        <v>0</v>
      </c>
      <c r="DQ35" s="39">
        <v>1.0882352941176501</v>
      </c>
      <c r="DR35" s="39">
        <v>0</v>
      </c>
      <c r="DS35" s="39">
        <v>1.43870967741935</v>
      </c>
      <c r="DT35" s="39">
        <v>3.96</v>
      </c>
      <c r="DU35" s="78">
        <v>1.1044776119402999</v>
      </c>
      <c r="DV35" s="78">
        <v>0</v>
      </c>
      <c r="DW35" s="78">
        <v>9.0405405405405403</v>
      </c>
      <c r="DX35" s="78">
        <v>0</v>
      </c>
      <c r="DY35" s="78">
        <v>2.4750000000000001</v>
      </c>
      <c r="DZ35" s="78">
        <v>5.03978779840849</v>
      </c>
      <c r="EA35" s="39">
        <f t="shared" si="133"/>
        <v>3.0683644121301068</v>
      </c>
      <c r="EB35" s="39">
        <f t="shared" si="34"/>
        <v>2.5137823628224552</v>
      </c>
      <c r="EC35">
        <v>572.77</v>
      </c>
      <c r="ED35" s="39">
        <f t="shared" si="134"/>
        <v>7.9573611805328806E-2</v>
      </c>
      <c r="EE35" s="39">
        <f t="shared" si="135"/>
        <v>93102530.028853595</v>
      </c>
      <c r="EF35" s="39">
        <f t="shared" si="136"/>
        <v>4876737.7838755632</v>
      </c>
      <c r="EG35" s="39">
        <f t="shared" si="137"/>
        <v>5454907.7273247279</v>
      </c>
      <c r="EH35" s="39">
        <f t="shared" si="138"/>
        <v>9627786.4496100042</v>
      </c>
      <c r="EI35" s="39">
        <f t="shared" si="139"/>
        <v>5077840.3729013596</v>
      </c>
      <c r="EJ35" s="39">
        <f t="shared" si="140"/>
        <v>2011025.8902579641</v>
      </c>
      <c r="EK35" s="39">
        <f t="shared" si="141"/>
        <v>5580596.845465851</v>
      </c>
      <c r="EL35" s="39">
        <f t="shared" si="142"/>
        <v>1156339.8868983292</v>
      </c>
      <c r="EM35" s="39">
        <f t="shared" si="143"/>
        <v>2413231.0683095567</v>
      </c>
      <c r="EN35" s="39">
        <f t="shared" si="144"/>
        <v>9099892.1534172874</v>
      </c>
      <c r="EO35" s="39">
        <f t="shared" si="145"/>
        <v>2111577.1847708621</v>
      </c>
      <c r="EP35" s="39">
        <f t="shared" si="146"/>
        <v>955237.29787253309</v>
      </c>
      <c r="EQ35" s="39">
        <f t="shared" si="147"/>
        <v>1734509.8303474942</v>
      </c>
      <c r="ER35" s="39">
        <f t="shared" si="148"/>
        <v>2991401.0117587214</v>
      </c>
      <c r="ES35" s="39">
        <f t="shared" si="149"/>
        <v>6862625.8505053027</v>
      </c>
      <c r="ET35" s="39">
        <f t="shared" si="150"/>
        <v>3619846.6024643355</v>
      </c>
      <c r="EU35" s="39">
        <f t="shared" si="151"/>
        <v>5831975.0817480963</v>
      </c>
      <c r="EV35" s="39">
        <f t="shared" si="152"/>
        <v>653583.41433383839</v>
      </c>
      <c r="EW35" s="39">
        <f t="shared" si="153"/>
        <v>4122603.0750288265</v>
      </c>
      <c r="EX35" s="39">
        <f t="shared" si="154"/>
        <v>1256891.1814112277</v>
      </c>
      <c r="EY35" s="39">
        <f t="shared" si="155"/>
        <v>1231753.357783003</v>
      </c>
      <c r="EZ35" s="39">
        <f t="shared" si="156"/>
        <v>3443881.8370667635</v>
      </c>
      <c r="FA35" s="39">
        <f t="shared" si="157"/>
        <v>1709372.0067192696</v>
      </c>
      <c r="FB35" s="39">
        <f t="shared" si="158"/>
        <v>1282029.0050394521</v>
      </c>
      <c r="FC35" s="39">
        <f t="shared" si="159"/>
        <v>3896362.6623748057</v>
      </c>
      <c r="FD35" s="39">
        <f t="shared" si="160"/>
        <v>1885336.7721168415</v>
      </c>
      <c r="FE35" s="39">
        <f t="shared" si="161"/>
        <v>1684234.1830910451</v>
      </c>
      <c r="FF35" s="39">
        <f t="shared" si="162"/>
        <v>2111577.1847708621</v>
      </c>
      <c r="FG35" s="39">
        <f t="shared" si="163"/>
        <v>1860198.9484886169</v>
      </c>
      <c r="FH35" s="39">
        <f t="shared" si="164"/>
        <v>1659096.3594628205</v>
      </c>
      <c r="FI35" s="39">
        <f t="shared" si="165"/>
        <v>3016538.8353869463</v>
      </c>
      <c r="FJ35" s="39">
        <f t="shared" si="166"/>
        <v>9476959.5078406557</v>
      </c>
      <c r="FK35" s="39">
        <v>37036830</v>
      </c>
      <c r="FL35">
        <v>1940000</v>
      </c>
      <c r="FM35">
        <v>2170000</v>
      </c>
      <c r="FN35">
        <v>3830000</v>
      </c>
      <c r="FO35">
        <v>2020000</v>
      </c>
      <c r="FP35">
        <v>800000</v>
      </c>
      <c r="FQ35">
        <v>2220000</v>
      </c>
      <c r="FR35">
        <v>460000</v>
      </c>
      <c r="FS35">
        <v>960000</v>
      </c>
      <c r="FT35">
        <v>3620000</v>
      </c>
      <c r="FU35">
        <v>840000</v>
      </c>
      <c r="FV35">
        <v>380000</v>
      </c>
      <c r="FW35">
        <v>690000</v>
      </c>
      <c r="FX35">
        <v>1190000</v>
      </c>
      <c r="FY35">
        <v>2730000</v>
      </c>
      <c r="FZ35">
        <v>1440000</v>
      </c>
      <c r="GA35">
        <v>2320000</v>
      </c>
      <c r="GB35">
        <v>260000</v>
      </c>
      <c r="GC35">
        <v>1640000</v>
      </c>
      <c r="GD35">
        <v>500000</v>
      </c>
      <c r="GE35">
        <v>490000</v>
      </c>
      <c r="GF35">
        <v>1370000</v>
      </c>
      <c r="GG35">
        <v>680000</v>
      </c>
      <c r="GH35">
        <v>510000</v>
      </c>
      <c r="GI35">
        <v>1550000</v>
      </c>
      <c r="GJ35">
        <v>750000</v>
      </c>
      <c r="GK35">
        <v>670000</v>
      </c>
      <c r="GL35">
        <v>840000</v>
      </c>
      <c r="GM35">
        <v>740000</v>
      </c>
      <c r="GN35">
        <v>660000</v>
      </c>
      <c r="GO35">
        <v>1200000</v>
      </c>
      <c r="GP35">
        <v>3770000</v>
      </c>
      <c r="GQ35" s="49">
        <v>4.3888163884673696E-3</v>
      </c>
      <c r="GR35" s="36">
        <v>1E-3</v>
      </c>
      <c r="GS35" s="36">
        <v>8.0000000000000002E-3</v>
      </c>
      <c r="GT35" s="37">
        <f t="shared" si="36"/>
        <v>5.0363877411501142E-3</v>
      </c>
      <c r="GU35" s="44">
        <f t="shared" si="167"/>
        <v>2.9249049393630622</v>
      </c>
      <c r="GV35" s="30">
        <v>3.9</v>
      </c>
      <c r="GW35" s="13">
        <f t="shared" si="168"/>
        <v>1.1547193023526243</v>
      </c>
      <c r="GX35" s="44">
        <v>0.41</v>
      </c>
      <c r="GY35" s="13">
        <f t="shared" si="169"/>
        <v>1.7100000000000009</v>
      </c>
      <c r="GZ35" s="13">
        <f t="shared" si="170"/>
        <v>-0.15665381004537635</v>
      </c>
      <c r="HA35" s="13">
        <f t="shared" si="171"/>
        <v>14.886316152974905</v>
      </c>
      <c r="HB35" s="13">
        <f t="shared" si="172"/>
        <v>17.410896085350757</v>
      </c>
      <c r="HC35" s="13">
        <v>9.75</v>
      </c>
      <c r="HD35" s="13">
        <v>8.0399999999999991</v>
      </c>
      <c r="HE35" s="13">
        <v>2</v>
      </c>
      <c r="HF35" s="13">
        <f t="shared" si="173"/>
        <v>-10.684619516131413</v>
      </c>
      <c r="HG35" s="13">
        <f t="shared" si="37"/>
        <v>0.25865107765800122</v>
      </c>
      <c r="HH35" s="13">
        <f t="shared" si="174"/>
        <v>-1.2273486055805338</v>
      </c>
      <c r="HI35" s="13">
        <f t="shared" si="175"/>
        <v>3.3935796300765038</v>
      </c>
      <c r="HJ35" s="44">
        <v>1</v>
      </c>
      <c r="HK35" s="44">
        <v>0.72</v>
      </c>
      <c r="HL35" s="44">
        <f t="shared" si="176"/>
        <v>192.23652179542762</v>
      </c>
      <c r="HM35" s="44">
        <v>200</v>
      </c>
      <c r="HN35" s="44">
        <v>10</v>
      </c>
      <c r="HO35" s="44">
        <v>2941</v>
      </c>
      <c r="HP35" s="44">
        <v>10000</v>
      </c>
    </row>
    <row r="36" spans="1:224" x14ac:dyDescent="0.25">
      <c r="C36" s="99">
        <f>AVERAGE(C11:C35)</f>
        <v>1.233774092092058E-5</v>
      </c>
      <c r="D36" s="99">
        <f t="shared" ref="D36:AH36" si="177">AVERAGE(D11:D35)</f>
        <v>7.3111055055378413E-5</v>
      </c>
      <c r="E36" s="99">
        <f t="shared" si="177"/>
        <v>8.9536927471392264E-6</v>
      </c>
      <c r="F36" s="99">
        <f t="shared" si="177"/>
        <v>2.0799217851513937E-5</v>
      </c>
      <c r="G36" s="99">
        <f t="shared" si="177"/>
        <v>3.8474283685727454E-5</v>
      </c>
      <c r="H36" s="99">
        <f t="shared" si="177"/>
        <v>3.8859026522584667E-5</v>
      </c>
      <c r="I36" s="99">
        <f t="shared" si="177"/>
        <v>1.1377642900756868E-5</v>
      </c>
      <c r="J36" s="99">
        <f t="shared" si="177"/>
        <v>0</v>
      </c>
      <c r="K36" s="99">
        <f t="shared" si="177"/>
        <v>7.50869731243691E-6</v>
      </c>
      <c r="L36" s="99">
        <f t="shared" si="177"/>
        <v>8.5876301707369946E-6</v>
      </c>
      <c r="M36" s="99">
        <f t="shared" si="177"/>
        <v>1.7116475968280941E-6</v>
      </c>
      <c r="N36" s="99">
        <f t="shared" si="177"/>
        <v>0</v>
      </c>
      <c r="O36" s="99">
        <f t="shared" si="177"/>
        <v>0</v>
      </c>
      <c r="P36" s="99">
        <f t="shared" si="177"/>
        <v>3.6409928212338074E-6</v>
      </c>
      <c r="Q36" s="99">
        <f t="shared" si="177"/>
        <v>1.2810668084368591E-5</v>
      </c>
      <c r="R36" s="99">
        <f t="shared" si="177"/>
        <v>4.0073371101416196E-6</v>
      </c>
      <c r="S36" s="99">
        <f t="shared" si="177"/>
        <v>6.8422035924463591E-6</v>
      </c>
      <c r="T36" s="99">
        <f t="shared" si="177"/>
        <v>3.3329088132832418E-5</v>
      </c>
      <c r="U36" s="99">
        <f t="shared" si="177"/>
        <v>2.6419399129684259E-6</v>
      </c>
      <c r="V36" s="99">
        <f t="shared" si="177"/>
        <v>2.9144269891939138E-6</v>
      </c>
      <c r="W36" s="99">
        <f t="shared" si="177"/>
        <v>0</v>
      </c>
      <c r="X36" s="99">
        <f t="shared" si="177"/>
        <v>0</v>
      </c>
      <c r="Y36" s="99">
        <f t="shared" si="177"/>
        <v>2.1143882078464986E-6</v>
      </c>
      <c r="Z36" s="99">
        <f t="shared" si="177"/>
        <v>0</v>
      </c>
      <c r="AA36" s="99">
        <f t="shared" si="177"/>
        <v>2.7953428756569578E-6</v>
      </c>
      <c r="AB36" s="99">
        <f t="shared" si="177"/>
        <v>7.694087251471828E-6</v>
      </c>
      <c r="AC36" s="99">
        <f t="shared" si="177"/>
        <v>2.1459462407993468E-6</v>
      </c>
      <c r="AD36" s="99">
        <f t="shared" si="177"/>
        <v>0</v>
      </c>
      <c r="AE36" s="99">
        <f t="shared" si="177"/>
        <v>1.7565330232168429E-5</v>
      </c>
      <c r="AF36" s="99">
        <f t="shared" si="177"/>
        <v>0</v>
      </c>
      <c r="AG36" s="99">
        <f t="shared" si="177"/>
        <v>4.8088045321699211E-6</v>
      </c>
      <c r="AH36" s="99">
        <f t="shared" si="177"/>
        <v>9.7920623863277225E-6</v>
      </c>
      <c r="AI36" s="79">
        <f t="shared" ref="AI36:BN36" si="178">AVERAGE(AI11:AI35)</f>
        <v>261199.30931915305</v>
      </c>
      <c r="AJ36" s="79">
        <f t="shared" si="178"/>
        <v>80276.737246531906</v>
      </c>
      <c r="AK36" s="79">
        <f t="shared" si="178"/>
        <v>11112.327993885379</v>
      </c>
      <c r="AL36" s="79">
        <f t="shared" si="178"/>
        <v>45472.353410474156</v>
      </c>
      <c r="AM36" s="79">
        <f t="shared" si="178"/>
        <v>44235.505830872862</v>
      </c>
      <c r="AN36" s="79">
        <f t="shared" si="178"/>
        <v>17693.093147052023</v>
      </c>
      <c r="AO36" s="79">
        <f t="shared" si="178"/>
        <v>14440.295474361086</v>
      </c>
      <c r="AP36" s="79">
        <f t="shared" si="178"/>
        <v>0</v>
      </c>
      <c r="AQ36" s="79">
        <f t="shared" si="178"/>
        <v>4123.6492876414886</v>
      </c>
      <c r="AR36" s="79">
        <f t="shared" si="178"/>
        <v>17780.790480069925</v>
      </c>
      <c r="AS36" s="79">
        <f t="shared" si="178"/>
        <v>823.28846921096624</v>
      </c>
      <c r="AT36" s="79">
        <f t="shared" si="178"/>
        <v>0</v>
      </c>
      <c r="AU36" s="79">
        <f t="shared" si="178"/>
        <v>0</v>
      </c>
      <c r="AV36" s="79">
        <f t="shared" si="178"/>
        <v>2480.206527445574</v>
      </c>
      <c r="AW36" s="79">
        <f t="shared" si="178"/>
        <v>19989.567038472142</v>
      </c>
      <c r="AX36" s="79">
        <f t="shared" si="178"/>
        <v>3303.0364104458999</v>
      </c>
      <c r="AY36" s="79">
        <f t="shared" si="178"/>
        <v>9081.9116885599906</v>
      </c>
      <c r="AZ36" s="79">
        <f t="shared" si="178"/>
        <v>4936.3973895816607</v>
      </c>
      <c r="BA36" s="79">
        <f t="shared" si="178"/>
        <v>2480.6126432767255</v>
      </c>
      <c r="BB36" s="79">
        <f t="shared" si="178"/>
        <v>834.2495057838255</v>
      </c>
      <c r="BC36" s="79">
        <f t="shared" si="178"/>
        <v>0</v>
      </c>
      <c r="BD36" s="79">
        <f t="shared" si="178"/>
        <v>0</v>
      </c>
      <c r="BE36" s="79">
        <f t="shared" si="178"/>
        <v>823.23412057863879</v>
      </c>
      <c r="BF36" s="79">
        <f t="shared" si="178"/>
        <v>0</v>
      </c>
      <c r="BG36" s="79">
        <f t="shared" si="178"/>
        <v>2480.5502762019673</v>
      </c>
      <c r="BH36" s="79">
        <f t="shared" si="178"/>
        <v>3301.042199321937</v>
      </c>
      <c r="BI36" s="79">
        <f t="shared" si="178"/>
        <v>823.22986222035081</v>
      </c>
      <c r="BJ36" s="79">
        <f t="shared" si="178"/>
        <v>0</v>
      </c>
      <c r="BK36" s="79">
        <f t="shared" si="178"/>
        <v>7423.680256344589</v>
      </c>
      <c r="BL36" s="79">
        <f t="shared" si="178"/>
        <v>0</v>
      </c>
      <c r="BM36" s="79">
        <f t="shared" si="178"/>
        <v>3302.6026813224544</v>
      </c>
      <c r="BN36" s="79">
        <f t="shared" si="178"/>
        <v>21110.52545110388</v>
      </c>
    </row>
    <row r="37" spans="1:224" x14ac:dyDescent="0.25"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</row>
    <row r="38" spans="1:224" x14ac:dyDescent="0.25">
      <c r="A38" t="s">
        <v>360</v>
      </c>
      <c r="B38" s="79">
        <f t="shared" ref="B38:AG38" si="179">AI36/1016047</f>
        <v>0.25707404216453872</v>
      </c>
      <c r="C38" s="79">
        <f t="shared" si="179"/>
        <v>7.9008881721546256E-2</v>
      </c>
      <c r="D38" s="79">
        <f t="shared" si="179"/>
        <v>1.093682476685171E-2</v>
      </c>
      <c r="E38" s="79">
        <f t="shared" si="179"/>
        <v>4.4754183035306594E-2</v>
      </c>
      <c r="F38" s="79">
        <f t="shared" si="179"/>
        <v>4.3536869683068656E-2</v>
      </c>
      <c r="G38" s="79">
        <f t="shared" si="179"/>
        <v>1.7413656205915694E-2</v>
      </c>
      <c r="H38" s="79">
        <f t="shared" si="179"/>
        <v>1.4212231790813896E-2</v>
      </c>
      <c r="I38" s="79">
        <f t="shared" si="179"/>
        <v>0</v>
      </c>
      <c r="J38" s="79">
        <f t="shared" si="179"/>
        <v>4.0585221821839825E-3</v>
      </c>
      <c r="K38" s="79">
        <f t="shared" si="179"/>
        <v>1.7499968485778634E-2</v>
      </c>
      <c r="L38" s="79">
        <f t="shared" si="179"/>
        <v>8.1028581277339167E-4</v>
      </c>
      <c r="M38" s="79">
        <f t="shared" si="179"/>
        <v>0</v>
      </c>
      <c r="N38" s="79">
        <f t="shared" si="179"/>
        <v>0</v>
      </c>
      <c r="O38" s="79">
        <f t="shared" si="179"/>
        <v>2.4410352350290624E-3</v>
      </c>
      <c r="P38" s="79">
        <f t="shared" si="179"/>
        <v>1.9673860597464628E-2</v>
      </c>
      <c r="Q38" s="79">
        <f t="shared" si="179"/>
        <v>3.2508697043009821E-3</v>
      </c>
      <c r="R38" s="79">
        <f t="shared" si="179"/>
        <v>8.9384759647535891E-3</v>
      </c>
      <c r="S38" s="79">
        <f t="shared" si="179"/>
        <v>4.8584340976171973E-3</v>
      </c>
      <c r="T38" s="79">
        <f t="shared" si="179"/>
        <v>2.441434936845171E-3</v>
      </c>
      <c r="U38" s="79">
        <f t="shared" si="179"/>
        <v>8.2107373554946331E-4</v>
      </c>
      <c r="V38" s="79">
        <f t="shared" si="179"/>
        <v>0</v>
      </c>
      <c r="W38" s="79">
        <f t="shared" si="179"/>
        <v>0</v>
      </c>
      <c r="X38" s="79">
        <f t="shared" si="179"/>
        <v>8.1023232249948949E-4</v>
      </c>
      <c r="Y38" s="79">
        <f t="shared" si="179"/>
        <v>0</v>
      </c>
      <c r="Z38" s="79">
        <f t="shared" si="179"/>
        <v>2.4413735547685958E-3</v>
      </c>
      <c r="AA38" s="79">
        <f t="shared" si="179"/>
        <v>3.2489069888715157E-3</v>
      </c>
      <c r="AB38" s="79">
        <f t="shared" si="179"/>
        <v>8.1022813139584177E-4</v>
      </c>
      <c r="AC38" s="79">
        <f t="shared" si="179"/>
        <v>0</v>
      </c>
      <c r="AD38" s="79">
        <f t="shared" si="179"/>
        <v>7.306433911368853E-3</v>
      </c>
      <c r="AE38" s="79">
        <f t="shared" si="179"/>
        <v>0</v>
      </c>
      <c r="AF38" s="79">
        <f t="shared" si="179"/>
        <v>3.2504428253047886E-3</v>
      </c>
      <c r="AG38" s="79">
        <f t="shared" si="179"/>
        <v>2.0777115085329596E-2</v>
      </c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</row>
    <row r="39" spans="1:224" x14ac:dyDescent="0.25">
      <c r="A39" t="s">
        <v>361</v>
      </c>
      <c r="B39" s="57">
        <f t="shared" ref="B39:AG39" si="180">(AI36/1016047)*$B$11*1.2</f>
        <v>3055.8905540183046</v>
      </c>
      <c r="C39" s="57">
        <f t="shared" si="180"/>
        <v>939.19437880036457</v>
      </c>
      <c r="D39" s="57">
        <f t="shared" si="180"/>
        <v>130.00822336851962</v>
      </c>
      <c r="E39" s="57">
        <f t="shared" si="180"/>
        <v>532.00192457729645</v>
      </c>
      <c r="F39" s="57">
        <f t="shared" si="180"/>
        <v>517.53147729657371</v>
      </c>
      <c r="G39" s="57">
        <f t="shared" si="180"/>
        <v>206.99961405096104</v>
      </c>
      <c r="H39" s="57">
        <f t="shared" si="180"/>
        <v>168.94364174376295</v>
      </c>
      <c r="I39" s="57">
        <f t="shared" si="180"/>
        <v>0</v>
      </c>
      <c r="J39" s="57">
        <f t="shared" si="180"/>
        <v>48.244464884057436</v>
      </c>
      <c r="K39" s="57">
        <f t="shared" si="180"/>
        <v>208.02562538414776</v>
      </c>
      <c r="L39" s="57">
        <f t="shared" si="180"/>
        <v>9.6320295135998606</v>
      </c>
      <c r="M39" s="57">
        <f t="shared" si="180"/>
        <v>0</v>
      </c>
      <c r="N39" s="57">
        <f t="shared" si="180"/>
        <v>0</v>
      </c>
      <c r="O39" s="57">
        <f t="shared" si="180"/>
        <v>29.017074045837468</v>
      </c>
      <c r="P39" s="57">
        <f t="shared" si="180"/>
        <v>233.86711569418151</v>
      </c>
      <c r="Q39" s="57">
        <f t="shared" si="180"/>
        <v>38.643738348966629</v>
      </c>
      <c r="R39" s="57">
        <f t="shared" si="180"/>
        <v>106.25345148821887</v>
      </c>
      <c r="S39" s="57">
        <f t="shared" si="180"/>
        <v>57.753177805195143</v>
      </c>
      <c r="T39" s="57">
        <f t="shared" si="180"/>
        <v>29.021825381265916</v>
      </c>
      <c r="U39" s="57">
        <f t="shared" si="180"/>
        <v>9.7602677092235801</v>
      </c>
      <c r="V39" s="57">
        <f t="shared" si="180"/>
        <v>0</v>
      </c>
      <c r="W39" s="57">
        <f t="shared" si="180"/>
        <v>0</v>
      </c>
      <c r="X39" s="57">
        <f t="shared" si="180"/>
        <v>9.6313936640159312</v>
      </c>
      <c r="Y39" s="57">
        <f t="shared" si="180"/>
        <v>0</v>
      </c>
      <c r="Z39" s="57">
        <f t="shared" si="180"/>
        <v>29.021095720245249</v>
      </c>
      <c r="AA39" s="57">
        <f t="shared" si="180"/>
        <v>38.62040715811348</v>
      </c>
      <c r="AB39" s="57">
        <f t="shared" si="180"/>
        <v>9.6313438435286507</v>
      </c>
      <c r="AC39" s="57">
        <f t="shared" si="180"/>
        <v>0</v>
      </c>
      <c r="AD39" s="57">
        <f t="shared" si="180"/>
        <v>86.853041191223824</v>
      </c>
      <c r="AE39" s="57">
        <f t="shared" si="180"/>
        <v>0</v>
      </c>
      <c r="AF39" s="57">
        <f t="shared" si="180"/>
        <v>38.638663952963078</v>
      </c>
      <c r="AG39" s="57">
        <f t="shared" si="180"/>
        <v>246.98172244232998</v>
      </c>
    </row>
    <row r="40" spans="1:224" x14ac:dyDescent="0.25">
      <c r="A40" t="s">
        <v>362</v>
      </c>
      <c r="B40" s="57">
        <f>B39*81.6</f>
        <v>249360.66920789363</v>
      </c>
      <c r="C40" s="57">
        <f t="shared" ref="C40:AG40" si="181">C39*81.6</f>
        <v>76638.261310109738</v>
      </c>
      <c r="D40" s="57">
        <f t="shared" si="181"/>
        <v>10608.671026871201</v>
      </c>
      <c r="E40" s="57">
        <f t="shared" si="181"/>
        <v>43411.357045507386</v>
      </c>
      <c r="F40" s="57">
        <f t="shared" si="181"/>
        <v>42230.568547400413</v>
      </c>
      <c r="G40" s="57">
        <f t="shared" si="181"/>
        <v>16891.168506558421</v>
      </c>
      <c r="H40" s="57">
        <f t="shared" si="181"/>
        <v>13785.801166291056</v>
      </c>
      <c r="I40" s="57">
        <f t="shared" si="181"/>
        <v>0</v>
      </c>
      <c r="J40" s="57">
        <f t="shared" si="181"/>
        <v>3936.7483345390865</v>
      </c>
      <c r="K40" s="57">
        <f t="shared" si="181"/>
        <v>16974.891031346455</v>
      </c>
      <c r="L40" s="57">
        <f t="shared" si="181"/>
        <v>785.97360830974856</v>
      </c>
      <c r="M40" s="57">
        <f t="shared" si="181"/>
        <v>0</v>
      </c>
      <c r="N40" s="57">
        <f t="shared" si="181"/>
        <v>0</v>
      </c>
      <c r="O40" s="57">
        <f t="shared" si="181"/>
        <v>2367.793242140337</v>
      </c>
      <c r="P40" s="57">
        <f t="shared" si="181"/>
        <v>19083.556640645209</v>
      </c>
      <c r="Q40" s="57">
        <f t="shared" si="181"/>
        <v>3153.3290492756769</v>
      </c>
      <c r="R40" s="57">
        <f t="shared" si="181"/>
        <v>8670.2816414386598</v>
      </c>
      <c r="S40" s="57">
        <f t="shared" si="181"/>
        <v>4712.6593089039234</v>
      </c>
      <c r="T40" s="57">
        <f t="shared" si="181"/>
        <v>2368.1809511112988</v>
      </c>
      <c r="U40" s="57">
        <f t="shared" si="181"/>
        <v>796.43784507264411</v>
      </c>
      <c r="V40" s="57">
        <f t="shared" si="181"/>
        <v>0</v>
      </c>
      <c r="W40" s="57">
        <f t="shared" si="181"/>
        <v>0</v>
      </c>
      <c r="X40" s="57">
        <f t="shared" si="181"/>
        <v>785.92172298369996</v>
      </c>
      <c r="Y40" s="57">
        <f t="shared" si="181"/>
        <v>0</v>
      </c>
      <c r="Z40" s="57">
        <f t="shared" si="181"/>
        <v>2368.121410772012</v>
      </c>
      <c r="AA40" s="57">
        <f t="shared" si="181"/>
        <v>3151.4252241020599</v>
      </c>
      <c r="AB40" s="57">
        <f t="shared" si="181"/>
        <v>785.9176576319378</v>
      </c>
      <c r="AC40" s="57">
        <f t="shared" si="181"/>
        <v>0</v>
      </c>
      <c r="AD40" s="57">
        <f t="shared" si="181"/>
        <v>7087.2081612038637</v>
      </c>
      <c r="AE40" s="57">
        <f t="shared" si="181"/>
        <v>0</v>
      </c>
      <c r="AF40" s="57">
        <f t="shared" si="181"/>
        <v>3152.9149785617869</v>
      </c>
      <c r="AG40" s="57">
        <f t="shared" si="181"/>
        <v>20153.708551294127</v>
      </c>
    </row>
    <row r="41" spans="1:224" x14ac:dyDescent="0.25">
      <c r="A41" t="s">
        <v>363</v>
      </c>
      <c r="B41" s="57">
        <f>B39*28.2</f>
        <v>86176.113623316181</v>
      </c>
      <c r="C41" s="57">
        <f t="shared" ref="C41:AG41" si="182">C39*28.2</f>
        <v>26485.281482170281</v>
      </c>
      <c r="D41" s="57">
        <f t="shared" si="182"/>
        <v>3666.2318989922533</v>
      </c>
      <c r="E41" s="57">
        <f t="shared" si="182"/>
        <v>15002.45427307976</v>
      </c>
      <c r="F41" s="57">
        <f t="shared" si="182"/>
        <v>14594.387659763379</v>
      </c>
      <c r="G41" s="57">
        <f t="shared" si="182"/>
        <v>5837.389116237101</v>
      </c>
      <c r="H41" s="57">
        <f t="shared" si="182"/>
        <v>4764.210697174115</v>
      </c>
      <c r="I41" s="57">
        <f t="shared" si="182"/>
        <v>0</v>
      </c>
      <c r="J41" s="57">
        <f t="shared" si="182"/>
        <v>1360.4939097304195</v>
      </c>
      <c r="K41" s="57">
        <f t="shared" si="182"/>
        <v>5866.3226358329666</v>
      </c>
      <c r="L41" s="57">
        <f t="shared" si="182"/>
        <v>271.62323228351607</v>
      </c>
      <c r="M41" s="57">
        <f t="shared" si="182"/>
        <v>0</v>
      </c>
      <c r="N41" s="57">
        <f t="shared" si="182"/>
        <v>0</v>
      </c>
      <c r="O41" s="57">
        <f t="shared" si="182"/>
        <v>818.28148809261654</v>
      </c>
      <c r="P41" s="57">
        <f t="shared" si="182"/>
        <v>6595.0526625759185</v>
      </c>
      <c r="Q41" s="57">
        <f t="shared" si="182"/>
        <v>1089.7534214408588</v>
      </c>
      <c r="R41" s="57">
        <f t="shared" si="182"/>
        <v>2996.3473319677719</v>
      </c>
      <c r="S41" s="57">
        <f t="shared" si="182"/>
        <v>1628.6396141065029</v>
      </c>
      <c r="T41" s="57">
        <f t="shared" si="182"/>
        <v>818.41547575169886</v>
      </c>
      <c r="U41" s="57">
        <f t="shared" si="182"/>
        <v>275.23954940010498</v>
      </c>
      <c r="V41" s="57">
        <f t="shared" si="182"/>
        <v>0</v>
      </c>
      <c r="W41" s="57">
        <f t="shared" si="182"/>
        <v>0</v>
      </c>
      <c r="X41" s="57">
        <f t="shared" si="182"/>
        <v>271.60530132524923</v>
      </c>
      <c r="Y41" s="57">
        <f t="shared" si="182"/>
        <v>0</v>
      </c>
      <c r="Z41" s="57">
        <f t="shared" si="182"/>
        <v>818.394899310916</v>
      </c>
      <c r="AA41" s="57">
        <f t="shared" si="182"/>
        <v>1089.0954818588002</v>
      </c>
      <c r="AB41" s="57">
        <f t="shared" si="182"/>
        <v>271.60389638750792</v>
      </c>
      <c r="AC41" s="57">
        <f t="shared" si="182"/>
        <v>0</v>
      </c>
      <c r="AD41" s="57">
        <f t="shared" si="182"/>
        <v>2449.2557615925116</v>
      </c>
      <c r="AE41" s="57">
        <f t="shared" si="182"/>
        <v>0</v>
      </c>
      <c r="AF41" s="57">
        <f t="shared" si="182"/>
        <v>1089.6103234735588</v>
      </c>
      <c r="AG41" s="57">
        <f t="shared" si="182"/>
        <v>6964.8845728737051</v>
      </c>
    </row>
    <row r="42" spans="1:224" x14ac:dyDescent="0.25"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</row>
    <row r="43" spans="1:224" x14ac:dyDescent="0.25"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</row>
    <row r="44" spans="1:224" x14ac:dyDescent="0.25"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</row>
    <row r="45" spans="1:224" x14ac:dyDescent="0.25"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</row>
    <row r="46" spans="1:224" x14ac:dyDescent="0.25">
      <c r="A46" s="41" t="s">
        <v>372</v>
      </c>
      <c r="B46" s="54" t="s">
        <v>560</v>
      </c>
      <c r="C46" s="44" t="s">
        <v>561</v>
      </c>
      <c r="D46" s="54" t="s">
        <v>562</v>
      </c>
      <c r="E46" s="54" t="s">
        <v>563</v>
      </c>
      <c r="F46" s="54" t="s">
        <v>564</v>
      </c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</row>
    <row r="47" spans="1:224" x14ac:dyDescent="0.25">
      <c r="A47" s="41">
        <v>1</v>
      </c>
      <c r="B47" s="54">
        <f>D36</f>
        <v>7.3111055055378413E-5</v>
      </c>
      <c r="C47" s="54">
        <f>C38</f>
        <v>7.9008881721546256E-2</v>
      </c>
      <c r="D47" s="107">
        <f>C39</f>
        <v>939.19437880036457</v>
      </c>
      <c r="E47" s="107">
        <f>C40</f>
        <v>76638.261310109738</v>
      </c>
      <c r="F47" s="107">
        <f>C41</f>
        <v>26485.281482170281</v>
      </c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</row>
    <row r="48" spans="1:224" x14ac:dyDescent="0.25">
      <c r="A48" s="41">
        <v>2</v>
      </c>
      <c r="B48" s="54">
        <f>E36</f>
        <v>8.9536927471392264E-6</v>
      </c>
      <c r="C48" s="54">
        <f>D38</f>
        <v>1.093682476685171E-2</v>
      </c>
      <c r="D48" s="107">
        <f>D39</f>
        <v>130.00822336851962</v>
      </c>
      <c r="E48" s="107">
        <f>D40</f>
        <v>10608.671026871201</v>
      </c>
      <c r="F48" s="107">
        <f>D41</f>
        <v>3666.2318989922533</v>
      </c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</row>
    <row r="49" spans="1:98" x14ac:dyDescent="0.25">
      <c r="A49" s="41">
        <v>3</v>
      </c>
      <c r="B49" s="54">
        <f>F36</f>
        <v>2.0799217851513937E-5</v>
      </c>
      <c r="C49" s="54">
        <f>E38</f>
        <v>4.4754183035306594E-2</v>
      </c>
      <c r="D49" s="107">
        <f>E39</f>
        <v>532.00192457729645</v>
      </c>
      <c r="E49" s="107">
        <f>E40</f>
        <v>43411.357045507386</v>
      </c>
      <c r="F49" s="107">
        <f>E41</f>
        <v>15002.45427307976</v>
      </c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</row>
    <row r="50" spans="1:98" x14ac:dyDescent="0.25">
      <c r="A50" s="41">
        <v>4</v>
      </c>
      <c r="B50" s="54">
        <f>G36</f>
        <v>3.8474283685727454E-5</v>
      </c>
      <c r="C50" s="54">
        <f>F38</f>
        <v>4.3536869683068656E-2</v>
      </c>
      <c r="D50" s="107">
        <f>F39</f>
        <v>517.53147729657371</v>
      </c>
      <c r="E50" s="107">
        <f>F40</f>
        <v>42230.568547400413</v>
      </c>
      <c r="F50" s="107">
        <f>F41</f>
        <v>14594.387659763379</v>
      </c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</row>
    <row r="51" spans="1:98" x14ac:dyDescent="0.25">
      <c r="A51" s="41">
        <v>5</v>
      </c>
      <c r="B51" s="54">
        <f>H36</f>
        <v>3.8859026522584667E-5</v>
      </c>
      <c r="C51" s="54">
        <f>G38</f>
        <v>1.7413656205915694E-2</v>
      </c>
      <c r="D51" s="107">
        <f>G39</f>
        <v>206.99961405096104</v>
      </c>
      <c r="E51" s="107">
        <f>G40</f>
        <v>16891.168506558421</v>
      </c>
      <c r="F51" s="107">
        <f>G41</f>
        <v>5837.389116237101</v>
      </c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</row>
    <row r="52" spans="1:98" x14ac:dyDescent="0.25">
      <c r="A52" s="41">
        <v>6</v>
      </c>
      <c r="B52" s="54">
        <f>I36</f>
        <v>1.1377642900756868E-5</v>
      </c>
      <c r="C52" s="54">
        <f>H38</f>
        <v>1.4212231790813896E-2</v>
      </c>
      <c r="D52" s="107">
        <f>H39</f>
        <v>168.94364174376295</v>
      </c>
      <c r="E52" s="107">
        <f>H41</f>
        <v>4764.210697174115</v>
      </c>
      <c r="F52" s="107">
        <f>H41</f>
        <v>4764.210697174115</v>
      </c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</row>
    <row r="53" spans="1:98" x14ac:dyDescent="0.25">
      <c r="A53" s="41">
        <v>7</v>
      </c>
      <c r="B53" s="54">
        <f>J36</f>
        <v>0</v>
      </c>
      <c r="C53" s="54">
        <f>I38</f>
        <v>0</v>
      </c>
      <c r="D53" s="107">
        <f>I39</f>
        <v>0</v>
      </c>
      <c r="E53" s="107">
        <f>I41</f>
        <v>0</v>
      </c>
      <c r="F53" s="107">
        <f>I41</f>
        <v>0</v>
      </c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</row>
    <row r="54" spans="1:98" x14ac:dyDescent="0.25">
      <c r="A54" s="41">
        <v>8</v>
      </c>
      <c r="B54" s="54">
        <f>K36</f>
        <v>7.50869731243691E-6</v>
      </c>
      <c r="C54" s="54">
        <f>J38</f>
        <v>4.0585221821839825E-3</v>
      </c>
      <c r="D54" s="107">
        <f>J39</f>
        <v>48.244464884057436</v>
      </c>
      <c r="E54" s="107">
        <f>J41</f>
        <v>1360.4939097304195</v>
      </c>
      <c r="F54" s="107">
        <f>J41</f>
        <v>1360.4939097304195</v>
      </c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</row>
    <row r="55" spans="1:98" x14ac:dyDescent="0.25">
      <c r="A55" s="41">
        <v>9</v>
      </c>
      <c r="B55" s="54">
        <f>L36</f>
        <v>8.5876301707369946E-6</v>
      </c>
      <c r="C55" s="54">
        <f>K38</f>
        <v>1.7499968485778634E-2</v>
      </c>
      <c r="D55" s="107">
        <f>K39</f>
        <v>208.02562538414776</v>
      </c>
      <c r="E55" s="107">
        <f>K41</f>
        <v>5866.3226358329666</v>
      </c>
      <c r="F55" s="107">
        <f>K41</f>
        <v>5866.3226358329666</v>
      </c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</row>
    <row r="56" spans="1:98" x14ac:dyDescent="0.25">
      <c r="A56" s="41">
        <v>10</v>
      </c>
      <c r="B56" s="54">
        <f>M36</f>
        <v>1.7116475968280941E-6</v>
      </c>
      <c r="C56" s="54">
        <f>L38</f>
        <v>8.1028581277339167E-4</v>
      </c>
      <c r="D56" s="107">
        <f>L39</f>
        <v>9.6320295135998606</v>
      </c>
      <c r="E56" s="107">
        <f>L41</f>
        <v>271.62323228351607</v>
      </c>
      <c r="F56" s="107">
        <f>L41</f>
        <v>271.62323228351607</v>
      </c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</row>
    <row r="57" spans="1:98" x14ac:dyDescent="0.25">
      <c r="A57" s="41">
        <v>11</v>
      </c>
      <c r="B57" s="54">
        <f>N36</f>
        <v>0</v>
      </c>
      <c r="C57" s="54">
        <f>M38</f>
        <v>0</v>
      </c>
      <c r="D57" s="107">
        <f>M39</f>
        <v>0</v>
      </c>
      <c r="E57" s="107">
        <f>M41</f>
        <v>0</v>
      </c>
      <c r="F57" s="107">
        <f>M41</f>
        <v>0</v>
      </c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</row>
    <row r="58" spans="1:98" x14ac:dyDescent="0.25">
      <c r="A58" s="41">
        <v>12</v>
      </c>
      <c r="B58" s="54">
        <f>O36</f>
        <v>0</v>
      </c>
      <c r="C58" s="54">
        <f>N38</f>
        <v>0</v>
      </c>
      <c r="D58" s="107">
        <f>N39</f>
        <v>0</v>
      </c>
      <c r="E58" s="107">
        <f>N41</f>
        <v>0</v>
      </c>
      <c r="F58" s="107">
        <f>N41</f>
        <v>0</v>
      </c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</row>
    <row r="59" spans="1:98" x14ac:dyDescent="0.25">
      <c r="A59" s="41">
        <v>13</v>
      </c>
      <c r="B59" s="54">
        <f>P36</f>
        <v>3.6409928212338074E-6</v>
      </c>
      <c r="C59" s="54">
        <f>O38</f>
        <v>2.4410352350290624E-3</v>
      </c>
      <c r="D59" s="107">
        <f>O39</f>
        <v>29.017074045837468</v>
      </c>
      <c r="E59" s="107">
        <f>O41</f>
        <v>818.28148809261654</v>
      </c>
      <c r="F59" s="107">
        <f>O41</f>
        <v>818.28148809261654</v>
      </c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</row>
    <row r="60" spans="1:98" x14ac:dyDescent="0.25">
      <c r="A60" s="41">
        <v>14</v>
      </c>
      <c r="B60" s="54">
        <f>Q36</f>
        <v>1.2810668084368591E-5</v>
      </c>
      <c r="C60" s="54">
        <f>P38</f>
        <v>1.9673860597464628E-2</v>
      </c>
      <c r="D60" s="107">
        <f>P39</f>
        <v>233.86711569418151</v>
      </c>
      <c r="E60" s="107">
        <f>P41</f>
        <v>6595.0526625759185</v>
      </c>
      <c r="F60" s="107">
        <f>P41</f>
        <v>6595.0526625759185</v>
      </c>
    </row>
    <row r="61" spans="1:98" x14ac:dyDescent="0.25">
      <c r="A61" s="41">
        <v>15</v>
      </c>
      <c r="B61" s="54">
        <f>R36</f>
        <v>4.0073371101416196E-6</v>
      </c>
      <c r="C61" s="54">
        <f>Q38</f>
        <v>3.2508697043009821E-3</v>
      </c>
      <c r="D61" s="107">
        <f>Q39</f>
        <v>38.643738348966629</v>
      </c>
      <c r="E61" s="107">
        <f>Q41</f>
        <v>1089.7534214408588</v>
      </c>
      <c r="F61" s="107">
        <f>Q41</f>
        <v>1089.7534214408588</v>
      </c>
    </row>
    <row r="62" spans="1:98" x14ac:dyDescent="0.25">
      <c r="A62" s="41">
        <v>16</v>
      </c>
      <c r="B62" s="54">
        <f>S36</f>
        <v>6.8422035924463591E-6</v>
      </c>
      <c r="C62" s="54">
        <f>R38</f>
        <v>8.9384759647535891E-3</v>
      </c>
      <c r="D62" s="107">
        <f>R39</f>
        <v>106.25345148821887</v>
      </c>
      <c r="E62" s="107">
        <f>R41</f>
        <v>2996.3473319677719</v>
      </c>
      <c r="F62" s="107">
        <f>R41</f>
        <v>2996.3473319677719</v>
      </c>
    </row>
    <row r="63" spans="1:98" x14ac:dyDescent="0.25">
      <c r="A63" s="41">
        <v>17</v>
      </c>
      <c r="B63" s="54">
        <f>T36</f>
        <v>3.3329088132832418E-5</v>
      </c>
      <c r="C63" s="54">
        <f>S38</f>
        <v>4.8584340976171973E-3</v>
      </c>
      <c r="D63" s="107">
        <f>S39</f>
        <v>57.753177805195143</v>
      </c>
      <c r="E63" s="107">
        <f>S41</f>
        <v>1628.6396141065029</v>
      </c>
      <c r="F63" s="104">
        <f>S41</f>
        <v>1628.6396141065029</v>
      </c>
    </row>
    <row r="64" spans="1:98" x14ac:dyDescent="0.25">
      <c r="A64" s="41">
        <v>18</v>
      </c>
      <c r="B64" s="54">
        <f>U36</f>
        <v>2.6419399129684259E-6</v>
      </c>
      <c r="C64" s="54">
        <f>T38</f>
        <v>2.441434936845171E-3</v>
      </c>
      <c r="D64" s="107">
        <f>T39</f>
        <v>29.021825381265916</v>
      </c>
      <c r="E64" s="107">
        <f>T41</f>
        <v>818.41547575169886</v>
      </c>
      <c r="F64" s="107">
        <f>T41</f>
        <v>818.41547575169886</v>
      </c>
    </row>
    <row r="65" spans="1:6" x14ac:dyDescent="0.25">
      <c r="A65" s="41">
        <v>19</v>
      </c>
      <c r="B65" s="54">
        <f>V36</f>
        <v>2.9144269891939138E-6</v>
      </c>
      <c r="C65" s="54">
        <f>U38</f>
        <v>8.2107373554946331E-4</v>
      </c>
      <c r="D65" s="107">
        <f>U39</f>
        <v>9.7602677092235801</v>
      </c>
      <c r="E65" s="107">
        <f>U41</f>
        <v>275.23954940010498</v>
      </c>
      <c r="F65" s="107">
        <f>U41</f>
        <v>275.23954940010498</v>
      </c>
    </row>
    <row r="66" spans="1:6" x14ac:dyDescent="0.25">
      <c r="A66" s="41">
        <v>20</v>
      </c>
      <c r="B66" s="54">
        <f>W36</f>
        <v>0</v>
      </c>
      <c r="C66" s="54">
        <f>V38</f>
        <v>0</v>
      </c>
      <c r="D66" s="107">
        <f>V39</f>
        <v>0</v>
      </c>
      <c r="E66" s="107">
        <f>V41</f>
        <v>0</v>
      </c>
      <c r="F66" s="107">
        <f>V41</f>
        <v>0</v>
      </c>
    </row>
    <row r="67" spans="1:6" x14ac:dyDescent="0.25">
      <c r="A67" s="41">
        <v>21</v>
      </c>
      <c r="B67" s="54">
        <f>X36</f>
        <v>0</v>
      </c>
      <c r="C67" s="54">
        <f>W38</f>
        <v>0</v>
      </c>
      <c r="D67" s="107">
        <f>W39</f>
        <v>0</v>
      </c>
      <c r="E67" s="107">
        <f>W41</f>
        <v>0</v>
      </c>
      <c r="F67" s="107">
        <f>W41</f>
        <v>0</v>
      </c>
    </row>
    <row r="68" spans="1:6" x14ac:dyDescent="0.25">
      <c r="A68" s="41">
        <v>22</v>
      </c>
      <c r="B68" s="54">
        <f>Y36</f>
        <v>2.1143882078464986E-6</v>
      </c>
      <c r="C68" s="54">
        <f>X38</f>
        <v>8.1023232249948949E-4</v>
      </c>
      <c r="D68" s="107">
        <f>X39</f>
        <v>9.6313936640159312</v>
      </c>
      <c r="E68" s="107">
        <f>X41</f>
        <v>271.60530132524923</v>
      </c>
      <c r="F68" s="107">
        <f>X41</f>
        <v>271.60530132524923</v>
      </c>
    </row>
    <row r="69" spans="1:6" x14ac:dyDescent="0.25">
      <c r="A69" s="41">
        <v>23</v>
      </c>
      <c r="B69" s="54">
        <f>Z36</f>
        <v>0</v>
      </c>
      <c r="C69" s="54">
        <f>Y38</f>
        <v>0</v>
      </c>
      <c r="D69" s="107">
        <f>Y39</f>
        <v>0</v>
      </c>
      <c r="E69" s="107">
        <f>Y41</f>
        <v>0</v>
      </c>
      <c r="F69" s="107">
        <f>Y41</f>
        <v>0</v>
      </c>
    </row>
    <row r="70" spans="1:6" x14ac:dyDescent="0.25">
      <c r="A70" s="41">
        <v>24</v>
      </c>
      <c r="B70" s="54">
        <f>AA36</f>
        <v>2.7953428756569578E-6</v>
      </c>
      <c r="C70" s="54">
        <f>Z38</f>
        <v>2.4413735547685958E-3</v>
      </c>
      <c r="D70" s="107">
        <f>Z39</f>
        <v>29.021095720245249</v>
      </c>
      <c r="E70" s="107">
        <f>Z41</f>
        <v>818.394899310916</v>
      </c>
      <c r="F70" s="107">
        <f>Z41</f>
        <v>818.394899310916</v>
      </c>
    </row>
    <row r="71" spans="1:6" x14ac:dyDescent="0.25">
      <c r="A71" s="41">
        <v>25</v>
      </c>
      <c r="B71" s="54">
        <f>AB36</f>
        <v>7.694087251471828E-6</v>
      </c>
      <c r="C71" s="56">
        <f>AA36</f>
        <v>2.7953428756569578E-6</v>
      </c>
      <c r="D71" s="107">
        <f>AA39</f>
        <v>38.62040715811348</v>
      </c>
      <c r="E71" s="107">
        <f>AA41</f>
        <v>1089.0954818588002</v>
      </c>
      <c r="F71" s="107">
        <f>AA41</f>
        <v>1089.0954818588002</v>
      </c>
    </row>
    <row r="72" spans="1:6" x14ac:dyDescent="0.25">
      <c r="A72" s="41">
        <v>26</v>
      </c>
      <c r="B72" s="54">
        <f>AC36</f>
        <v>2.1459462407993468E-6</v>
      </c>
      <c r="C72" s="54">
        <f>AB38</f>
        <v>8.1022813139584177E-4</v>
      </c>
      <c r="D72" s="107">
        <f>AB39</f>
        <v>9.6313438435286507</v>
      </c>
      <c r="E72" s="107">
        <f>AB41</f>
        <v>271.60389638750792</v>
      </c>
      <c r="F72" s="107">
        <f>AB41</f>
        <v>271.60389638750792</v>
      </c>
    </row>
    <row r="73" spans="1:6" x14ac:dyDescent="0.25">
      <c r="A73" s="41">
        <v>27</v>
      </c>
      <c r="B73" s="54">
        <f>AD36</f>
        <v>0</v>
      </c>
      <c r="C73" s="54">
        <f>AC38</f>
        <v>0</v>
      </c>
      <c r="D73" s="107">
        <f>AC39</f>
        <v>0</v>
      </c>
      <c r="E73" s="107">
        <f>AC41</f>
        <v>0</v>
      </c>
      <c r="F73" s="107">
        <f>AC41</f>
        <v>0</v>
      </c>
    </row>
    <row r="74" spans="1:6" x14ac:dyDescent="0.25">
      <c r="A74" s="41">
        <v>28</v>
      </c>
      <c r="B74" s="54">
        <f>AE36</f>
        <v>1.7565330232168429E-5</v>
      </c>
      <c r="C74" s="54">
        <f>AD38</f>
        <v>7.306433911368853E-3</v>
      </c>
      <c r="D74" s="107">
        <f>AD39</f>
        <v>86.853041191223824</v>
      </c>
      <c r="E74" s="107">
        <f>AD41</f>
        <v>2449.2557615925116</v>
      </c>
      <c r="F74" s="107">
        <f>AD41</f>
        <v>2449.2557615925116</v>
      </c>
    </row>
    <row r="75" spans="1:6" x14ac:dyDescent="0.25">
      <c r="A75" s="41">
        <v>29</v>
      </c>
      <c r="B75" s="54">
        <f>AF36</f>
        <v>0</v>
      </c>
      <c r="C75" s="54">
        <f>AE38</f>
        <v>0</v>
      </c>
      <c r="D75" s="107">
        <f>AE39</f>
        <v>0</v>
      </c>
      <c r="E75" s="107">
        <f>AE41</f>
        <v>0</v>
      </c>
      <c r="F75" s="107">
        <f>AE41</f>
        <v>0</v>
      </c>
    </row>
    <row r="76" spans="1:6" x14ac:dyDescent="0.25">
      <c r="A76" s="41">
        <v>30</v>
      </c>
      <c r="B76" s="54">
        <f>AG36</f>
        <v>4.8088045321699211E-6</v>
      </c>
      <c r="C76" s="54">
        <f>AF38</f>
        <v>3.2504428253047886E-3</v>
      </c>
      <c r="D76" s="107">
        <f>AF39</f>
        <v>38.638663952963078</v>
      </c>
      <c r="E76" s="107">
        <f>AF41</f>
        <v>1089.6103234735588</v>
      </c>
      <c r="F76" s="107">
        <f>AF41</f>
        <v>1089.6103234735588</v>
      </c>
    </row>
    <row r="77" spans="1:6" x14ac:dyDescent="0.25">
      <c r="A77" s="41">
        <v>31</v>
      </c>
      <c r="B77" s="54">
        <f>AH36</f>
        <v>9.7920623863277225E-6</v>
      </c>
      <c r="C77" s="54">
        <f>AG38</f>
        <v>2.0777115085329596E-2</v>
      </c>
      <c r="D77" s="107">
        <f>AG39</f>
        <v>246.98172244232998</v>
      </c>
      <c r="E77" s="107">
        <f>AG41</f>
        <v>6964.8845728737051</v>
      </c>
      <c r="F77" s="107">
        <f>AG41</f>
        <v>6964.8845728737051</v>
      </c>
    </row>
    <row r="78" spans="1:6" x14ac:dyDescent="0.25">
      <c r="A78" s="41" t="s">
        <v>565</v>
      </c>
      <c r="B78" s="54">
        <f>C36</f>
        <v>1.233774092092058E-5</v>
      </c>
      <c r="C78" s="54">
        <f>B38</f>
        <v>0.25707404216453872</v>
      </c>
      <c r="D78" s="107">
        <f>B39</f>
        <v>3055.8905540183046</v>
      </c>
      <c r="E78" s="107">
        <f>B40</f>
        <v>249360.66920789363</v>
      </c>
      <c r="F78" s="107">
        <f>B41</f>
        <v>86176.113623316181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82"/>
  <sheetViews>
    <sheetView workbookViewId="0"/>
  </sheetViews>
  <sheetFormatPr defaultRowHeight="15" x14ac:dyDescent="0.25"/>
  <cols>
    <col min="1" max="1" width="6.42578125" customWidth="1"/>
    <col min="2" max="2" width="11.7109375" customWidth="1"/>
    <col min="3" max="3" width="13.28515625" style="60" customWidth="1"/>
    <col min="4" max="4" width="11.5703125" style="60" customWidth="1"/>
    <col min="5" max="5" width="14.5703125" style="60" customWidth="1"/>
    <col min="6" max="6" width="13.42578125" style="60" customWidth="1"/>
    <col min="7" max="27" width="13.28515625" style="60" customWidth="1"/>
    <col min="28" max="28" width="14.140625" style="60" customWidth="1"/>
    <col min="29" max="34" width="13.28515625" style="60" customWidth="1"/>
    <col min="35" max="66" width="14.85546875" style="57" customWidth="1"/>
    <col min="137" max="137" width="16.42578125" customWidth="1"/>
    <col min="138" max="168" width="15.7109375" customWidth="1"/>
    <col min="169" max="169" width="14" customWidth="1"/>
    <col min="170" max="200" width="8.7109375" customWidth="1"/>
    <col min="201" max="201" width="9.140625" style="74"/>
    <col min="204" max="204" width="9.140625" style="74"/>
    <col min="205" max="218" width="9.140625" style="44"/>
    <col min="220" max="221" width="9.140625" style="44"/>
  </cols>
  <sheetData>
    <row r="1" spans="1:226" x14ac:dyDescent="0.25">
      <c r="A1" s="41"/>
      <c r="B1" s="41" t="s">
        <v>208</v>
      </c>
      <c r="C1" s="64" t="s">
        <v>10</v>
      </c>
      <c r="D1" s="64" t="s">
        <v>529</v>
      </c>
      <c r="E1" s="64" t="s">
        <v>530</v>
      </c>
      <c r="F1" s="64" t="s">
        <v>531</v>
      </c>
      <c r="G1" s="64" t="s">
        <v>532</v>
      </c>
      <c r="H1" s="64" t="s">
        <v>533</v>
      </c>
      <c r="I1" s="64" t="s">
        <v>534</v>
      </c>
      <c r="J1" s="64" t="s">
        <v>535</v>
      </c>
      <c r="K1" s="64" t="s">
        <v>536</v>
      </c>
      <c r="L1" s="64" t="s">
        <v>537</v>
      </c>
      <c r="M1" s="64" t="s">
        <v>538</v>
      </c>
      <c r="N1" s="64" t="s">
        <v>539</v>
      </c>
      <c r="O1" s="64" t="s">
        <v>540</v>
      </c>
      <c r="P1" s="64" t="s">
        <v>541</v>
      </c>
      <c r="Q1" s="64" t="s">
        <v>542</v>
      </c>
      <c r="R1" s="64" t="s">
        <v>543</v>
      </c>
      <c r="S1" s="64" t="s">
        <v>544</v>
      </c>
      <c r="T1" s="64" t="s">
        <v>545</v>
      </c>
      <c r="U1" s="64" t="s">
        <v>546</v>
      </c>
      <c r="V1" s="64" t="s">
        <v>547</v>
      </c>
      <c r="W1" s="64" t="s">
        <v>548</v>
      </c>
      <c r="X1" s="64" t="s">
        <v>549</v>
      </c>
      <c r="Y1" s="64" t="s">
        <v>550</v>
      </c>
      <c r="Z1" s="64" t="s">
        <v>551</v>
      </c>
      <c r="AA1" s="64" t="s">
        <v>552</v>
      </c>
      <c r="AB1" s="64" t="s">
        <v>553</v>
      </c>
      <c r="AC1" s="64" t="s">
        <v>554</v>
      </c>
      <c r="AD1" s="64" t="s">
        <v>555</v>
      </c>
      <c r="AE1" s="64" t="s">
        <v>556</v>
      </c>
      <c r="AF1" s="64" t="s">
        <v>557</v>
      </c>
      <c r="AG1" s="64" t="s">
        <v>558</v>
      </c>
      <c r="AH1" s="64" t="s">
        <v>559</v>
      </c>
      <c r="AI1" s="58" t="s">
        <v>359</v>
      </c>
      <c r="AJ1" s="77" t="s">
        <v>498</v>
      </c>
      <c r="AK1" s="77" t="s">
        <v>499</v>
      </c>
      <c r="AL1" s="77" t="s">
        <v>500</v>
      </c>
      <c r="AM1" s="77" t="s">
        <v>501</v>
      </c>
      <c r="AN1" s="77" t="s">
        <v>502</v>
      </c>
      <c r="AO1" s="77" t="s">
        <v>503</v>
      </c>
      <c r="AP1" s="77" t="s">
        <v>504</v>
      </c>
      <c r="AQ1" s="77" t="s">
        <v>505</v>
      </c>
      <c r="AR1" s="77" t="s">
        <v>506</v>
      </c>
      <c r="AS1" s="77" t="s">
        <v>507</v>
      </c>
      <c r="AT1" s="77" t="s">
        <v>508</v>
      </c>
      <c r="AU1" s="77" t="s">
        <v>509</v>
      </c>
      <c r="AV1" s="77" t="s">
        <v>510</v>
      </c>
      <c r="AW1" s="77" t="s">
        <v>511</v>
      </c>
      <c r="AX1" s="77" t="s">
        <v>512</v>
      </c>
      <c r="AY1" s="77" t="s">
        <v>513</v>
      </c>
      <c r="AZ1" s="77" t="s">
        <v>514</v>
      </c>
      <c r="BA1" s="77" t="s">
        <v>515</v>
      </c>
      <c r="BB1" s="77" t="s">
        <v>516</v>
      </c>
      <c r="BC1" s="77" t="s">
        <v>517</v>
      </c>
      <c r="BD1" s="77" t="s">
        <v>518</v>
      </c>
      <c r="BE1" s="77" t="s">
        <v>519</v>
      </c>
      <c r="BF1" s="77" t="s">
        <v>520</v>
      </c>
      <c r="BG1" s="77" t="s">
        <v>521</v>
      </c>
      <c r="BH1" s="77" t="s">
        <v>522</v>
      </c>
      <c r="BI1" s="77" t="s">
        <v>523</v>
      </c>
      <c r="BJ1" s="77" t="s">
        <v>524</v>
      </c>
      <c r="BK1" s="77" t="s">
        <v>525</v>
      </c>
      <c r="BL1" s="77" t="s">
        <v>526</v>
      </c>
      <c r="BM1" s="77" t="s">
        <v>527</v>
      </c>
      <c r="BN1" s="77" t="s">
        <v>528</v>
      </c>
      <c r="BO1" s="41" t="s">
        <v>12</v>
      </c>
      <c r="BP1" s="41" t="s">
        <v>467</v>
      </c>
      <c r="BQ1" s="41" t="s">
        <v>468</v>
      </c>
      <c r="BR1" s="41" t="s">
        <v>469</v>
      </c>
      <c r="BS1" s="41" t="s">
        <v>470</v>
      </c>
      <c r="BT1" s="41" t="s">
        <v>471</v>
      </c>
      <c r="BU1" s="41" t="s">
        <v>472</v>
      </c>
      <c r="BV1" s="41" t="s">
        <v>473</v>
      </c>
      <c r="BW1" s="41" t="s">
        <v>474</v>
      </c>
      <c r="BX1" s="41" t="s">
        <v>475</v>
      </c>
      <c r="BY1" s="41" t="s">
        <v>476</v>
      </c>
      <c r="BZ1" s="41" t="s">
        <v>477</v>
      </c>
      <c r="CA1" s="41" t="s">
        <v>478</v>
      </c>
      <c r="CB1" s="41" t="s">
        <v>479</v>
      </c>
      <c r="CC1" s="41" t="s">
        <v>480</v>
      </c>
      <c r="CD1" s="41" t="s">
        <v>481</v>
      </c>
      <c r="CE1" s="41" t="s">
        <v>482</v>
      </c>
      <c r="CF1" s="41" t="s">
        <v>483</v>
      </c>
      <c r="CG1" s="41" t="s">
        <v>484</v>
      </c>
      <c r="CH1" s="41" t="s">
        <v>485</v>
      </c>
      <c r="CI1" s="41" t="s">
        <v>486</v>
      </c>
      <c r="CJ1" s="41" t="s">
        <v>487</v>
      </c>
      <c r="CK1" s="41" t="s">
        <v>488</v>
      </c>
      <c r="CL1" s="41" t="s">
        <v>489</v>
      </c>
      <c r="CM1" s="41" t="s">
        <v>490</v>
      </c>
      <c r="CN1" s="41" t="s">
        <v>491</v>
      </c>
      <c r="CO1" s="41" t="s">
        <v>492</v>
      </c>
      <c r="CP1" s="41" t="s">
        <v>493</v>
      </c>
      <c r="CQ1" s="41" t="s">
        <v>494</v>
      </c>
      <c r="CR1" s="41" t="s">
        <v>495</v>
      </c>
      <c r="CS1" s="41" t="s">
        <v>496</v>
      </c>
      <c r="CT1" s="41" t="s">
        <v>497</v>
      </c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 t="s">
        <v>11</v>
      </c>
      <c r="EB1" s="41"/>
      <c r="EC1" s="41"/>
      <c r="ED1" s="41"/>
      <c r="EE1" s="41"/>
      <c r="EF1" s="41"/>
      <c r="EG1" s="41" t="s">
        <v>357</v>
      </c>
      <c r="EH1" s="41" t="s">
        <v>406</v>
      </c>
      <c r="EI1" s="41" t="s">
        <v>407</v>
      </c>
      <c r="EJ1" s="41" t="s">
        <v>408</v>
      </c>
      <c r="EK1" s="41" t="s">
        <v>409</v>
      </c>
      <c r="EL1" s="41" t="s">
        <v>410</v>
      </c>
      <c r="EM1" s="41" t="s">
        <v>411</v>
      </c>
      <c r="EN1" s="41" t="s">
        <v>412</v>
      </c>
      <c r="EO1" s="41" t="s">
        <v>413</v>
      </c>
      <c r="EP1" s="41" t="s">
        <v>414</v>
      </c>
      <c r="EQ1" s="41" t="s">
        <v>415</v>
      </c>
      <c r="ER1" s="41" t="s">
        <v>416</v>
      </c>
      <c r="ES1" s="41" t="s">
        <v>417</v>
      </c>
      <c r="ET1" s="41" t="s">
        <v>418</v>
      </c>
      <c r="EU1" s="41" t="s">
        <v>419</v>
      </c>
      <c r="EV1" s="41" t="s">
        <v>420</v>
      </c>
      <c r="EW1" s="41" t="s">
        <v>421</v>
      </c>
      <c r="EX1" s="41" t="s">
        <v>422</v>
      </c>
      <c r="EY1" s="41" t="s">
        <v>423</v>
      </c>
      <c r="EZ1" s="41" t="s">
        <v>424</v>
      </c>
      <c r="FA1" s="41" t="s">
        <v>425</v>
      </c>
      <c r="FB1" s="41" t="s">
        <v>426</v>
      </c>
      <c r="FC1" s="41" t="s">
        <v>427</v>
      </c>
      <c r="FD1" s="41" t="s">
        <v>428</v>
      </c>
      <c r="FE1" s="41" t="s">
        <v>429</v>
      </c>
      <c r="FF1" s="41" t="s">
        <v>430</v>
      </c>
      <c r="FG1" s="41" t="s">
        <v>431</v>
      </c>
      <c r="FH1" s="41" t="s">
        <v>432</v>
      </c>
      <c r="FI1" s="41" t="s">
        <v>433</v>
      </c>
      <c r="FJ1" s="41" t="s">
        <v>434</v>
      </c>
      <c r="FK1" s="41" t="s">
        <v>435</v>
      </c>
      <c r="FL1" s="41" t="s">
        <v>436</v>
      </c>
      <c r="FM1" s="41" t="s">
        <v>324</v>
      </c>
      <c r="FN1" s="41" t="s">
        <v>375</v>
      </c>
      <c r="FO1" s="41" t="s">
        <v>376</v>
      </c>
      <c r="FP1" s="41" t="s">
        <v>377</v>
      </c>
      <c r="FQ1" s="41" t="s">
        <v>378</v>
      </c>
      <c r="FR1" s="41" t="s">
        <v>379</v>
      </c>
      <c r="FS1" s="41" t="s">
        <v>380</v>
      </c>
      <c r="FT1" s="41" t="s">
        <v>381</v>
      </c>
      <c r="FU1" s="41" t="s">
        <v>382</v>
      </c>
      <c r="FV1" s="41" t="s">
        <v>383</v>
      </c>
      <c r="FW1" s="41" t="s">
        <v>384</v>
      </c>
      <c r="FX1" s="41" t="s">
        <v>385</v>
      </c>
      <c r="FY1" s="41" t="s">
        <v>386</v>
      </c>
      <c r="FZ1" s="41" t="s">
        <v>387</v>
      </c>
      <c r="GA1" s="41" t="s">
        <v>388</v>
      </c>
      <c r="GB1" s="41" t="s">
        <v>389</v>
      </c>
      <c r="GC1" s="41" t="s">
        <v>390</v>
      </c>
      <c r="GD1" s="41" t="s">
        <v>391</v>
      </c>
      <c r="GE1" s="41" t="s">
        <v>392</v>
      </c>
      <c r="GF1" s="41" t="s">
        <v>393</v>
      </c>
      <c r="GG1" s="41" t="s">
        <v>394</v>
      </c>
      <c r="GH1" s="41" t="s">
        <v>395</v>
      </c>
      <c r="GI1" s="41" t="s">
        <v>396</v>
      </c>
      <c r="GJ1" s="41" t="s">
        <v>397</v>
      </c>
      <c r="GK1" s="41" t="s">
        <v>398</v>
      </c>
      <c r="GL1" s="41" t="s">
        <v>399</v>
      </c>
      <c r="GM1" s="41" t="s">
        <v>400</v>
      </c>
      <c r="GN1" s="41" t="s">
        <v>401</v>
      </c>
      <c r="GO1" s="41" t="s">
        <v>402</v>
      </c>
      <c r="GP1" s="41" t="s">
        <v>403</v>
      </c>
      <c r="GQ1" s="41" t="s">
        <v>404</v>
      </c>
      <c r="GR1" s="41" t="s">
        <v>405</v>
      </c>
      <c r="GS1" s="73"/>
      <c r="GT1" s="41"/>
      <c r="GU1" s="41"/>
      <c r="GV1" s="73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</row>
    <row r="2" spans="1:226" x14ac:dyDescent="0.25">
      <c r="A2" s="41"/>
      <c r="B2" s="41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 t="s">
        <v>17</v>
      </c>
      <c r="CV2" s="41" t="s">
        <v>437</v>
      </c>
      <c r="CW2" s="41" t="s">
        <v>438</v>
      </c>
      <c r="CX2" s="41" t="s">
        <v>439</v>
      </c>
      <c r="CY2" s="41" t="s">
        <v>440</v>
      </c>
      <c r="CZ2" s="41" t="s">
        <v>441</v>
      </c>
      <c r="DA2" s="41" t="s">
        <v>442</v>
      </c>
      <c r="DB2" s="41" t="s">
        <v>443</v>
      </c>
      <c r="DC2" s="41" t="s">
        <v>444</v>
      </c>
      <c r="DD2" s="41" t="s">
        <v>445</v>
      </c>
      <c r="DE2" s="41" t="s">
        <v>446</v>
      </c>
      <c r="DF2" s="41" t="s">
        <v>447</v>
      </c>
      <c r="DG2" s="41" t="s">
        <v>448</v>
      </c>
      <c r="DH2" s="41" t="s">
        <v>449</v>
      </c>
      <c r="DI2" s="41" t="s">
        <v>450</v>
      </c>
      <c r="DJ2" s="41" t="s">
        <v>451</v>
      </c>
      <c r="DK2" s="41" t="s">
        <v>452</v>
      </c>
      <c r="DL2" s="41" t="s">
        <v>453</v>
      </c>
      <c r="DM2" s="41" t="s">
        <v>454</v>
      </c>
      <c r="DN2" s="41" t="s">
        <v>455</v>
      </c>
      <c r="DO2" s="41" t="s">
        <v>456</v>
      </c>
      <c r="DP2" s="41" t="s">
        <v>457</v>
      </c>
      <c r="DQ2" s="41" t="s">
        <v>458</v>
      </c>
      <c r="DR2" s="41" t="s">
        <v>459</v>
      </c>
      <c r="DS2" s="41" t="s">
        <v>460</v>
      </c>
      <c r="DT2" s="41" t="s">
        <v>461</v>
      </c>
      <c r="DU2" s="41" t="s">
        <v>462</v>
      </c>
      <c r="DV2" s="41" t="s">
        <v>463</v>
      </c>
      <c r="DW2" s="41" t="s">
        <v>464</v>
      </c>
      <c r="DX2" s="41" t="s">
        <v>465</v>
      </c>
      <c r="DY2" s="41">
        <v>30</v>
      </c>
      <c r="DZ2" s="41" t="s">
        <v>466</v>
      </c>
      <c r="EA2" s="41"/>
      <c r="EB2" s="41" t="s">
        <v>16</v>
      </c>
      <c r="EC2" s="41"/>
      <c r="ED2" s="41" t="s">
        <v>308</v>
      </c>
      <c r="EE2" s="41" t="s">
        <v>309</v>
      </c>
      <c r="EF2" s="41" t="s">
        <v>31</v>
      </c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73"/>
      <c r="GT2" s="41"/>
      <c r="GU2" s="41"/>
      <c r="GV2" s="73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</row>
    <row r="3" spans="1:226" x14ac:dyDescent="0.25">
      <c r="A3" s="41"/>
      <c r="B3" s="41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 t="s">
        <v>20</v>
      </c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73" t="s">
        <v>21</v>
      </c>
      <c r="GT3" s="41" t="s">
        <v>33</v>
      </c>
      <c r="GU3" s="41" t="s">
        <v>34</v>
      </c>
      <c r="GV3" s="73" t="s">
        <v>32</v>
      </c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</row>
    <row r="4" spans="1:226" x14ac:dyDescent="0.25">
      <c r="A4" s="41"/>
      <c r="B4" s="41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73"/>
      <c r="GT4" s="41"/>
      <c r="GU4" s="41"/>
      <c r="GV4" s="73"/>
      <c r="GW4" s="41" t="s">
        <v>35</v>
      </c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 t="s">
        <v>49</v>
      </c>
      <c r="HL4" s="41"/>
      <c r="HM4" s="41"/>
      <c r="HN4" s="41" t="s">
        <v>54</v>
      </c>
      <c r="HO4" s="41"/>
      <c r="HP4" s="41"/>
      <c r="HQ4" s="41"/>
      <c r="HR4" s="41"/>
    </row>
    <row r="5" spans="1:226" x14ac:dyDescent="0.25">
      <c r="A5" s="41"/>
      <c r="B5" s="41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73"/>
      <c r="GT5" s="41"/>
      <c r="GU5" s="41"/>
      <c r="GV5" s="73"/>
      <c r="GW5" s="41"/>
      <c r="GX5" s="41" t="s">
        <v>38</v>
      </c>
      <c r="GY5" s="41" t="s">
        <v>39</v>
      </c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 t="s">
        <v>202</v>
      </c>
      <c r="HM5" s="41" t="s">
        <v>203</v>
      </c>
      <c r="HN5" s="41"/>
      <c r="HO5" s="41" t="s">
        <v>56</v>
      </c>
      <c r="HP5" s="41" t="s">
        <v>57</v>
      </c>
      <c r="HQ5" s="41" t="s">
        <v>59</v>
      </c>
      <c r="HR5" s="41" t="s">
        <v>58</v>
      </c>
    </row>
    <row r="6" spans="1:226" x14ac:dyDescent="0.25">
      <c r="A6" s="41"/>
      <c r="B6" s="41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73"/>
      <c r="GT6" s="41"/>
      <c r="GU6" s="41"/>
      <c r="GV6" s="73"/>
      <c r="GW6" s="41"/>
      <c r="GX6" s="41"/>
      <c r="GY6" s="41"/>
      <c r="GZ6" s="41" t="s">
        <v>204</v>
      </c>
      <c r="HA6" s="41" t="s">
        <v>341</v>
      </c>
      <c r="HB6" s="41" t="s">
        <v>342</v>
      </c>
      <c r="HC6" s="42" t="s">
        <v>343</v>
      </c>
      <c r="HD6" s="42" t="s">
        <v>344</v>
      </c>
      <c r="HE6" s="41" t="s">
        <v>45</v>
      </c>
      <c r="HF6" s="41" t="s">
        <v>340</v>
      </c>
      <c r="HG6" s="41" t="s">
        <v>46</v>
      </c>
      <c r="HH6" s="41" t="s">
        <v>345</v>
      </c>
      <c r="HI6" s="41" t="s">
        <v>346</v>
      </c>
      <c r="HJ6" s="41"/>
      <c r="HK6" s="41"/>
      <c r="HL6" s="41"/>
      <c r="HM6" s="41"/>
      <c r="HN6" s="41"/>
      <c r="HO6" s="41"/>
      <c r="HP6" s="41"/>
      <c r="HQ6" s="41"/>
      <c r="HR6" s="41"/>
    </row>
    <row r="7" spans="1:226" x14ac:dyDescent="0.25">
      <c r="A7" s="41"/>
      <c r="B7" s="41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73"/>
      <c r="GT7" s="41"/>
      <c r="GU7" s="41"/>
      <c r="GV7" s="73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 t="s">
        <v>347</v>
      </c>
      <c r="HK7" s="41"/>
      <c r="HL7" s="41"/>
      <c r="HM7" s="41"/>
      <c r="HN7" s="41"/>
      <c r="HO7" s="41"/>
      <c r="HP7" s="41"/>
      <c r="HQ7" s="41"/>
      <c r="HR7" s="41"/>
    </row>
    <row r="8" spans="1:226" x14ac:dyDescent="0.25">
      <c r="A8" s="41"/>
      <c r="B8" s="41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73"/>
      <c r="GT8" s="41"/>
      <c r="GU8" s="41"/>
      <c r="GV8" s="73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</row>
    <row r="9" spans="1:226" x14ac:dyDescent="0.25">
      <c r="A9" s="41"/>
      <c r="B9" s="44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37"/>
      <c r="GT9" s="44"/>
      <c r="GU9" s="44"/>
      <c r="GV9" s="37"/>
      <c r="HK9" s="44"/>
      <c r="HL9" s="13"/>
      <c r="HM9" s="13"/>
      <c r="HN9" s="44"/>
      <c r="HO9" s="44"/>
      <c r="HP9" s="44"/>
      <c r="HQ9" s="44"/>
      <c r="HR9" s="44"/>
    </row>
    <row r="10" spans="1:226" x14ac:dyDescent="0.25">
      <c r="A10" s="41" t="s">
        <v>201</v>
      </c>
      <c r="B10" s="44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37"/>
      <c r="GT10" s="44"/>
      <c r="GU10" s="44"/>
      <c r="GV10" s="37"/>
      <c r="HK10" s="44"/>
      <c r="HN10" s="44"/>
      <c r="HO10" s="44"/>
      <c r="HP10" s="44"/>
      <c r="HQ10" s="44"/>
      <c r="HR10" s="44"/>
    </row>
    <row r="11" spans="1:226" x14ac:dyDescent="0.25">
      <c r="A11" s="38" t="s">
        <v>267</v>
      </c>
      <c r="B11" s="39">
        <v>2425</v>
      </c>
      <c r="C11" s="67">
        <f>($GS11/(1-(BO11/100)))-$GS11</f>
        <v>4.5705133838161091E-6</v>
      </c>
      <c r="D11" s="67">
        <f t="shared" ref="D11:AH11" si="0">($GS11/(1-(BP11/100)))-$GS11</f>
        <v>2.7083974106549991E-5</v>
      </c>
      <c r="E11" s="67">
        <f t="shared" si="0"/>
        <v>3.3168934894709477E-6</v>
      </c>
      <c r="F11" s="67">
        <f t="shared" si="0"/>
        <v>7.7050656333735139E-6</v>
      </c>
      <c r="G11" s="67">
        <f t="shared" si="0"/>
        <v>1.4252789845844733E-5</v>
      </c>
      <c r="H11" s="67">
        <f t="shared" si="0"/>
        <v>1.4395317744303037E-5</v>
      </c>
      <c r="I11" s="67">
        <f t="shared" si="0"/>
        <v>4.2148452854941579E-6</v>
      </c>
      <c r="J11" s="67">
        <f t="shared" si="0"/>
        <v>0</v>
      </c>
      <c r="K11" s="67">
        <f t="shared" si="0"/>
        <v>2.7815952516334515E-6</v>
      </c>
      <c r="L11" s="67">
        <f t="shared" si="0"/>
        <v>3.1812856893485841E-6</v>
      </c>
      <c r="M11" s="67">
        <f t="shared" si="0"/>
        <v>6.3407947207020851E-7</v>
      </c>
      <c r="N11" s="67">
        <f t="shared" si="0"/>
        <v>0</v>
      </c>
      <c r="O11" s="67">
        <f t="shared" si="0"/>
        <v>0</v>
      </c>
      <c r="P11" s="67">
        <f t="shared" si="0"/>
        <v>1.3488049819244084E-6</v>
      </c>
      <c r="Q11" s="67">
        <f t="shared" si="0"/>
        <v>4.7457091464733238E-6</v>
      </c>
      <c r="R11" s="67">
        <f t="shared" si="0"/>
        <v>1.4845171423813822E-6</v>
      </c>
      <c r="S11" s="67">
        <f t="shared" si="0"/>
        <v>2.5346928010983906E-6</v>
      </c>
      <c r="T11" s="67">
        <f t="shared" si="0"/>
        <v>1.2346753296075576E-5</v>
      </c>
      <c r="U11" s="67">
        <f t="shared" si="0"/>
        <v>9.787060539570569E-7</v>
      </c>
      <c r="V11" s="67">
        <f t="shared" si="0"/>
        <v>1.0796488308225868E-6</v>
      </c>
      <c r="W11" s="67">
        <f t="shared" si="0"/>
        <v>0</v>
      </c>
      <c r="X11" s="67">
        <f t="shared" si="0"/>
        <v>0</v>
      </c>
      <c r="Y11" s="67">
        <f t="shared" si="0"/>
        <v>7.8327464196918314E-7</v>
      </c>
      <c r="Z11" s="67">
        <f t="shared" si="0"/>
        <v>0</v>
      </c>
      <c r="AA11" s="67">
        <f t="shared" si="0"/>
        <v>1.0355341474128574E-6</v>
      </c>
      <c r="AB11" s="67">
        <f t="shared" si="0"/>
        <v>2.8502729133720109E-6</v>
      </c>
      <c r="AC11" s="67">
        <f t="shared" si="0"/>
        <v>7.9496530826748957E-7</v>
      </c>
      <c r="AD11" s="67">
        <f t="shared" si="0"/>
        <v>0</v>
      </c>
      <c r="AE11" s="67">
        <f t="shared" si="0"/>
        <v>6.5070726830668106E-6</v>
      </c>
      <c r="AF11" s="67">
        <f t="shared" si="0"/>
        <v>0</v>
      </c>
      <c r="AG11" s="67">
        <f t="shared" si="0"/>
        <v>1.7814205708573984E-6</v>
      </c>
      <c r="AH11" s="67">
        <f t="shared" si="0"/>
        <v>3.6274673360977422E-6</v>
      </c>
      <c r="AI11" s="78">
        <f t="shared" ref="AI11" si="1">EG11*BO11%</f>
        <v>96750.78670859561</v>
      </c>
      <c r="AJ11" s="78">
        <f t="shared" ref="AJ11" si="2">EH11*BP11%</f>
        <v>29719.683505594559</v>
      </c>
      <c r="AK11" s="78">
        <f t="shared" ref="AK11" si="3">EI11*BQ11%</f>
        <v>4116.2369381252502</v>
      </c>
      <c r="AL11" s="78">
        <f t="shared" ref="AL11" si="4">EJ11*BR11%</f>
        <v>16842.163854531944</v>
      </c>
      <c r="AM11" s="78">
        <f t="shared" ref="AM11" si="5">EK11*BS11%</f>
        <v>16381.544695495068</v>
      </c>
      <c r="AN11" s="78">
        <f t="shared" ref="AN11" si="6">EL11*BT11%</f>
        <v>6552.185311302007</v>
      </c>
      <c r="AO11" s="78">
        <f t="shared" ref="AO11" si="7">EM11*BU11%</f>
        <v>5348.8719363762502</v>
      </c>
      <c r="AP11" s="78">
        <f t="shared" ref="AP11" si="8">EN11*BV11%</f>
        <v>0</v>
      </c>
      <c r="AQ11" s="78">
        <f t="shared" ref="AQ11" si="9">EO11*BW11%</f>
        <v>1527.5045761605884</v>
      </c>
      <c r="AR11" s="78">
        <f t="shared" ref="AR11" si="10">EP11*BX11%</f>
        <v>6586.3949208057957</v>
      </c>
      <c r="AS11" s="78">
        <f t="shared" ref="AS11" si="11">EQ11*BY11%</f>
        <v>304.9824572656193</v>
      </c>
      <c r="AT11" s="78">
        <f t="shared" ref="AT11" si="12">ER11*BZ11%</f>
        <v>0</v>
      </c>
      <c r="AU11" s="78">
        <f t="shared" ref="AU11" si="13">ES11*CA11%</f>
        <v>0</v>
      </c>
      <c r="AV11" s="78">
        <f t="shared" ref="AV11" si="14">ET11*CB11%</f>
        <v>918.76266002200111</v>
      </c>
      <c r="AW11" s="78">
        <f t="shared" ref="AW11" si="15">EU11*CC11%</f>
        <v>7404.3011849859258</v>
      </c>
      <c r="AX11" s="78">
        <f t="shared" ref="AX11" si="16">EV11*CD11%</f>
        <v>1223.5661647976792</v>
      </c>
      <c r="AY11" s="78">
        <f t="shared" ref="AY11" si="17">EW11*CE11%</f>
        <v>3364.1906784192188</v>
      </c>
      <c r="AZ11" s="78">
        <f t="shared" ref="AZ11" si="18">EX11*CF11%</f>
        <v>1828.1562641545861</v>
      </c>
      <c r="BA11" s="78">
        <f t="shared" ref="BA11" si="19">EY11*CG11%</f>
        <v>918.92113726561809</v>
      </c>
      <c r="BB11" s="78">
        <f t="shared" ref="BB11" si="20">EZ11*CH11%</f>
        <v>309.03965512529936</v>
      </c>
      <c r="BC11" s="78">
        <f t="shared" ref="BC11" si="21">FA11*CI11%</f>
        <v>0</v>
      </c>
      <c r="BD11" s="78">
        <f t="shared" ref="BD11" si="22">FB11*CJ11%</f>
        <v>0</v>
      </c>
      <c r="BE11" s="78">
        <f t="shared" ref="BE11" si="23">FC11*CK11%</f>
        <v>304.96124852275022</v>
      </c>
      <c r="BF11" s="78">
        <f t="shared" ref="BF11" si="24">FD11*CL11%</f>
        <v>0</v>
      </c>
      <c r="BG11" s="78">
        <f t="shared" ref="BG11" si="25">FE11*CM11%</f>
        <v>918.89679978769959</v>
      </c>
      <c r="BH11" s="78">
        <f t="shared" ref="BH11" si="26">FF11*CN11%</f>
        <v>1222.7880071472653</v>
      </c>
      <c r="BI11" s="78">
        <f t="shared" ref="BI11" si="27">FG11*CO11%</f>
        <v>304.9595867682678</v>
      </c>
      <c r="BJ11" s="78">
        <f t="shared" ref="BJ11" si="28">FH11*CP11%</f>
        <v>0</v>
      </c>
      <c r="BK11" s="78">
        <f t="shared" ref="BK11" si="29">FI11*CQ11%</f>
        <v>2749.678661866873</v>
      </c>
      <c r="BL11" s="78">
        <f t="shared" ref="BL11" si="30">FJ11*CR11%</f>
        <v>0</v>
      </c>
      <c r="BM11" s="78">
        <f t="shared" ref="BM11" si="31">FK11*CS11%</f>
        <v>1223.3969158525392</v>
      </c>
      <c r="BN11" s="78">
        <f t="shared" ref="BN11" si="32">FL11*CT11%</f>
        <v>7819.7195308677574</v>
      </c>
      <c r="BO11" s="44">
        <f>($EF11*(CU11/100))/($EF11*(CU11/100)+$EB11)*100</f>
        <v>0.21265927242716423</v>
      </c>
      <c r="BP11" s="44">
        <f t="shared" ref="BP11:CT11" si="33">($EF11*(CV11/100))/($EF11*(CV11/100)+$EB11)*100</f>
        <v>1.24711377708427</v>
      </c>
      <c r="BQ11" s="44">
        <f t="shared" si="33"/>
        <v>0.15442025258121073</v>
      </c>
      <c r="BR11" s="44">
        <f t="shared" si="33"/>
        <v>0.35798327840462901</v>
      </c>
      <c r="BS11" s="44">
        <f t="shared" si="33"/>
        <v>0.66018721307445416</v>
      </c>
      <c r="BT11" s="44">
        <f t="shared" si="33"/>
        <v>0.66674506754840135</v>
      </c>
      <c r="BU11" s="44">
        <f t="shared" si="33"/>
        <v>0.19614301753207034</v>
      </c>
      <c r="BV11" s="44">
        <f t="shared" si="33"/>
        <v>0</v>
      </c>
      <c r="BW11" s="44">
        <f t="shared" si="33"/>
        <v>0.12953135651499437</v>
      </c>
      <c r="BX11" s="44">
        <f t="shared" si="33"/>
        <v>0.14811628943400693</v>
      </c>
      <c r="BY11" s="44">
        <f t="shared" si="33"/>
        <v>2.955692162006986E-2</v>
      </c>
      <c r="BZ11" s="44">
        <f t="shared" si="33"/>
        <v>0</v>
      </c>
      <c r="CA11" s="44">
        <f t="shared" si="33"/>
        <v>0</v>
      </c>
      <c r="CB11" s="44">
        <f t="shared" si="33"/>
        <v>6.2852130246181484E-2</v>
      </c>
      <c r="CC11" s="44">
        <f t="shared" si="33"/>
        <v>0.22079287569838776</v>
      </c>
      <c r="CD11" s="44">
        <f t="shared" si="33"/>
        <v>6.9171722989950335E-2</v>
      </c>
      <c r="CE11" s="44">
        <f t="shared" si="33"/>
        <v>0.11804735075125006</v>
      </c>
      <c r="CF11" s="44">
        <f t="shared" si="33"/>
        <v>0.57240523060780057</v>
      </c>
      <c r="CG11" s="44">
        <f t="shared" si="33"/>
        <v>4.5613985491258231E-2</v>
      </c>
      <c r="CH11" s="44">
        <f t="shared" si="33"/>
        <v>5.0316199787873786E-2</v>
      </c>
      <c r="CI11" s="44">
        <f t="shared" si="33"/>
        <v>0</v>
      </c>
      <c r="CJ11" s="44">
        <f t="shared" si="33"/>
        <v>0</v>
      </c>
      <c r="CK11" s="44">
        <f t="shared" si="33"/>
        <v>3.6508952372454155E-2</v>
      </c>
      <c r="CL11" s="44">
        <f t="shared" si="33"/>
        <v>0</v>
      </c>
      <c r="CM11" s="44">
        <f t="shared" si="33"/>
        <v>4.826126126196071E-2</v>
      </c>
      <c r="CN11" s="44">
        <f t="shared" si="33"/>
        <v>0.13272524446933789</v>
      </c>
      <c r="CO11" s="44">
        <f t="shared" si="33"/>
        <v>3.705366020035409E-2</v>
      </c>
      <c r="CP11" s="44">
        <f t="shared" si="33"/>
        <v>0</v>
      </c>
      <c r="CQ11" s="44">
        <f t="shared" si="33"/>
        <v>0.30249197011856233</v>
      </c>
      <c r="CR11" s="44">
        <f t="shared" si="33"/>
        <v>0</v>
      </c>
      <c r="CS11" s="44">
        <f t="shared" si="33"/>
        <v>8.2994585830938883E-2</v>
      </c>
      <c r="CT11" s="44">
        <f t="shared" si="33"/>
        <v>0.16885481645684489</v>
      </c>
      <c r="CU11" s="39">
        <v>6.35</v>
      </c>
      <c r="CV11" s="39">
        <v>37.628865979381402</v>
      </c>
      <c r="CW11" s="39">
        <v>4.6082949308755801</v>
      </c>
      <c r="CX11" s="39">
        <v>10.7049608355091</v>
      </c>
      <c r="CY11" s="39">
        <v>19.801980198019798</v>
      </c>
      <c r="CZ11" s="39">
        <v>20</v>
      </c>
      <c r="DA11" s="39">
        <v>5.85585585585586</v>
      </c>
      <c r="DB11" s="39">
        <v>0</v>
      </c>
      <c r="DC11" s="39">
        <v>3.8645833333333299</v>
      </c>
      <c r="DD11" s="39">
        <v>4.4198895027624303</v>
      </c>
      <c r="DE11" s="39">
        <v>0.88095238095238104</v>
      </c>
      <c r="DF11" s="39">
        <v>0</v>
      </c>
      <c r="DG11" s="39">
        <v>0</v>
      </c>
      <c r="DH11" s="39">
        <v>1.8739495798319299</v>
      </c>
      <c r="DI11" s="39">
        <v>6.5934065934065904</v>
      </c>
      <c r="DJ11" s="39">
        <v>2.0625</v>
      </c>
      <c r="DK11" s="39">
        <v>3.5215517241379302</v>
      </c>
      <c r="DL11" s="39">
        <v>17.153846153846199</v>
      </c>
      <c r="DM11" s="39">
        <v>1.3597560975609799</v>
      </c>
      <c r="DN11" s="39">
        <v>1.5</v>
      </c>
      <c r="DO11" s="39">
        <v>0</v>
      </c>
      <c r="DP11" s="39">
        <v>0</v>
      </c>
      <c r="DQ11" s="39">
        <v>1.0882352941176501</v>
      </c>
      <c r="DR11" s="39">
        <v>0</v>
      </c>
      <c r="DS11" s="39">
        <v>1.43870967741935</v>
      </c>
      <c r="DT11" s="39">
        <v>3.96</v>
      </c>
      <c r="DU11" s="78">
        <v>1.1044776119402999</v>
      </c>
      <c r="DV11" s="78">
        <v>0</v>
      </c>
      <c r="DW11" s="78">
        <v>9.0405405405405403</v>
      </c>
      <c r="DX11" s="78">
        <v>0</v>
      </c>
      <c r="DY11" s="78">
        <v>2.4750000000000001</v>
      </c>
      <c r="DZ11" s="78">
        <v>5.03978779840849</v>
      </c>
      <c r="EA11" s="39">
        <f>(EF11/(EF11+EB11))*100</f>
        <v>3.2471251506263079</v>
      </c>
      <c r="EB11" s="39">
        <f>EC11*GS11</f>
        <v>1.2283902855468745</v>
      </c>
      <c r="EC11">
        <v>572.77</v>
      </c>
      <c r="ED11" s="39">
        <f>GT11*GS11*3600</f>
        <v>1.5441468749999996E-2</v>
      </c>
      <c r="EE11" s="39">
        <f>GU11*GS11*3600</f>
        <v>7.7207343749999977E-2</v>
      </c>
      <c r="EF11" s="39">
        <f>GV11*GS11*3600</f>
        <v>4.1226030722022612E-2</v>
      </c>
      <c r="EG11" s="39">
        <f>FM11*$EC11*$GS11</f>
        <v>45495682.179451048</v>
      </c>
      <c r="EH11" s="39">
        <f t="shared" ref="EH11:FL11" si="34">FN11*$EC11*$GS11</f>
        <v>2383077.1539609367</v>
      </c>
      <c r="EI11" s="39">
        <f t="shared" si="34"/>
        <v>2665606.9196367175</v>
      </c>
      <c r="EJ11" s="39">
        <f t="shared" si="34"/>
        <v>4704734.7936445298</v>
      </c>
      <c r="EK11" s="39">
        <f t="shared" si="34"/>
        <v>2481348.3768046866</v>
      </c>
      <c r="EL11" s="39">
        <f t="shared" si="34"/>
        <v>982712.22843749961</v>
      </c>
      <c r="EM11" s="39">
        <f t="shared" si="34"/>
        <v>2727026.4339140616</v>
      </c>
      <c r="EN11" s="39">
        <f t="shared" si="34"/>
        <v>565059.53135156224</v>
      </c>
      <c r="EO11" s="39">
        <f t="shared" si="34"/>
        <v>1179254.6741249997</v>
      </c>
      <c r="EP11" s="39">
        <f t="shared" si="34"/>
        <v>4446772.8336796863</v>
      </c>
      <c r="EQ11" s="39">
        <f t="shared" si="34"/>
        <v>1031847.8398593746</v>
      </c>
      <c r="ER11" s="39">
        <f t="shared" si="34"/>
        <v>466788.30850781233</v>
      </c>
      <c r="ES11" s="39">
        <f t="shared" si="34"/>
        <v>847589.29702734342</v>
      </c>
      <c r="ET11" s="39">
        <f t="shared" si="34"/>
        <v>1461784.4398007807</v>
      </c>
      <c r="EU11" s="39">
        <f t="shared" si="34"/>
        <v>3353505.4795429674</v>
      </c>
      <c r="EV11" s="39">
        <f t="shared" si="34"/>
        <v>1768882.0111874994</v>
      </c>
      <c r="EW11" s="39">
        <f t="shared" si="34"/>
        <v>2849865.4624687489</v>
      </c>
      <c r="EX11" s="39">
        <f t="shared" si="34"/>
        <v>319381.4742421874</v>
      </c>
      <c r="EY11" s="39">
        <f t="shared" si="34"/>
        <v>2014560.0682968742</v>
      </c>
      <c r="EZ11" s="39">
        <f t="shared" si="34"/>
        <v>614195.14277343731</v>
      </c>
      <c r="FA11" s="39">
        <f t="shared" si="34"/>
        <v>601911.23991796852</v>
      </c>
      <c r="FB11" s="39">
        <f t="shared" si="34"/>
        <v>1682894.6911992182</v>
      </c>
      <c r="FC11" s="39">
        <f t="shared" si="34"/>
        <v>835305.39417187474</v>
      </c>
      <c r="FD11" s="39">
        <f t="shared" si="34"/>
        <v>626479.04562890599</v>
      </c>
      <c r="FE11" s="39">
        <f t="shared" si="34"/>
        <v>1904004.9425976556</v>
      </c>
      <c r="FF11" s="39">
        <f t="shared" si="34"/>
        <v>921292.71416015585</v>
      </c>
      <c r="FG11" s="39">
        <f t="shared" si="34"/>
        <v>823021.49131640594</v>
      </c>
      <c r="FH11" s="39">
        <f t="shared" si="34"/>
        <v>1031847.8398593746</v>
      </c>
      <c r="FI11" s="39">
        <f t="shared" si="34"/>
        <v>909008.81130468717</v>
      </c>
      <c r="FJ11" s="39">
        <f t="shared" si="34"/>
        <v>810737.58846093714</v>
      </c>
      <c r="FK11" s="39">
        <f t="shared" si="34"/>
        <v>1474068.3426562494</v>
      </c>
      <c r="FL11" s="39">
        <f t="shared" si="34"/>
        <v>4631031.3765117172</v>
      </c>
      <c r="FM11" s="39">
        <v>37036830</v>
      </c>
      <c r="FN11">
        <v>1940000</v>
      </c>
      <c r="FO11">
        <v>2170000</v>
      </c>
      <c r="FP11">
        <v>3830000</v>
      </c>
      <c r="FQ11">
        <v>2020000</v>
      </c>
      <c r="FR11">
        <v>800000</v>
      </c>
      <c r="FS11">
        <v>2220000</v>
      </c>
      <c r="FT11">
        <v>460000</v>
      </c>
      <c r="FU11">
        <v>960000</v>
      </c>
      <c r="FV11">
        <v>3620000</v>
      </c>
      <c r="FW11">
        <v>840000</v>
      </c>
      <c r="FX11">
        <v>380000</v>
      </c>
      <c r="FY11">
        <v>690000</v>
      </c>
      <c r="FZ11">
        <v>1190000</v>
      </c>
      <c r="GA11">
        <v>2730000</v>
      </c>
      <c r="GB11">
        <v>1440000</v>
      </c>
      <c r="GC11">
        <v>2320000</v>
      </c>
      <c r="GD11">
        <v>260000</v>
      </c>
      <c r="GE11">
        <v>1640000</v>
      </c>
      <c r="GF11">
        <v>500000</v>
      </c>
      <c r="GG11">
        <v>490000</v>
      </c>
      <c r="GH11">
        <v>1370000</v>
      </c>
      <c r="GI11">
        <v>680000</v>
      </c>
      <c r="GJ11">
        <v>510000</v>
      </c>
      <c r="GK11">
        <v>1550000</v>
      </c>
      <c r="GL11">
        <v>750000</v>
      </c>
      <c r="GM11">
        <v>670000</v>
      </c>
      <c r="GN11">
        <v>840000</v>
      </c>
      <c r="GO11">
        <v>740000</v>
      </c>
      <c r="GP11">
        <v>660000</v>
      </c>
      <c r="GQ11">
        <v>1200000</v>
      </c>
      <c r="GR11">
        <v>3770000</v>
      </c>
      <c r="GS11" s="74">
        <v>2.1446484374999992E-3</v>
      </c>
      <c r="GT11">
        <v>2E-3</v>
      </c>
      <c r="GU11">
        <v>0.01</v>
      </c>
      <c r="GV11" s="37">
        <f t="shared" ref="GV11:GV35" si="35">1/(GW11+HK11+HN11)</f>
        <v>5.33965147868756E-3</v>
      </c>
      <c r="GW11" s="44">
        <f>GX11/(GY11^2)</f>
        <v>4.1786711120859721</v>
      </c>
      <c r="GX11" s="27">
        <v>2.72984615384616</v>
      </c>
      <c r="GY11" s="13">
        <f>(GZ11*GX11*HA11)/(HB11-HC11+HD11)</f>
        <v>0.80825796058954669</v>
      </c>
      <c r="GZ11" s="44">
        <v>0.41</v>
      </c>
      <c r="HA11" s="13">
        <f>HE11-HF11</f>
        <v>1.7100000000000009</v>
      </c>
      <c r="HB11" s="13">
        <f>LN((HE11-HF11)/HG11)</f>
        <v>-0.15665381004537635</v>
      </c>
      <c r="HC11" s="13">
        <f>HH11*((HE11-HF11)/HJ11)</f>
        <v>14.886316152974905</v>
      </c>
      <c r="HD11" s="13">
        <f>HH11*(HG11/HJ11)</f>
        <v>17.410896085350757</v>
      </c>
      <c r="HE11" s="13">
        <v>9.75</v>
      </c>
      <c r="HF11" s="13">
        <v>8.0399999999999991</v>
      </c>
      <c r="HG11" s="13">
        <v>2</v>
      </c>
      <c r="HH11" s="13">
        <f>(2*LN((1+HI11)/2))+(LN((1+HI11^2)/2))-(2*(1/TAN(HI11))+(3.1416/2))</f>
        <v>-10.684619516131413</v>
      </c>
      <c r="HI11" s="13">
        <f t="shared" ref="HI11:HI35" si="36">1/(1-(28*(HE11/HJ11)))^0.25</f>
        <v>0.25865107765800122</v>
      </c>
      <c r="HJ11" s="13">
        <f>1/(-0.875*(HG11^-0.1029))</f>
        <v>-1.2273486055805338</v>
      </c>
      <c r="HK11" s="13">
        <f>2*(HL11^(2/3))*(HM11^(2/3))*((GZ11*GY11)^(-1))</f>
        <v>5.3216916388494377</v>
      </c>
      <c r="HL11" s="44">
        <v>1.1499999999999999</v>
      </c>
      <c r="HM11" s="44">
        <v>0.72</v>
      </c>
      <c r="HN11" s="44">
        <f>1/((1/(HO11+HP11))+(1/HQ11)+(1/HR11))</f>
        <v>177.77777777777777</v>
      </c>
      <c r="HO11" s="44">
        <v>200</v>
      </c>
      <c r="HP11" s="44">
        <v>0</v>
      </c>
      <c r="HQ11" s="44">
        <v>2000</v>
      </c>
      <c r="HR11" s="44">
        <v>8000</v>
      </c>
    </row>
    <row r="12" spans="1:226" x14ac:dyDescent="0.25">
      <c r="A12" s="38" t="s">
        <v>268</v>
      </c>
      <c r="B12" s="39"/>
      <c r="C12" s="67">
        <f t="shared" ref="C12:C35" si="37">($GS12/(1-(BO12/100)))-$GS12</f>
        <v>3.2451903227231037E-6</v>
      </c>
      <c r="D12" s="67">
        <f t="shared" ref="D12:D35" si="38">($GS12/(1-(BP12/100)))-$GS12</f>
        <v>1.9230367201784459E-5</v>
      </c>
      <c r="E12" s="67">
        <f t="shared" ref="E12:E35" si="39">($GS12/(1-(BQ12/100)))-$GS12</f>
        <v>2.3550856872332424E-6</v>
      </c>
      <c r="F12" s="67">
        <f t="shared" ref="F12:F35" si="40">($GS12/(1-(BR12/100)))-$GS12</f>
        <v>5.4708087100037352E-6</v>
      </c>
      <c r="G12" s="67">
        <f t="shared" ref="G12:G35" si="41">($GS12/(1-(BS12/100)))-$GS12</f>
        <v>1.0119873151081442E-5</v>
      </c>
      <c r="H12" s="67">
        <f t="shared" ref="H12:H35" si="42">($GS12/(1-(BT12/100)))-$GS12</f>
        <v>1.0221071882592471E-5</v>
      </c>
      <c r="I12" s="67">
        <f t="shared" ref="I12:I35" si="43">($GS12/(1-(BU12/100)))-$GS12</f>
        <v>2.9926561818400393E-6</v>
      </c>
      <c r="J12" s="67">
        <f t="shared" ref="J12:J35" si="44">($GS12/(1-(BV12/100)))-$GS12</f>
        <v>0</v>
      </c>
      <c r="K12" s="67">
        <f t="shared" ref="K12:K35" si="45">($GS12/(1-(BW12/100)))-$GS12</f>
        <v>1.9750092023133707E-6</v>
      </c>
      <c r="L12" s="67">
        <f t="shared" ref="L12:L35" si="46">($GS12/(1-(BX12/100)))-$GS12</f>
        <v>2.2588004160424644E-6</v>
      </c>
      <c r="M12" s="67">
        <f t="shared" ref="M12:M35" si="47">($GS12/(1-(BY12/100)))-$GS12</f>
        <v>4.5021388054276336E-7</v>
      </c>
      <c r="N12" s="67">
        <f t="shared" ref="N12:N35" si="48">($GS12/(1-(BZ12/100)))-$GS12</f>
        <v>0</v>
      </c>
      <c r="O12" s="67">
        <f t="shared" ref="O12:O35" si="49">($GS12/(1-(CA12/100)))-$GS12</f>
        <v>0</v>
      </c>
      <c r="P12" s="67">
        <f t="shared" ref="P12:P35" si="50">($GS12/(1-(CB12/100)))-$GS12</f>
        <v>9.5768866799068701E-7</v>
      </c>
      <c r="Q12" s="67">
        <f t="shared" ref="Q12:Q35" si="51">($GS12/(1-(CC12/100)))-$GS12</f>
        <v>3.3695841371182613E-6</v>
      </c>
      <c r="R12" s="67">
        <f t="shared" ref="R12:R35" si="52">($GS12/(1-(CD12/100)))-$GS12</f>
        <v>1.0540480378923561E-6</v>
      </c>
      <c r="S12" s="67">
        <f t="shared" ref="S12:S35" si="53">($GS12/(1-(CE12/100)))-$GS12</f>
        <v>1.79970166553408E-6</v>
      </c>
      <c r="T12" s="67">
        <f t="shared" ref="T12:T35" si="54">($GS12/(1-(CF12/100)))-$GS12</f>
        <v>8.7665347300695806E-6</v>
      </c>
      <c r="U12" s="67">
        <f t="shared" ref="U12:U35" si="55">($GS12/(1-(CG12/100)))-$GS12</f>
        <v>6.9490824079819317E-7</v>
      </c>
      <c r="V12" s="67">
        <f t="shared" ref="V12:V35" si="56">($GS12/(1-(CH12/100)))-$GS12</f>
        <v>7.6658039119444077E-7</v>
      </c>
      <c r="W12" s="67">
        <f t="shared" ref="W12:W35" si="57">($GS12/(1-(CI12/100)))-$GS12</f>
        <v>0</v>
      </c>
      <c r="X12" s="67">
        <f t="shared" ref="X12:X35" si="58">($GS12/(1-(CJ12/100)))-$GS12</f>
        <v>0</v>
      </c>
      <c r="Y12" s="67">
        <f t="shared" ref="Y12:Y35" si="59">($GS12/(1-(CK12/100)))-$GS12</f>
        <v>5.5614655831742917E-7</v>
      </c>
      <c r="Z12" s="67">
        <f t="shared" ref="Z12:Z35" si="60">($GS12/(1-(CL12/100)))-$GS12</f>
        <v>0</v>
      </c>
      <c r="AA12" s="67">
        <f t="shared" ref="AA12:AA35" si="61">($GS12/(1-(CM12/100)))-$GS12</f>
        <v>7.3525775155422989E-7</v>
      </c>
      <c r="AB12" s="67">
        <f t="shared" ref="AB12:AB35" si="62">($GS12/(1-(CN12/100)))-$GS12</f>
        <v>2.0237722327533063E-6</v>
      </c>
      <c r="AC12" s="67">
        <f t="shared" ref="AC12:AC35" si="63">($GS12/(1-(CO12/100)))-$GS12</f>
        <v>5.6444725321774109E-7</v>
      </c>
      <c r="AD12" s="67">
        <f t="shared" ref="AD12:AD35" si="64">($GS12/(1-(CP12/100)))-$GS12</f>
        <v>0</v>
      </c>
      <c r="AE12" s="67">
        <f t="shared" ref="AE12:AE35" si="65">($GS12/(1-(CQ12/100)))-$GS12</f>
        <v>4.6202007361177168E-6</v>
      </c>
      <c r="AF12" s="67">
        <f t="shared" ref="AF12:AF35" si="66">($GS12/(1-(CR12/100)))-$GS12</f>
        <v>0</v>
      </c>
      <c r="AG12" s="67">
        <f t="shared" ref="AG12:AG35" si="67">($GS12/(1-(CS12/100)))-$GS12</f>
        <v>1.2648576454706538E-6</v>
      </c>
      <c r="AH12" s="67">
        <f t="shared" ref="AH12:AH35" si="68">($GS12/(1-(CT12/100)))-$GS12</f>
        <v>2.5756016680273525E-6</v>
      </c>
      <c r="AI12" s="78">
        <f t="shared" ref="AI12:AI35" si="69">EG12*BO12%</f>
        <v>68695.552822369704</v>
      </c>
      <c r="AJ12" s="78">
        <f t="shared" ref="AJ12:AJ35" si="70">EH12*BP12%</f>
        <v>21101.488706221135</v>
      </c>
      <c r="AK12" s="78">
        <f t="shared" ref="AK12:AK35" si="71">EI12*BQ12%</f>
        <v>2922.6363146421627</v>
      </c>
      <c r="AL12" s="78">
        <f t="shared" ref="AL12:AL35" si="72">EJ12*BR12%</f>
        <v>11958.350408604698</v>
      </c>
      <c r="AM12" s="78">
        <f t="shared" ref="AM12:AM35" si="73">EK12*BS12%</f>
        <v>11631.258779136797</v>
      </c>
      <c r="AN12" s="78">
        <f t="shared" ref="AN12:AN35" si="74">EL12*BT12%</f>
        <v>4652.1960263278643</v>
      </c>
      <c r="AO12" s="78">
        <f t="shared" ref="AO12:AO35" si="75">EM12*BU12%</f>
        <v>3797.8376964083295</v>
      </c>
      <c r="AP12" s="78">
        <f t="shared" ref="AP12:AP35" si="76">EN12*BV12%</f>
        <v>0</v>
      </c>
      <c r="AQ12" s="78">
        <f t="shared" ref="AQ12:AQ35" si="77">EO12*BW12%</f>
        <v>1084.5686725048602</v>
      </c>
      <c r="AR12" s="78">
        <f t="shared" ref="AR12:AR35" si="78">EP12*BX12%</f>
        <v>4676.5136877789537</v>
      </c>
      <c r="AS12" s="78">
        <f t="shared" ref="AS12:AS35" si="79">EQ12*BY12%</f>
        <v>216.54586630995749</v>
      </c>
      <c r="AT12" s="78">
        <f t="shared" ref="AT12:AT35" si="80">ER12*BZ12%</f>
        <v>0</v>
      </c>
      <c r="AU12" s="78">
        <f t="shared" ref="AU12:AU35" si="81">ES12*CA12%</f>
        <v>0</v>
      </c>
      <c r="AV12" s="78">
        <f t="shared" ref="AV12:AV35" si="82">ET12*CB12%</f>
        <v>652.34630616498578</v>
      </c>
      <c r="AW12" s="78">
        <f t="shared" ref="AW12:AW35" si="83">EU12*CC12%</f>
        <v>5257.2442309166217</v>
      </c>
      <c r="AX12" s="78">
        <f t="shared" ref="AX12:AX35" si="84">EV12*CD12%</f>
        <v>868.76496431118187</v>
      </c>
      <c r="AY12" s="78">
        <f t="shared" ref="AY12:AY35" si="85">EW12*CE12%</f>
        <v>2388.66472827088</v>
      </c>
      <c r="AZ12" s="78">
        <f t="shared" ref="AZ12:AZ35" si="86">EX12*CF12%</f>
        <v>1298.0326706828534</v>
      </c>
      <c r="BA12" s="78">
        <f t="shared" ref="BA12:BA35" si="87">EY12*CG12%</f>
        <v>652.45895952574858</v>
      </c>
      <c r="BB12" s="78">
        <f t="shared" ref="BB12:BB35" si="88">EZ12*CH12%</f>
        <v>219.42653474736665</v>
      </c>
      <c r="BC12" s="78">
        <f t="shared" ref="BC12:BC35" si="89">FA12*CI12%</f>
        <v>0</v>
      </c>
      <c r="BD12" s="78">
        <f t="shared" ref="BD12:BD35" si="90">FB12*CJ12%</f>
        <v>0</v>
      </c>
      <c r="BE12" s="78">
        <f t="shared" ref="BE12:BE35" si="91">FC12*CK12%</f>
        <v>216.53079009282814</v>
      </c>
      <c r="BF12" s="78">
        <f t="shared" ref="BF12:BF35" si="92">FD12*CL12%</f>
        <v>0</v>
      </c>
      <c r="BG12" s="78">
        <f t="shared" ref="BG12:BG35" si="93">FE12*CM12%</f>
        <v>652.44165925549737</v>
      </c>
      <c r="BH12" s="78">
        <f t="shared" ref="BH12:BH35" si="94">FF12*CN12%</f>
        <v>868.21181246627611</v>
      </c>
      <c r="BI12" s="78">
        <f t="shared" ref="BI12:BI35" si="95">FG12*CO12%</f>
        <v>216.52960883614685</v>
      </c>
      <c r="BJ12" s="78">
        <f t="shared" ref="BJ12:BJ35" si="96">FH12*CP12%</f>
        <v>0</v>
      </c>
      <c r="BK12" s="78">
        <f t="shared" ref="BK12:BK35" si="97">FI12*CQ12%</f>
        <v>1952.3407064628807</v>
      </c>
      <c r="BL12" s="78">
        <f t="shared" ref="BL12:BL35" si="98">FJ12*CR12%</f>
        <v>0</v>
      </c>
      <c r="BM12" s="78">
        <f t="shared" ref="BM12:BM35" si="99">FK12*CS12%</f>
        <v>868.6446539600405</v>
      </c>
      <c r="BN12" s="78">
        <f t="shared" ref="BN12:BN35" si="100">FL12*CT12%</f>
        <v>5552.2052774908816</v>
      </c>
      <c r="BO12" s="44">
        <f t="shared" ref="BO12:BO35" si="101">($EF12*(CU12/100))/($EF12*(CU12/100)+$EB12)*100</f>
        <v>0.21290499765398724</v>
      </c>
      <c r="BP12" s="44">
        <f t="shared" ref="BP12:BP35" si="102">($EF12*(CV12/100))/($EF12*(CV12/100)+$EB12)*100</f>
        <v>1.2485398464287301</v>
      </c>
      <c r="BQ12" s="44">
        <f t="shared" ref="BQ12:BQ35" si="103">($EF12*(CW12/100))/($EF12*(CW12/100)+$EB12)*100</f>
        <v>0.15459878758053427</v>
      </c>
      <c r="BR12" s="44">
        <f t="shared" ref="BR12:BR35" si="104">($EF12*(CX12/100))/($EF12*(CX12/100)+$EB12)*100</f>
        <v>0.35839632066710958</v>
      </c>
      <c r="BS12" s="44">
        <f t="shared" ref="BS12:BS35" si="105">($EF12*(CY12/100))/($EF12*(CY12/100)+$EB12)*100</f>
        <v>0.66094662631842738</v>
      </c>
      <c r="BT12" s="44">
        <f t="shared" ref="BT12:BT35" si="106">($EF12*(CZ12/100))/($EF12*(CZ12/100)+$EB12)*100</f>
        <v>0.66751197360291392</v>
      </c>
      <c r="BU12" s="44">
        <f t="shared" ref="BU12:BU35" si="107">($EF12*(DA12/100))/($EF12*(DA12/100)+$EB12)*100</f>
        <v>0.1963696959810903</v>
      </c>
      <c r="BV12" s="44">
        <f t="shared" ref="BV12:BV35" si="108">($EF12*(DB12/100))/($EF12*(DB12/100)+$EB12)*100</f>
        <v>0</v>
      </c>
      <c r="BW12" s="44">
        <f t="shared" ref="BW12:BW35" si="109">($EF12*(DC12/100))/($EF12*(DC12/100)+$EB12)*100</f>
        <v>0.12968115326513513</v>
      </c>
      <c r="BX12" s="44">
        <f t="shared" ref="BX12:BX35" si="110">($EF12*(DD12/100))/($EF12*(DD12/100)+$EB12)*100</f>
        <v>0.14828754684821804</v>
      </c>
      <c r="BY12" s="44">
        <f t="shared" ref="BY12:BY35" si="111">($EF12*(DE12/100))/($EF12*(DE12/100)+$EB12)*100</f>
        <v>2.9591137027000638E-2</v>
      </c>
      <c r="BZ12" s="44">
        <f t="shared" ref="BZ12:BZ35" si="112">($EF12*(DF12/100))/($EF12*(DF12/100)+$EB12)*100</f>
        <v>0</v>
      </c>
      <c r="CA12" s="44">
        <f t="shared" ref="CA12:CA35" si="113">($EF12*(DG12/100))/($EF12*(DG12/100)+$EB12)*100</f>
        <v>0</v>
      </c>
      <c r="CB12" s="44">
        <f t="shared" ref="CB12:CB35" si="114">($EF12*(DH12/100))/($EF12*(DH12/100)+$EB12)*100</f>
        <v>6.292486428062341E-2</v>
      </c>
      <c r="CC12" s="44">
        <f t="shared" ref="CC12:CC35" si="115">($EF12*(DI12/100))/($EF12*(DI12/100)+$EB12)*100</f>
        <v>0.22104797838680096</v>
      </c>
      <c r="CD12" s="44">
        <f t="shared" ref="CD12:CD35" si="116">($EF12*(DJ12/100))/($EF12*(DJ12/100)+$EB12)*100</f>
        <v>6.9251765145197638E-2</v>
      </c>
      <c r="CE12" s="44">
        <f t="shared" ref="CE12:CE35" si="117">($EF12*(DK12/100))/($EF12*(DK12/100)+$EB12)*100</f>
        <v>0.11818388252005103</v>
      </c>
      <c r="CF12" s="44">
        <f t="shared" ref="CF12:CF35" si="118">($EF12*(DL12/100))/($EF12*(DL12/100)+$EB12)*100</f>
        <v>0.5730642507522612</v>
      </c>
      <c r="CG12" s="44">
        <f t="shared" ref="CG12:CG35" si="119">($EF12*(DM12/100))/($EF12*(DM12/100)+$EB12)*100</f>
        <v>4.5666780235189129E-2</v>
      </c>
      <c r="CH12" s="44">
        <f t="shared" ref="CH12:CH35" si="120">($EF12*(DN12/100))/($EF12*(DN12/100)+$EB12)*100</f>
        <v>5.0374434246934066E-2</v>
      </c>
      <c r="CI12" s="44">
        <f t="shared" ref="CI12:CI35" si="121">($EF12*(DO12/100))/($EF12*(DO12/100)+$EB12)*100</f>
        <v>0</v>
      </c>
      <c r="CJ12" s="44">
        <f t="shared" ref="CJ12:CJ35" si="122">($EF12*(DP12/100))/($EF12*(DP12/100)+$EB12)*100</f>
        <v>0</v>
      </c>
      <c r="CK12" s="44">
        <f t="shared" ref="CK12:CK35" si="123">($EF12*(DQ12/100))/($EF12*(DQ12/100)+$EB12)*100</f>
        <v>3.6551212581730275E-2</v>
      </c>
      <c r="CL12" s="44">
        <f t="shared" ref="CL12:CL35" si="124">($EF12*(DR12/100))/($EF12*(DR12/100)+$EB12)*100</f>
        <v>0</v>
      </c>
      <c r="CM12" s="44">
        <f t="shared" ref="CM12:CM35" si="125">($EF12*(DS12/100))/($EF12*(DS12/100)+$EB12)*100</f>
        <v>4.8317118546579892E-2</v>
      </c>
      <c r="CN12" s="44">
        <f t="shared" ref="CN12:CN35" si="126">($EF12*(DT12/100))/($EF12*(DT12/100)+$EB12)*100</f>
        <v>0.13287872988210922</v>
      </c>
      <c r="CO12" s="44">
        <f t="shared" ref="CO12:CO35" si="127">($EF12*(DU12/100))/($EF12*(DU12/100)+$EB12)*100</f>
        <v>3.7096550691321659E-2</v>
      </c>
      <c r="CP12" s="44">
        <f t="shared" ref="CP12:CP35" si="128">($EF12*(DV12/100))/($EF12*(DV12/100)+$EB12)*100</f>
        <v>0</v>
      </c>
      <c r="CQ12" s="44">
        <f t="shared" ref="CQ12:CQ35" si="129">($EF12*(DW12/100))/($EF12*(DW12/100)+$EB12)*100</f>
        <v>0.3028411809242334</v>
      </c>
      <c r="CR12" s="44">
        <f t="shared" ref="CR12:CR35" si="130">($EF12*(DX12/100))/($EF12*(DX12/100)+$EB12)*100</f>
        <v>0</v>
      </c>
      <c r="CS12" s="44">
        <f t="shared" ref="CS12:CS35" si="131">($EF12*(DY12/100))/($EF12*(DY12/100)+$EB12)*100</f>
        <v>8.3090609831441523E-2</v>
      </c>
      <c r="CT12" s="44">
        <f t="shared" ref="CT12:CT35" si="132">($EF12*(DZ12/100))/($EF12*(DZ12/100)+$EB12)*100</f>
        <v>0.16905001191051711</v>
      </c>
      <c r="CU12" s="39">
        <v>6.35</v>
      </c>
      <c r="CV12" s="39">
        <v>37.628865979381402</v>
      </c>
      <c r="CW12" s="39">
        <v>4.6082949308755801</v>
      </c>
      <c r="CX12" s="39">
        <v>10.7049608355091</v>
      </c>
      <c r="CY12" s="39">
        <v>19.801980198019798</v>
      </c>
      <c r="CZ12" s="39">
        <v>20</v>
      </c>
      <c r="DA12" s="39">
        <v>5.85585585585586</v>
      </c>
      <c r="DB12" s="39">
        <v>0</v>
      </c>
      <c r="DC12" s="39">
        <v>3.8645833333333299</v>
      </c>
      <c r="DD12" s="39">
        <v>4.4198895027624303</v>
      </c>
      <c r="DE12" s="39">
        <v>0.88095238095238104</v>
      </c>
      <c r="DF12" s="39">
        <v>0</v>
      </c>
      <c r="DG12" s="39">
        <v>0</v>
      </c>
      <c r="DH12" s="39">
        <v>1.8739495798319299</v>
      </c>
      <c r="DI12" s="39">
        <v>6.5934065934065904</v>
      </c>
      <c r="DJ12" s="39">
        <v>2.0625</v>
      </c>
      <c r="DK12" s="39">
        <v>3.5215517241379302</v>
      </c>
      <c r="DL12" s="39">
        <v>17.153846153846199</v>
      </c>
      <c r="DM12" s="39">
        <v>1.3597560975609799</v>
      </c>
      <c r="DN12" s="39">
        <v>1.5</v>
      </c>
      <c r="DO12" s="39">
        <v>0</v>
      </c>
      <c r="DP12" s="39">
        <v>0</v>
      </c>
      <c r="DQ12" s="39">
        <v>1.0882352941176501</v>
      </c>
      <c r="DR12" s="39">
        <v>0</v>
      </c>
      <c r="DS12" s="39">
        <v>1.43870967741935</v>
      </c>
      <c r="DT12" s="39">
        <v>3.96</v>
      </c>
      <c r="DU12" s="78">
        <v>1.1044776119402999</v>
      </c>
      <c r="DV12" s="78">
        <v>0</v>
      </c>
      <c r="DW12" s="78">
        <v>9.0405405405405403</v>
      </c>
      <c r="DX12" s="78">
        <v>0</v>
      </c>
      <c r="DY12" s="78">
        <v>2.4750000000000001</v>
      </c>
      <c r="DZ12" s="78">
        <v>5.03978779840849</v>
      </c>
      <c r="EA12" s="39">
        <f t="shared" ref="EA12:EA35" si="133">(EF12/(EF12+EB12))*100</f>
        <v>3.2507629405676286</v>
      </c>
      <c r="EB12" s="39">
        <f t="shared" ref="EB12:EB35" si="134">EC12*GS12</f>
        <v>0.87118213049001769</v>
      </c>
      <c r="EC12">
        <v>572.77</v>
      </c>
      <c r="ED12" s="39">
        <f t="shared" ref="ED12:ED35" si="135">GT12*GS12*3600</f>
        <v>1.0951186932849358E-2</v>
      </c>
      <c r="EE12" s="39">
        <f t="shared" ref="EE12:EE35" si="136">GU12*GS12*3600</f>
        <v>5.4755934664246796E-2</v>
      </c>
      <c r="EF12" s="39">
        <f t="shared" ref="EF12:EF35" si="137">GV12*GS12*3600</f>
        <v>2.9271616710961967E-2</v>
      </c>
      <c r="EG12" s="39">
        <f t="shared" ref="EG12:EG35" si="138">FM12*$EC12*$GS12</f>
        <v>32265824.465996601</v>
      </c>
      <c r="EH12" s="39">
        <f t="shared" ref="EH12:EH35" si="139">FN12*$EC12*$GS12</f>
        <v>1690093.3331506343</v>
      </c>
      <c r="EI12" s="39">
        <f t="shared" ref="EI12:EI35" si="140">FO12*$EC12*$GS12</f>
        <v>1890465.2231633384</v>
      </c>
      <c r="EJ12" s="39">
        <f t="shared" ref="EJ12:EJ35" si="141">FP12*$EC12*$GS12</f>
        <v>3336627.5597767676</v>
      </c>
      <c r="EK12" s="39">
        <f t="shared" ref="EK12:EK35" si="142">FQ12*$EC12*$GS12</f>
        <v>1759787.9035898356</v>
      </c>
      <c r="EL12" s="39">
        <f t="shared" ref="EL12:EL35" si="143">FR12*$EC12*$GS12</f>
        <v>696945.70439201419</v>
      </c>
      <c r="EM12" s="39">
        <f t="shared" ref="EM12:EM35" si="144">FS12*$EC12*$GS12</f>
        <v>1934024.3296878391</v>
      </c>
      <c r="EN12" s="39">
        <f t="shared" ref="EN12:EN35" si="145">FT12*$EC12*$GS12</f>
        <v>400743.78002540814</v>
      </c>
      <c r="EO12" s="39">
        <f t="shared" ref="EO12:EO35" si="146">FU12*$EC12*$GS12</f>
        <v>836334.84527041693</v>
      </c>
      <c r="EP12" s="39">
        <f t="shared" ref="EP12:EP35" si="147">FV12*$EC12*$GS12</f>
        <v>3153679.312373864</v>
      </c>
      <c r="EQ12" s="39">
        <f t="shared" ref="EQ12:EQ35" si="148">FW12*$EC12*$GS12</f>
        <v>731792.98961161484</v>
      </c>
      <c r="ER12" s="39">
        <f t="shared" ref="ER12:ER35" si="149">FX12*$EC12*$GS12</f>
        <v>331049.20958620671</v>
      </c>
      <c r="ES12" s="39">
        <f t="shared" ref="ES12:ES35" si="150">FY12*$EC12*$GS12</f>
        <v>601115.67003811221</v>
      </c>
      <c r="ET12" s="39">
        <f t="shared" ref="ET12:ET35" si="151">FZ12*$EC12*$GS12</f>
        <v>1036706.735283121</v>
      </c>
      <c r="EU12" s="39">
        <f t="shared" ref="EU12:EU35" si="152">GA12*$EC12*$GS12</f>
        <v>2378327.216237748</v>
      </c>
      <c r="EV12" s="39">
        <f t="shared" ref="EV12:EV35" si="153">GB12*$EC12*$GS12</f>
        <v>1254502.2679056255</v>
      </c>
      <c r="EW12" s="39">
        <f t="shared" ref="EW12:EW35" si="154">GC12*$EC12*$GS12</f>
        <v>2021142.5427368409</v>
      </c>
      <c r="EX12" s="39">
        <f t="shared" ref="EX12:EX35" si="155">GD12*$EC12*$GS12</f>
        <v>226507.35392740459</v>
      </c>
      <c r="EY12" s="39">
        <f t="shared" ref="EY12:EY35" si="156">GE12*$EC12*$GS12</f>
        <v>1428738.694003629</v>
      </c>
      <c r="EZ12" s="39">
        <f t="shared" ref="EZ12:EZ35" si="157">GF12*$EC12*$GS12</f>
        <v>435591.06524500885</v>
      </c>
      <c r="FA12" s="39">
        <f t="shared" ref="FA12:FA35" si="158">GG12*$EC12*$GS12</f>
        <v>426879.24394010863</v>
      </c>
      <c r="FB12" s="39">
        <f t="shared" ref="FB12:FB35" si="159">GH12*$EC12*$GS12</f>
        <v>1193519.5187713243</v>
      </c>
      <c r="FC12" s="39">
        <f t="shared" ref="FC12:FC35" si="160">GI12*$EC12*$GS12</f>
        <v>592403.84873321198</v>
      </c>
      <c r="FD12" s="39">
        <f t="shared" ref="FD12:FD35" si="161">GJ12*$EC12*$GS12</f>
        <v>444302.88654990902</v>
      </c>
      <c r="FE12" s="39">
        <f t="shared" ref="FE12:FE35" si="162">GK12*$EC12*$GS12</f>
        <v>1350332.3022595274</v>
      </c>
      <c r="FF12" s="39">
        <f t="shared" ref="FF12:FF35" si="163">GL12*$EC12*$GS12</f>
        <v>653386.59786751331</v>
      </c>
      <c r="FG12" s="39">
        <f t="shared" ref="FG12:FG35" si="164">GM12*$EC12*$GS12</f>
        <v>583692.02742831188</v>
      </c>
      <c r="FH12" s="39">
        <f t="shared" ref="FH12:FH35" si="165">GN12*$EC12*$GS12</f>
        <v>731792.98961161484</v>
      </c>
      <c r="FI12" s="39">
        <f t="shared" ref="FI12:FI35" si="166">GO12*$EC12*$GS12</f>
        <v>644674.77656261309</v>
      </c>
      <c r="FJ12" s="39">
        <f t="shared" ref="FJ12:FJ35" si="167">GP12*$EC12*$GS12</f>
        <v>574980.20612341166</v>
      </c>
      <c r="FK12" s="39">
        <f t="shared" ref="FK12:FK35" si="168">GQ12*$EC12*$GS12</f>
        <v>1045418.5565880212</v>
      </c>
      <c r="FL12" s="39">
        <f t="shared" ref="FL12:FL35" si="169">GR12*$EC12*$GS12</f>
        <v>3284356.6319473665</v>
      </c>
      <c r="FM12" s="39">
        <v>37036830</v>
      </c>
      <c r="FN12">
        <v>1940000</v>
      </c>
      <c r="FO12">
        <v>2170000</v>
      </c>
      <c r="FP12">
        <v>3830000</v>
      </c>
      <c r="FQ12">
        <v>2020000</v>
      </c>
      <c r="FR12">
        <v>800000</v>
      </c>
      <c r="FS12">
        <v>2220000</v>
      </c>
      <c r="FT12">
        <v>460000</v>
      </c>
      <c r="FU12">
        <v>960000</v>
      </c>
      <c r="FV12">
        <v>3620000</v>
      </c>
      <c r="FW12">
        <v>840000</v>
      </c>
      <c r="FX12">
        <v>380000</v>
      </c>
      <c r="FY12">
        <v>690000</v>
      </c>
      <c r="FZ12">
        <v>1190000</v>
      </c>
      <c r="GA12">
        <v>2730000</v>
      </c>
      <c r="GB12">
        <v>1440000</v>
      </c>
      <c r="GC12">
        <v>2320000</v>
      </c>
      <c r="GD12">
        <v>260000</v>
      </c>
      <c r="GE12">
        <v>1640000</v>
      </c>
      <c r="GF12">
        <v>500000</v>
      </c>
      <c r="GG12">
        <v>490000</v>
      </c>
      <c r="GH12">
        <v>1370000</v>
      </c>
      <c r="GI12">
        <v>680000</v>
      </c>
      <c r="GJ12">
        <v>510000</v>
      </c>
      <c r="GK12">
        <v>1550000</v>
      </c>
      <c r="GL12">
        <v>750000</v>
      </c>
      <c r="GM12">
        <v>670000</v>
      </c>
      <c r="GN12">
        <v>840000</v>
      </c>
      <c r="GO12">
        <v>740000</v>
      </c>
      <c r="GP12">
        <v>660000</v>
      </c>
      <c r="GQ12">
        <v>1200000</v>
      </c>
      <c r="GR12">
        <v>3770000</v>
      </c>
      <c r="GS12" s="74">
        <v>1.5209981851179665E-3</v>
      </c>
      <c r="GT12">
        <v>2E-3</v>
      </c>
      <c r="GU12">
        <v>0.01</v>
      </c>
      <c r="GV12" s="37">
        <f t="shared" si="35"/>
        <v>5.3458345456889886E-3</v>
      </c>
      <c r="GW12" s="44">
        <f t="shared" ref="GW12:GW35" si="170">GX12/(GY12^2)</f>
        <v>4.0833973025937418</v>
      </c>
      <c r="GX12" s="27">
        <v>2.7935389133627102</v>
      </c>
      <c r="GY12" s="13">
        <f t="shared" ref="GY12:GY35" si="171">(GZ12*GX12*HA12)/(HB12-HC12+HD12)</f>
        <v>0.82711623208540941</v>
      </c>
      <c r="GZ12" s="44">
        <v>0.41</v>
      </c>
      <c r="HA12" s="13">
        <f t="shared" ref="HA12:HA35" si="172">HE12-HF12</f>
        <v>1.7100000000000009</v>
      </c>
      <c r="HB12" s="13">
        <f t="shared" ref="HB12:HB35" si="173">LN((HE12-HF12)/HG12)</f>
        <v>-0.15665381004537635</v>
      </c>
      <c r="HC12" s="13">
        <f t="shared" ref="HC12:HC35" si="174">HH12*((HE12-HF12)/HJ12)</f>
        <v>14.886316152974905</v>
      </c>
      <c r="HD12" s="13">
        <f t="shared" ref="HD12:HD35" si="175">HH12*(HG12/HJ12)</f>
        <v>17.410896085350757</v>
      </c>
      <c r="HE12" s="13">
        <v>9.75</v>
      </c>
      <c r="HF12" s="13">
        <v>8.0399999999999991</v>
      </c>
      <c r="HG12" s="13">
        <v>2</v>
      </c>
      <c r="HH12" s="13">
        <f t="shared" ref="HH12:HH35" si="176">(2*LN((1+HI12)/2))+(LN((1+HI12^2)/2))-(2*(1/TAN(HI12))+(3.1416/2))</f>
        <v>-10.684619516131413</v>
      </c>
      <c r="HI12" s="13">
        <f t="shared" si="36"/>
        <v>0.25865107765800122</v>
      </c>
      <c r="HJ12" s="13">
        <f t="shared" ref="HJ12:HJ35" si="177">1/(-0.875*(HG12^-0.1029))</f>
        <v>-1.2273486055805338</v>
      </c>
      <c r="HK12" s="13">
        <f t="shared" ref="HK12:HK35" si="178">2*(HL12^(2/3))*(HM12^(2/3))*((GZ12*GY12)^(-1))</f>
        <v>5.2003569317676384</v>
      </c>
      <c r="HL12" s="44">
        <v>1.1499999999999999</v>
      </c>
      <c r="HM12" s="44">
        <v>0.72</v>
      </c>
      <c r="HN12" s="44">
        <f>1/((1/(HO12+HP12))+(1/HQ12)+(1/HR12))</f>
        <v>177.77777777777777</v>
      </c>
      <c r="HO12" s="44">
        <v>200</v>
      </c>
      <c r="HP12" s="44">
        <v>0</v>
      </c>
      <c r="HQ12" s="44">
        <v>2000</v>
      </c>
      <c r="HR12" s="44">
        <v>8000</v>
      </c>
    </row>
    <row r="13" spans="1:226" x14ac:dyDescent="0.25">
      <c r="A13" s="38" t="s">
        <v>269</v>
      </c>
      <c r="B13" s="39"/>
      <c r="C13" s="67">
        <f t="shared" si="37"/>
        <v>4.433339557072865E-6</v>
      </c>
      <c r="D13" s="67">
        <f t="shared" si="38"/>
        <v>2.6271108666801272E-5</v>
      </c>
      <c r="E13" s="67">
        <f t="shared" si="39"/>
        <v>3.2173442846786943E-6</v>
      </c>
      <c r="F13" s="67">
        <f t="shared" si="40"/>
        <v>7.4738151699181403E-6</v>
      </c>
      <c r="G13" s="67">
        <f t="shared" si="41"/>
        <v>1.3825023955946029E-5</v>
      </c>
      <c r="H13" s="67">
        <f t="shared" si="42"/>
        <v>1.396327419550536E-5</v>
      </c>
      <c r="I13" s="67">
        <f t="shared" si="43"/>
        <v>4.0883460482336528E-6</v>
      </c>
      <c r="J13" s="67">
        <f t="shared" si="44"/>
        <v>0</v>
      </c>
      <c r="K13" s="67">
        <f t="shared" si="45"/>
        <v>2.6981118367358156E-6</v>
      </c>
      <c r="L13" s="67">
        <f t="shared" si="46"/>
        <v>3.0858064520456613E-6</v>
      </c>
      <c r="M13" s="67">
        <f t="shared" si="47"/>
        <v>6.1504898242123462E-7</v>
      </c>
      <c r="N13" s="67">
        <f t="shared" si="48"/>
        <v>0</v>
      </c>
      <c r="O13" s="67">
        <f t="shared" si="49"/>
        <v>0</v>
      </c>
      <c r="P13" s="67">
        <f t="shared" si="50"/>
        <v>1.3083235905872632E-6</v>
      </c>
      <c r="Q13" s="67">
        <f t="shared" si="51"/>
        <v>4.6032772073093496E-6</v>
      </c>
      <c r="R13" s="67">
        <f t="shared" si="52"/>
        <v>1.4399626514114902E-6</v>
      </c>
      <c r="S13" s="67">
        <f t="shared" si="53"/>
        <v>2.4586196158897337E-6</v>
      </c>
      <c r="T13" s="67">
        <f t="shared" si="54"/>
        <v>1.1976192867683543E-5</v>
      </c>
      <c r="U13" s="67">
        <f t="shared" si="55"/>
        <v>9.4933236146265906E-7</v>
      </c>
      <c r="V13" s="67">
        <f t="shared" si="56"/>
        <v>1.047245564662902E-6</v>
      </c>
      <c r="W13" s="67">
        <f t="shared" si="57"/>
        <v>0</v>
      </c>
      <c r="X13" s="67">
        <f t="shared" si="58"/>
        <v>0</v>
      </c>
      <c r="Y13" s="67">
        <f t="shared" si="59"/>
        <v>7.5976639004942878E-7</v>
      </c>
      <c r="Z13" s="67">
        <f t="shared" si="60"/>
        <v>0</v>
      </c>
      <c r="AA13" s="67">
        <f t="shared" si="61"/>
        <v>1.0044548856766311E-6</v>
      </c>
      <c r="AB13" s="67">
        <f t="shared" si="62"/>
        <v>2.7647282907100092E-6</v>
      </c>
      <c r="AC13" s="67">
        <f t="shared" si="63"/>
        <v>7.7110618691613592E-7</v>
      </c>
      <c r="AD13" s="67">
        <f t="shared" si="64"/>
        <v>0</v>
      </c>
      <c r="AE13" s="67">
        <f t="shared" si="65"/>
        <v>6.3117773221573262E-6</v>
      </c>
      <c r="AF13" s="67">
        <f t="shared" si="66"/>
        <v>0</v>
      </c>
      <c r="AG13" s="67">
        <f t="shared" si="67"/>
        <v>1.7279551816937015E-6</v>
      </c>
      <c r="AH13" s="67">
        <f t="shared" si="68"/>
        <v>3.5185969458170936E-6</v>
      </c>
      <c r="AI13" s="78">
        <f t="shared" si="69"/>
        <v>93846.800328711513</v>
      </c>
      <c r="AJ13" s="78">
        <f t="shared" si="70"/>
        <v>28827.305968164626</v>
      </c>
      <c r="AK13" s="78">
        <f t="shared" si="71"/>
        <v>3992.6902297109455</v>
      </c>
      <c r="AL13" s="78">
        <f t="shared" si="72"/>
        <v>16336.617416356808</v>
      </c>
      <c r="AM13" s="78">
        <f t="shared" si="73"/>
        <v>15889.770152435167</v>
      </c>
      <c r="AN13" s="78">
        <f t="shared" si="74"/>
        <v>6355.4880077717999</v>
      </c>
      <c r="AO13" s="78">
        <f t="shared" si="75"/>
        <v>5188.3258789037764</v>
      </c>
      <c r="AP13" s="78">
        <f t="shared" si="76"/>
        <v>0</v>
      </c>
      <c r="AQ13" s="78">
        <f t="shared" si="77"/>
        <v>1481.6577392712486</v>
      </c>
      <c r="AR13" s="78">
        <f t="shared" si="78"/>
        <v>6388.7081628086744</v>
      </c>
      <c r="AS13" s="78">
        <f t="shared" si="79"/>
        <v>295.82898591478147</v>
      </c>
      <c r="AT13" s="78">
        <f t="shared" si="80"/>
        <v>0</v>
      </c>
      <c r="AU13" s="78">
        <f t="shared" si="81"/>
        <v>0</v>
      </c>
      <c r="AV13" s="78">
        <f t="shared" si="82"/>
        <v>891.18740129192872</v>
      </c>
      <c r="AW13" s="78">
        <f t="shared" si="83"/>
        <v>7182.0595420146037</v>
      </c>
      <c r="AX13" s="78">
        <f t="shared" si="84"/>
        <v>1186.8426092235679</v>
      </c>
      <c r="AY13" s="78">
        <f t="shared" si="85"/>
        <v>3263.2175910298865</v>
      </c>
      <c r="AZ13" s="78">
        <f t="shared" si="86"/>
        <v>1773.2767121132181</v>
      </c>
      <c r="BA13" s="78">
        <f t="shared" si="87"/>
        <v>891.34129608329533</v>
      </c>
      <c r="BB13" s="78">
        <f t="shared" si="88"/>
        <v>299.76434418737119</v>
      </c>
      <c r="BC13" s="78">
        <f t="shared" si="89"/>
        <v>0</v>
      </c>
      <c r="BD13" s="78">
        <f t="shared" si="90"/>
        <v>0</v>
      </c>
      <c r="BE13" s="78">
        <f t="shared" si="91"/>
        <v>295.80839042389772</v>
      </c>
      <c r="BF13" s="78">
        <f t="shared" si="92"/>
        <v>0</v>
      </c>
      <c r="BG13" s="78">
        <f t="shared" si="93"/>
        <v>891.31766233235419</v>
      </c>
      <c r="BH13" s="78">
        <f t="shared" si="94"/>
        <v>1186.0869532074621</v>
      </c>
      <c r="BI13" s="78">
        <f t="shared" si="95"/>
        <v>295.80677671927606</v>
      </c>
      <c r="BJ13" s="78">
        <f t="shared" si="96"/>
        <v>0</v>
      </c>
      <c r="BK13" s="78">
        <f t="shared" si="97"/>
        <v>2667.1440162339759</v>
      </c>
      <c r="BL13" s="78">
        <f t="shared" si="98"/>
        <v>0</v>
      </c>
      <c r="BM13" s="78">
        <f t="shared" si="99"/>
        <v>1186.6782542813878</v>
      </c>
      <c r="BN13" s="78">
        <f t="shared" si="100"/>
        <v>7585.013480931987</v>
      </c>
      <c r="BO13" s="44">
        <f t="shared" si="101"/>
        <v>0.21289958388457231</v>
      </c>
      <c r="BP13" s="44">
        <f t="shared" si="102"/>
        <v>1.2485084279200962</v>
      </c>
      <c r="BQ13" s="44">
        <f t="shared" si="103"/>
        <v>0.15459485413027851</v>
      </c>
      <c r="BR13" s="44">
        <f t="shared" si="104"/>
        <v>0.3583872206169576</v>
      </c>
      <c r="BS13" s="44">
        <f t="shared" si="105"/>
        <v>0.66092989516139133</v>
      </c>
      <c r="BT13" s="44">
        <f t="shared" si="106"/>
        <v>0.66749507736785485</v>
      </c>
      <c r="BU13" s="44">
        <f t="shared" si="107"/>
        <v>0.19636470184556859</v>
      </c>
      <c r="BV13" s="44">
        <f t="shared" si="108"/>
        <v>0</v>
      </c>
      <c r="BW13" s="44">
        <f t="shared" si="109"/>
        <v>0.12967785296976755</v>
      </c>
      <c r="BX13" s="44">
        <f t="shared" si="110"/>
        <v>0.1482837737361091</v>
      </c>
      <c r="BY13" s="44">
        <f t="shared" si="111"/>
        <v>2.9590383198384647E-2</v>
      </c>
      <c r="BZ13" s="44">
        <f t="shared" si="112"/>
        <v>0</v>
      </c>
      <c r="CA13" s="44">
        <f t="shared" si="113"/>
        <v>0</v>
      </c>
      <c r="CB13" s="44">
        <f t="shared" si="114"/>
        <v>6.2923261816097531E-2</v>
      </c>
      <c r="CC13" s="44">
        <f t="shared" si="115"/>
        <v>0.22104235801553163</v>
      </c>
      <c r="CD13" s="44">
        <f t="shared" si="116"/>
        <v>6.9250001669458064E-2</v>
      </c>
      <c r="CE13" s="44">
        <f t="shared" si="117"/>
        <v>0.11818087447600281</v>
      </c>
      <c r="CF13" s="44">
        <f t="shared" si="118"/>
        <v>0.57304973141042037</v>
      </c>
      <c r="CG13" s="44">
        <f t="shared" si="119"/>
        <v>4.5665617069671538E-2</v>
      </c>
      <c r="CH13" s="44">
        <f t="shared" si="120"/>
        <v>5.0373151234534272E-2</v>
      </c>
      <c r="CI13" s="44">
        <f t="shared" si="121"/>
        <v>0</v>
      </c>
      <c r="CJ13" s="44">
        <f t="shared" si="122"/>
        <v>0</v>
      </c>
      <c r="CK13" s="44">
        <f t="shared" si="123"/>
        <v>3.655028151133189E-2</v>
      </c>
      <c r="CL13" s="44">
        <f t="shared" si="124"/>
        <v>0</v>
      </c>
      <c r="CM13" s="44">
        <f t="shared" si="125"/>
        <v>4.8315887907683118E-2</v>
      </c>
      <c r="CN13" s="44">
        <f t="shared" si="126"/>
        <v>0.13287534831890466</v>
      </c>
      <c r="CO13" s="44">
        <f t="shared" si="127"/>
        <v>3.7095605734660302E-2</v>
      </c>
      <c r="CP13" s="44">
        <f t="shared" si="128"/>
        <v>0</v>
      </c>
      <c r="CQ13" s="44">
        <f t="shared" si="129"/>
        <v>0.30283348718891656</v>
      </c>
      <c r="CR13" s="44">
        <f t="shared" si="130"/>
        <v>0</v>
      </c>
      <c r="CS13" s="44">
        <f t="shared" si="131"/>
        <v>8.3088494246619085E-2</v>
      </c>
      <c r="CT13" s="44">
        <f t="shared" si="132"/>
        <v>0.16904571140089955</v>
      </c>
      <c r="CU13" s="39">
        <v>6.35</v>
      </c>
      <c r="CV13" s="39">
        <v>37.628865979381402</v>
      </c>
      <c r="CW13" s="39">
        <v>4.6082949308755801</v>
      </c>
      <c r="CX13" s="39">
        <v>10.7049608355091</v>
      </c>
      <c r="CY13" s="39">
        <v>19.801980198019798</v>
      </c>
      <c r="CZ13" s="39">
        <v>20</v>
      </c>
      <c r="DA13" s="39">
        <v>5.85585585585586</v>
      </c>
      <c r="DB13" s="39">
        <v>0</v>
      </c>
      <c r="DC13" s="39">
        <v>3.8645833333333299</v>
      </c>
      <c r="DD13" s="39">
        <v>4.4198895027624303</v>
      </c>
      <c r="DE13" s="39">
        <v>0.88095238095238104</v>
      </c>
      <c r="DF13" s="39">
        <v>0</v>
      </c>
      <c r="DG13" s="39">
        <v>0</v>
      </c>
      <c r="DH13" s="39">
        <v>1.8739495798319299</v>
      </c>
      <c r="DI13" s="39">
        <v>6.5934065934065904</v>
      </c>
      <c r="DJ13" s="39">
        <v>2.0625</v>
      </c>
      <c r="DK13" s="39">
        <v>3.5215517241379302</v>
      </c>
      <c r="DL13" s="39">
        <v>17.153846153846199</v>
      </c>
      <c r="DM13" s="39">
        <v>1.3597560975609799</v>
      </c>
      <c r="DN13" s="39">
        <v>1.5</v>
      </c>
      <c r="DO13" s="39">
        <v>0</v>
      </c>
      <c r="DP13" s="39">
        <v>0</v>
      </c>
      <c r="DQ13" s="39">
        <v>1.0882352941176501</v>
      </c>
      <c r="DR13" s="39">
        <v>0</v>
      </c>
      <c r="DS13" s="39">
        <v>1.43870967741935</v>
      </c>
      <c r="DT13" s="39">
        <v>3.96</v>
      </c>
      <c r="DU13" s="78">
        <v>1.1044776119402999</v>
      </c>
      <c r="DV13" s="78">
        <v>0</v>
      </c>
      <c r="DW13" s="78">
        <v>9.0405405405405403</v>
      </c>
      <c r="DX13" s="78">
        <v>0</v>
      </c>
      <c r="DY13" s="78">
        <v>2.4750000000000001</v>
      </c>
      <c r="DZ13" s="78">
        <v>5.03978779840849</v>
      </c>
      <c r="EA13" s="39">
        <f t="shared" si="133"/>
        <v>3.2506827962558673</v>
      </c>
      <c r="EB13" s="39">
        <f t="shared" si="134"/>
        <v>1.1901750708097931</v>
      </c>
      <c r="EC13">
        <v>572.77</v>
      </c>
      <c r="ED13" s="39">
        <f t="shared" si="135"/>
        <v>1.4961084745762718E-2</v>
      </c>
      <c r="EE13" s="39">
        <f t="shared" si="136"/>
        <v>7.4805423728813575E-2</v>
      </c>
      <c r="EF13" s="39">
        <f t="shared" si="137"/>
        <v>3.9988722804798052E-2</v>
      </c>
      <c r="EG13" s="39">
        <f t="shared" si="138"/>
        <v>44080311.767820269</v>
      </c>
      <c r="EH13" s="39">
        <f t="shared" si="139"/>
        <v>2308939.637370999</v>
      </c>
      <c r="EI13" s="39">
        <f t="shared" si="140"/>
        <v>2582679.9036572515</v>
      </c>
      <c r="EJ13" s="39">
        <f t="shared" si="141"/>
        <v>4558370.5212015081</v>
      </c>
      <c r="EK13" s="39">
        <f t="shared" si="142"/>
        <v>2404153.6430357825</v>
      </c>
      <c r="EL13" s="39">
        <f t="shared" si="143"/>
        <v>952140.0566478346</v>
      </c>
      <c r="EM13" s="39">
        <f t="shared" si="144"/>
        <v>2642188.6571977409</v>
      </c>
      <c r="EN13" s="39">
        <f t="shared" si="145"/>
        <v>547480.53257250495</v>
      </c>
      <c r="EO13" s="39">
        <f t="shared" si="146"/>
        <v>1142568.0679774014</v>
      </c>
      <c r="EP13" s="39">
        <f t="shared" si="147"/>
        <v>4308433.7563314512</v>
      </c>
      <c r="EQ13" s="39">
        <f t="shared" si="148"/>
        <v>999747.05948022637</v>
      </c>
      <c r="ER13" s="39">
        <f t="shared" si="149"/>
        <v>452266.52690772142</v>
      </c>
      <c r="ES13" s="39">
        <f t="shared" si="150"/>
        <v>821220.79885875736</v>
      </c>
      <c r="ET13" s="39">
        <f t="shared" si="151"/>
        <v>1416308.334263654</v>
      </c>
      <c r="EU13" s="39">
        <f t="shared" si="152"/>
        <v>3249177.9433107357</v>
      </c>
      <c r="EV13" s="39">
        <f t="shared" si="153"/>
        <v>1713852.1019661024</v>
      </c>
      <c r="EW13" s="39">
        <f t="shared" si="154"/>
        <v>2761206.1642787205</v>
      </c>
      <c r="EX13" s="39">
        <f t="shared" si="155"/>
        <v>309445.51841054624</v>
      </c>
      <c r="EY13" s="39">
        <f t="shared" si="156"/>
        <v>1951887.116128061</v>
      </c>
      <c r="EZ13" s="39">
        <f t="shared" si="157"/>
        <v>595087.5354048966</v>
      </c>
      <c r="FA13" s="39">
        <f t="shared" si="158"/>
        <v>583185.78469679866</v>
      </c>
      <c r="FB13" s="39">
        <f t="shared" si="159"/>
        <v>1630539.8470094167</v>
      </c>
      <c r="FC13" s="39">
        <f t="shared" si="160"/>
        <v>809319.04815065942</v>
      </c>
      <c r="FD13" s="39">
        <f t="shared" si="161"/>
        <v>606989.28611299454</v>
      </c>
      <c r="FE13" s="39">
        <f t="shared" si="162"/>
        <v>1844771.3597551796</v>
      </c>
      <c r="FF13" s="39">
        <f t="shared" si="163"/>
        <v>892631.30310734489</v>
      </c>
      <c r="FG13" s="39">
        <f t="shared" si="164"/>
        <v>797417.29744256148</v>
      </c>
      <c r="FH13" s="39">
        <f t="shared" si="165"/>
        <v>999747.05948022637</v>
      </c>
      <c r="FI13" s="39">
        <f t="shared" si="166"/>
        <v>880729.55239924695</v>
      </c>
      <c r="FJ13" s="39">
        <f t="shared" si="167"/>
        <v>785515.54673446354</v>
      </c>
      <c r="FK13" s="39">
        <f t="shared" si="168"/>
        <v>1428210.084971752</v>
      </c>
      <c r="FL13" s="39">
        <f t="shared" si="169"/>
        <v>4486960.0169529207</v>
      </c>
      <c r="FM13" s="39">
        <v>37036830</v>
      </c>
      <c r="FN13">
        <v>1940000</v>
      </c>
      <c r="FO13">
        <v>2170000</v>
      </c>
      <c r="FP13">
        <v>3830000</v>
      </c>
      <c r="FQ13">
        <v>2020000</v>
      </c>
      <c r="FR13">
        <v>800000</v>
      </c>
      <c r="FS13">
        <v>2220000</v>
      </c>
      <c r="FT13">
        <v>460000</v>
      </c>
      <c r="FU13">
        <v>960000</v>
      </c>
      <c r="FV13">
        <v>3620000</v>
      </c>
      <c r="FW13">
        <v>840000</v>
      </c>
      <c r="FX13">
        <v>380000</v>
      </c>
      <c r="FY13">
        <v>690000</v>
      </c>
      <c r="FZ13">
        <v>1190000</v>
      </c>
      <c r="GA13">
        <v>2730000</v>
      </c>
      <c r="GB13">
        <v>1440000</v>
      </c>
      <c r="GC13">
        <v>2320000</v>
      </c>
      <c r="GD13">
        <v>260000</v>
      </c>
      <c r="GE13">
        <v>1640000</v>
      </c>
      <c r="GF13">
        <v>500000</v>
      </c>
      <c r="GG13">
        <v>490000</v>
      </c>
      <c r="GH13">
        <v>1370000</v>
      </c>
      <c r="GI13">
        <v>680000</v>
      </c>
      <c r="GJ13">
        <v>510000</v>
      </c>
      <c r="GK13">
        <v>1550000</v>
      </c>
      <c r="GL13">
        <v>750000</v>
      </c>
      <c r="GM13">
        <v>670000</v>
      </c>
      <c r="GN13">
        <v>840000</v>
      </c>
      <c r="GO13">
        <v>740000</v>
      </c>
      <c r="GP13">
        <v>660000</v>
      </c>
      <c r="GQ13">
        <v>1200000</v>
      </c>
      <c r="GR13">
        <v>3770000</v>
      </c>
      <c r="GS13" s="74">
        <v>2.0779284369114885E-3</v>
      </c>
      <c r="GT13">
        <v>2E-3</v>
      </c>
      <c r="GU13">
        <v>0.01</v>
      </c>
      <c r="GV13" s="37">
        <f t="shared" si="35"/>
        <v>5.3456983212562406E-3</v>
      </c>
      <c r="GW13" s="44">
        <f t="shared" si="170"/>
        <v>4.0854939869331295</v>
      </c>
      <c r="GX13" s="27">
        <v>2.7921052631579002</v>
      </c>
      <c r="GY13" s="13">
        <f t="shared" si="171"/>
        <v>0.82669175424840535</v>
      </c>
      <c r="GZ13" s="44">
        <v>0.41</v>
      </c>
      <c r="HA13" s="13">
        <f t="shared" si="172"/>
        <v>1.7100000000000009</v>
      </c>
      <c r="HB13" s="13">
        <f t="shared" si="173"/>
        <v>-0.15665381004537635</v>
      </c>
      <c r="HC13" s="13">
        <f t="shared" si="174"/>
        <v>14.886316152974905</v>
      </c>
      <c r="HD13" s="13">
        <f t="shared" si="175"/>
        <v>17.410896085350757</v>
      </c>
      <c r="HE13" s="13">
        <v>9.75</v>
      </c>
      <c r="HF13" s="13">
        <v>8.0399999999999991</v>
      </c>
      <c r="HG13" s="13">
        <v>2</v>
      </c>
      <c r="HH13" s="13">
        <f t="shared" si="176"/>
        <v>-10.684619516131413</v>
      </c>
      <c r="HI13" s="13">
        <f t="shared" si="36"/>
        <v>0.25865107765800122</v>
      </c>
      <c r="HJ13" s="13">
        <f t="shared" si="177"/>
        <v>-1.2273486055805338</v>
      </c>
      <c r="HK13" s="13">
        <f t="shared" si="178"/>
        <v>5.2030271365334428</v>
      </c>
      <c r="HL13" s="44">
        <v>1.1499999999999999</v>
      </c>
      <c r="HM13" s="44">
        <v>0.72</v>
      </c>
      <c r="HN13" s="44">
        <f t="shared" ref="HN13:HN35" si="179">1/((1/(HO13+HP13))+(1/HQ13)+(1/HR13))</f>
        <v>177.77777777777777</v>
      </c>
      <c r="HO13" s="44">
        <v>200</v>
      </c>
      <c r="HP13" s="44">
        <v>0</v>
      </c>
      <c r="HQ13" s="44">
        <v>2000</v>
      </c>
      <c r="HR13" s="44">
        <v>8000</v>
      </c>
    </row>
    <row r="14" spans="1:226" x14ac:dyDescent="0.25">
      <c r="A14" s="38" t="s">
        <v>270</v>
      </c>
      <c r="B14" s="39"/>
      <c r="C14" s="67">
        <f t="shared" si="37"/>
        <v>4.7240556876855869E-6</v>
      </c>
      <c r="D14" s="67">
        <f t="shared" si="38"/>
        <v>2.7993835960796274E-5</v>
      </c>
      <c r="E14" s="67">
        <f t="shared" si="39"/>
        <v>3.4283215557063054E-6</v>
      </c>
      <c r="F14" s="67">
        <f t="shared" si="40"/>
        <v>7.9639104128251433E-6</v>
      </c>
      <c r="G14" s="67">
        <f t="shared" si="41"/>
        <v>1.4731599556203762E-5</v>
      </c>
      <c r="H14" s="67">
        <f t="shared" si="42"/>
        <v>1.4878915551765765E-5</v>
      </c>
      <c r="I14" s="67">
        <f t="shared" si="43"/>
        <v>4.3564392381294399E-6</v>
      </c>
      <c r="J14" s="67">
        <f t="shared" si="44"/>
        <v>0</v>
      </c>
      <c r="K14" s="67">
        <f t="shared" si="45"/>
        <v>2.8750404529711074E-6</v>
      </c>
      <c r="L14" s="67">
        <f t="shared" si="46"/>
        <v>3.2881581329869021E-6</v>
      </c>
      <c r="M14" s="67">
        <f t="shared" si="47"/>
        <v>6.5538080406581101E-7</v>
      </c>
      <c r="N14" s="67">
        <f t="shared" si="48"/>
        <v>0</v>
      </c>
      <c r="O14" s="67">
        <f t="shared" si="49"/>
        <v>0</v>
      </c>
      <c r="P14" s="67">
        <f t="shared" si="50"/>
        <v>1.3941168773294772E-6</v>
      </c>
      <c r="Q14" s="67">
        <f t="shared" si="51"/>
        <v>4.9051369950879435E-6</v>
      </c>
      <c r="R14" s="67">
        <f t="shared" si="52"/>
        <v>1.5343881662756818E-6</v>
      </c>
      <c r="S14" s="67">
        <f t="shared" si="53"/>
        <v>2.6198435357309945E-6</v>
      </c>
      <c r="T14" s="67">
        <f t="shared" si="54"/>
        <v>1.2761531415553078E-5</v>
      </c>
      <c r="U14" s="67">
        <f t="shared" si="55"/>
        <v>1.0115848073305803E-6</v>
      </c>
      <c r="V14" s="67">
        <f t="shared" si="56"/>
        <v>1.1159186663824323E-6</v>
      </c>
      <c r="W14" s="67">
        <f t="shared" si="57"/>
        <v>0</v>
      </c>
      <c r="X14" s="67">
        <f t="shared" si="58"/>
        <v>0</v>
      </c>
      <c r="Y14" s="67">
        <f t="shared" si="59"/>
        <v>8.0958805208147452E-7</v>
      </c>
      <c r="Z14" s="67">
        <f t="shared" si="60"/>
        <v>0</v>
      </c>
      <c r="AA14" s="67">
        <f t="shared" si="61"/>
        <v>1.0703219896915708E-6</v>
      </c>
      <c r="AB14" s="67">
        <f t="shared" si="62"/>
        <v>2.9460252792498122E-6</v>
      </c>
      <c r="AC14" s="67">
        <f t="shared" si="63"/>
        <v>8.216714558438587E-7</v>
      </c>
      <c r="AD14" s="67">
        <f t="shared" si="64"/>
        <v>0</v>
      </c>
      <c r="AE14" s="67">
        <f t="shared" si="65"/>
        <v>6.7256719622509932E-6</v>
      </c>
      <c r="AF14" s="67">
        <f t="shared" si="66"/>
        <v>0</v>
      </c>
      <c r="AG14" s="67">
        <f t="shared" si="67"/>
        <v>1.8412657995310784E-6</v>
      </c>
      <c r="AH14" s="67">
        <f t="shared" si="68"/>
        <v>3.7493288525670791E-6</v>
      </c>
      <c r="AI14" s="78">
        <f t="shared" si="69"/>
        <v>100006.59172882971</v>
      </c>
      <c r="AJ14" s="78">
        <f t="shared" si="70"/>
        <v>30728.088333153188</v>
      </c>
      <c r="AK14" s="78">
        <f t="shared" si="71"/>
        <v>4254.6896562032753</v>
      </c>
      <c r="AL14" s="78">
        <f t="shared" si="72"/>
        <v>17409.587383951752</v>
      </c>
      <c r="AM14" s="78">
        <f t="shared" si="73"/>
        <v>16934.785094245082</v>
      </c>
      <c r="AN14" s="78">
        <f t="shared" si="74"/>
        <v>6773.4784538333115</v>
      </c>
      <c r="AO14" s="78">
        <f t="shared" si="75"/>
        <v>5528.845447761596</v>
      </c>
      <c r="AP14" s="78">
        <f t="shared" si="76"/>
        <v>0</v>
      </c>
      <c r="AQ14" s="78">
        <f t="shared" si="77"/>
        <v>1578.8730852806341</v>
      </c>
      <c r="AR14" s="78">
        <f t="shared" si="78"/>
        <v>6807.9220579825796</v>
      </c>
      <c r="AS14" s="78">
        <f t="shared" si="79"/>
        <v>315.23050080017737</v>
      </c>
      <c r="AT14" s="78">
        <f t="shared" si="80"/>
        <v>0</v>
      </c>
      <c r="AU14" s="78">
        <f t="shared" si="81"/>
        <v>0</v>
      </c>
      <c r="AV14" s="78">
        <f t="shared" si="82"/>
        <v>949.64324208637152</v>
      </c>
      <c r="AW14" s="78">
        <f t="shared" si="83"/>
        <v>7653.4829572039416</v>
      </c>
      <c r="AX14" s="78">
        <f t="shared" si="84"/>
        <v>1264.6935995144665</v>
      </c>
      <c r="AY14" s="78">
        <f t="shared" si="85"/>
        <v>3477.3147542387942</v>
      </c>
      <c r="AZ14" s="78">
        <f t="shared" si="86"/>
        <v>1889.8537857748388</v>
      </c>
      <c r="BA14" s="78">
        <f t="shared" si="87"/>
        <v>949.80277391007473</v>
      </c>
      <c r="BB14" s="78">
        <f t="shared" si="88"/>
        <v>319.42575908904047</v>
      </c>
      <c r="BC14" s="78">
        <f t="shared" si="89"/>
        <v>0</v>
      </c>
      <c r="BD14" s="78">
        <f t="shared" si="90"/>
        <v>0</v>
      </c>
      <c r="BE14" s="78">
        <f t="shared" si="91"/>
        <v>315.20915116082267</v>
      </c>
      <c r="BF14" s="78">
        <f t="shared" si="92"/>
        <v>0</v>
      </c>
      <c r="BG14" s="78">
        <f t="shared" si="93"/>
        <v>949.7782745727136</v>
      </c>
      <c r="BH14" s="78">
        <f t="shared" si="94"/>
        <v>1263.9102445504905</v>
      </c>
      <c r="BI14" s="78">
        <f t="shared" si="95"/>
        <v>315.20747836349989</v>
      </c>
      <c r="BJ14" s="78">
        <f t="shared" si="96"/>
        <v>0</v>
      </c>
      <c r="BK14" s="78">
        <f t="shared" si="97"/>
        <v>2842.2759806694289</v>
      </c>
      <c r="BL14" s="78">
        <f t="shared" si="98"/>
        <v>0</v>
      </c>
      <c r="BM14" s="78">
        <f t="shared" si="99"/>
        <v>1264.5232223667331</v>
      </c>
      <c r="BN14" s="78">
        <f t="shared" si="100"/>
        <v>8082.7721075481222</v>
      </c>
      <c r="BO14" s="44">
        <f t="shared" si="101"/>
        <v>0.20712214178569321</v>
      </c>
      <c r="BP14" s="44">
        <f t="shared" si="102"/>
        <v>1.2149699107922665</v>
      </c>
      <c r="BQ14" s="44">
        <f t="shared" si="103"/>
        <v>0.15039723899402274</v>
      </c>
      <c r="BR14" s="44">
        <f t="shared" si="104"/>
        <v>0.34867548541200083</v>
      </c>
      <c r="BS14" s="44">
        <f t="shared" si="105"/>
        <v>0.64307263644806401</v>
      </c>
      <c r="BT14" s="44">
        <f t="shared" si="106"/>
        <v>0.64946159771435352</v>
      </c>
      <c r="BU14" s="44">
        <f t="shared" si="107"/>
        <v>0.19103510674548624</v>
      </c>
      <c r="BV14" s="44">
        <f t="shared" si="108"/>
        <v>0</v>
      </c>
      <c r="BW14" s="44">
        <f t="shared" si="109"/>
        <v>0.12615593838325875</v>
      </c>
      <c r="BX14" s="44">
        <f t="shared" si="110"/>
        <v>0.14425727174375733</v>
      </c>
      <c r="BY14" s="44">
        <f t="shared" si="111"/>
        <v>2.8785955904675205E-2</v>
      </c>
      <c r="BZ14" s="44">
        <f t="shared" si="112"/>
        <v>0</v>
      </c>
      <c r="CA14" s="44">
        <f t="shared" si="113"/>
        <v>0</v>
      </c>
      <c r="CB14" s="44">
        <f t="shared" si="114"/>
        <v>6.1213220740298391E-2</v>
      </c>
      <c r="CC14" s="44">
        <f t="shared" si="115"/>
        <v>0.21504442218436881</v>
      </c>
      <c r="CD14" s="44">
        <f t="shared" si="116"/>
        <v>6.736813714434392E-2</v>
      </c>
      <c r="CE14" s="44">
        <f t="shared" si="117"/>
        <v>0.11497084631887336</v>
      </c>
      <c r="CF14" s="44">
        <f t="shared" si="118"/>
        <v>0.55755352632225885</v>
      </c>
      <c r="CG14" s="44">
        <f t="shared" si="119"/>
        <v>4.4424371826774632E-2</v>
      </c>
      <c r="CH14" s="44">
        <f t="shared" si="120"/>
        <v>4.9004012402326873E-2</v>
      </c>
      <c r="CI14" s="44">
        <f t="shared" si="121"/>
        <v>0</v>
      </c>
      <c r="CJ14" s="44">
        <f t="shared" si="122"/>
        <v>0</v>
      </c>
      <c r="CK14" s="44">
        <f t="shared" si="123"/>
        <v>3.5556713684617131E-2</v>
      </c>
      <c r="CL14" s="44">
        <f t="shared" si="124"/>
        <v>0</v>
      </c>
      <c r="CM14" s="44">
        <f t="shared" si="125"/>
        <v>4.700263905772066E-2</v>
      </c>
      <c r="CN14" s="44">
        <f t="shared" si="126"/>
        <v>0.12926670551140548</v>
      </c>
      <c r="CO14" s="44">
        <f t="shared" si="127"/>
        <v>3.6087219389920683E-2</v>
      </c>
      <c r="CP14" s="44">
        <f t="shared" si="128"/>
        <v>0</v>
      </c>
      <c r="CQ14" s="44">
        <f t="shared" si="129"/>
        <v>0.29462272032969061</v>
      </c>
      <c r="CR14" s="44">
        <f t="shared" si="130"/>
        <v>0</v>
      </c>
      <c r="CS14" s="44">
        <f t="shared" si="131"/>
        <v>8.0830873722439842E-2</v>
      </c>
      <c r="CT14" s="44">
        <f t="shared" si="132"/>
        <v>0.16445636767006169</v>
      </c>
      <c r="CU14" s="39">
        <v>6.35</v>
      </c>
      <c r="CV14" s="39">
        <v>37.628865979381402</v>
      </c>
      <c r="CW14" s="39">
        <v>4.6082949308755801</v>
      </c>
      <c r="CX14" s="39">
        <v>10.7049608355091</v>
      </c>
      <c r="CY14" s="39">
        <v>19.801980198019798</v>
      </c>
      <c r="CZ14" s="39">
        <v>20</v>
      </c>
      <c r="DA14" s="39">
        <v>5.85585585585586</v>
      </c>
      <c r="DB14" s="39">
        <v>0</v>
      </c>
      <c r="DC14" s="39">
        <v>3.8645833333333299</v>
      </c>
      <c r="DD14" s="39">
        <v>4.4198895027624303</v>
      </c>
      <c r="DE14" s="39">
        <v>0.88095238095238104</v>
      </c>
      <c r="DF14" s="39">
        <v>0</v>
      </c>
      <c r="DG14" s="39">
        <v>0</v>
      </c>
      <c r="DH14" s="39">
        <v>1.8739495798319299</v>
      </c>
      <c r="DI14" s="39">
        <v>6.5934065934065904</v>
      </c>
      <c r="DJ14" s="39">
        <v>2.0625</v>
      </c>
      <c r="DK14" s="39">
        <v>3.5215517241379302</v>
      </c>
      <c r="DL14" s="39">
        <v>17.153846153846199</v>
      </c>
      <c r="DM14" s="39">
        <v>1.3597560975609799</v>
      </c>
      <c r="DN14" s="39">
        <v>1.5</v>
      </c>
      <c r="DO14" s="39">
        <v>0</v>
      </c>
      <c r="DP14" s="39">
        <v>0</v>
      </c>
      <c r="DQ14" s="39">
        <v>1.0882352941176501</v>
      </c>
      <c r="DR14" s="39">
        <v>0</v>
      </c>
      <c r="DS14" s="39">
        <v>1.43870967741935</v>
      </c>
      <c r="DT14" s="39">
        <v>3.96</v>
      </c>
      <c r="DU14" s="78">
        <v>1.1044776119402999</v>
      </c>
      <c r="DV14" s="78">
        <v>0</v>
      </c>
      <c r="DW14" s="78">
        <v>9.0405405405405403</v>
      </c>
      <c r="DX14" s="78">
        <v>0</v>
      </c>
      <c r="DY14" s="78">
        <v>2.4750000000000001</v>
      </c>
      <c r="DZ14" s="78">
        <v>5.03978779840849</v>
      </c>
      <c r="EA14" s="39">
        <f t="shared" si="133"/>
        <v>3.1650839689176333</v>
      </c>
      <c r="EB14" s="39">
        <f t="shared" si="134"/>
        <v>1.3036718563636356</v>
      </c>
      <c r="EC14">
        <v>572.77</v>
      </c>
      <c r="ED14" s="39">
        <f t="shared" si="135"/>
        <v>1.6387795041322307E-2</v>
      </c>
      <c r="EE14" s="39">
        <f t="shared" si="136"/>
        <v>8.1938975206611531E-2</v>
      </c>
      <c r="EF14" s="39">
        <f t="shared" si="137"/>
        <v>4.2610982302924545E-2</v>
      </c>
      <c r="EG14" s="39">
        <f t="shared" si="138"/>
        <v>48283872.919924386</v>
      </c>
      <c r="EH14" s="39">
        <f t="shared" si="139"/>
        <v>2529123.4013454532</v>
      </c>
      <c r="EI14" s="39">
        <f t="shared" si="140"/>
        <v>2828967.9283090895</v>
      </c>
      <c r="EJ14" s="39">
        <f t="shared" si="141"/>
        <v>4993063.2098727245</v>
      </c>
      <c r="EK14" s="39">
        <f t="shared" si="142"/>
        <v>2633417.1498545441</v>
      </c>
      <c r="EL14" s="39">
        <f t="shared" si="143"/>
        <v>1042937.4850909085</v>
      </c>
      <c r="EM14" s="39">
        <f t="shared" si="144"/>
        <v>2894151.521127271</v>
      </c>
      <c r="EN14" s="39">
        <f t="shared" si="145"/>
        <v>599689.05392727244</v>
      </c>
      <c r="EO14" s="39">
        <f t="shared" si="146"/>
        <v>1251524.9821090903</v>
      </c>
      <c r="EP14" s="39">
        <f t="shared" si="147"/>
        <v>4719292.1200363608</v>
      </c>
      <c r="EQ14" s="39">
        <f t="shared" si="148"/>
        <v>1095084.359345454</v>
      </c>
      <c r="ER14" s="39">
        <f t="shared" si="149"/>
        <v>495395.30541818152</v>
      </c>
      <c r="ES14" s="39">
        <f t="shared" si="150"/>
        <v>899533.5808909086</v>
      </c>
      <c r="ET14" s="39">
        <f t="shared" si="151"/>
        <v>1551369.5090727264</v>
      </c>
      <c r="EU14" s="39">
        <f t="shared" si="152"/>
        <v>3559024.1678727251</v>
      </c>
      <c r="EV14" s="39">
        <f t="shared" si="153"/>
        <v>1877287.4731636352</v>
      </c>
      <c r="EW14" s="39">
        <f t="shared" si="154"/>
        <v>3024518.7067636345</v>
      </c>
      <c r="EX14" s="39">
        <f t="shared" si="155"/>
        <v>338954.68265454523</v>
      </c>
      <c r="EY14" s="39">
        <f t="shared" si="156"/>
        <v>2138021.8444363624</v>
      </c>
      <c r="EZ14" s="39">
        <f t="shared" si="157"/>
        <v>651835.92818181776</v>
      </c>
      <c r="FA14" s="39">
        <f t="shared" si="158"/>
        <v>638799.20961818146</v>
      </c>
      <c r="FB14" s="39">
        <f t="shared" si="159"/>
        <v>1786030.4432181809</v>
      </c>
      <c r="FC14" s="39">
        <f t="shared" si="160"/>
        <v>886496.86232727219</v>
      </c>
      <c r="FD14" s="39">
        <f t="shared" si="161"/>
        <v>664872.64674545417</v>
      </c>
      <c r="FE14" s="39">
        <f t="shared" si="162"/>
        <v>2020691.3773636352</v>
      </c>
      <c r="FF14" s="39">
        <f t="shared" si="163"/>
        <v>977753.89227272675</v>
      </c>
      <c r="FG14" s="39">
        <f t="shared" si="164"/>
        <v>873460.14376363589</v>
      </c>
      <c r="FH14" s="39">
        <f t="shared" si="165"/>
        <v>1095084.359345454</v>
      </c>
      <c r="FI14" s="39">
        <f t="shared" si="166"/>
        <v>964717.17370909033</v>
      </c>
      <c r="FJ14" s="39">
        <f t="shared" si="167"/>
        <v>860423.42519999947</v>
      </c>
      <c r="FK14" s="39">
        <f t="shared" si="168"/>
        <v>1564406.2276363627</v>
      </c>
      <c r="FL14" s="39">
        <f t="shared" si="169"/>
        <v>4914842.8984909067</v>
      </c>
      <c r="FM14" s="39">
        <v>37036830</v>
      </c>
      <c r="FN14">
        <v>1940000</v>
      </c>
      <c r="FO14">
        <v>2170000</v>
      </c>
      <c r="FP14">
        <v>3830000</v>
      </c>
      <c r="FQ14">
        <v>2020000</v>
      </c>
      <c r="FR14">
        <v>800000</v>
      </c>
      <c r="FS14">
        <v>2220000</v>
      </c>
      <c r="FT14">
        <v>460000</v>
      </c>
      <c r="FU14">
        <v>960000</v>
      </c>
      <c r="FV14">
        <v>3620000</v>
      </c>
      <c r="FW14">
        <v>840000</v>
      </c>
      <c r="FX14">
        <v>380000</v>
      </c>
      <c r="FY14">
        <v>690000</v>
      </c>
      <c r="FZ14">
        <v>1190000</v>
      </c>
      <c r="GA14">
        <v>2730000</v>
      </c>
      <c r="GB14">
        <v>1440000</v>
      </c>
      <c r="GC14">
        <v>2320000</v>
      </c>
      <c r="GD14">
        <v>260000</v>
      </c>
      <c r="GE14">
        <v>1640000</v>
      </c>
      <c r="GF14">
        <v>500000</v>
      </c>
      <c r="GG14">
        <v>490000</v>
      </c>
      <c r="GH14">
        <v>1370000</v>
      </c>
      <c r="GI14">
        <v>680000</v>
      </c>
      <c r="GJ14">
        <v>510000</v>
      </c>
      <c r="GK14">
        <v>1550000</v>
      </c>
      <c r="GL14">
        <v>750000</v>
      </c>
      <c r="GM14">
        <v>670000</v>
      </c>
      <c r="GN14">
        <v>840000</v>
      </c>
      <c r="GO14">
        <v>740000</v>
      </c>
      <c r="GP14">
        <v>660000</v>
      </c>
      <c r="GQ14">
        <v>1200000</v>
      </c>
      <c r="GR14">
        <v>3770000</v>
      </c>
      <c r="GS14" s="74">
        <v>2.2760826446280979E-3</v>
      </c>
      <c r="GT14">
        <v>2E-3</v>
      </c>
      <c r="GU14">
        <v>0.01</v>
      </c>
      <c r="GV14" s="37">
        <f t="shared" si="35"/>
        <v>5.2003313680064594E-3</v>
      </c>
      <c r="GW14" s="44">
        <f t="shared" si="170"/>
        <v>4.0964828846880232</v>
      </c>
      <c r="GX14" s="27">
        <v>2.7846153846154</v>
      </c>
      <c r="GY14" s="13">
        <f t="shared" si="171"/>
        <v>0.82447413698550753</v>
      </c>
      <c r="GZ14" s="44">
        <v>0.41</v>
      </c>
      <c r="HA14" s="13">
        <f t="shared" si="172"/>
        <v>1.7100000000000009</v>
      </c>
      <c r="HB14" s="13">
        <f t="shared" si="173"/>
        <v>-0.15665381004537635</v>
      </c>
      <c r="HC14" s="13">
        <f t="shared" si="174"/>
        <v>14.886316152974905</v>
      </c>
      <c r="HD14" s="13">
        <f t="shared" si="175"/>
        <v>17.410896085350757</v>
      </c>
      <c r="HE14" s="13">
        <v>9.75</v>
      </c>
      <c r="HF14" s="13">
        <v>8.0399999999999991</v>
      </c>
      <c r="HG14" s="13">
        <v>2</v>
      </c>
      <c r="HH14" s="13">
        <f t="shared" si="176"/>
        <v>-10.684619516131413</v>
      </c>
      <c r="HI14" s="13">
        <f t="shared" si="36"/>
        <v>0.25865107765800122</v>
      </c>
      <c r="HJ14" s="13">
        <f t="shared" si="177"/>
        <v>-1.2273486055805338</v>
      </c>
      <c r="HK14" s="13">
        <f t="shared" si="178"/>
        <v>5.2170219027482929</v>
      </c>
      <c r="HL14" s="44">
        <v>1.1499999999999999</v>
      </c>
      <c r="HM14" s="44">
        <v>0.72</v>
      </c>
      <c r="HN14" s="44">
        <f t="shared" si="179"/>
        <v>182.98193356716774</v>
      </c>
      <c r="HO14" s="44">
        <v>200</v>
      </c>
      <c r="HP14" s="44">
        <v>0</v>
      </c>
      <c r="HQ14" s="44">
        <v>2941</v>
      </c>
      <c r="HR14" s="44">
        <v>8000</v>
      </c>
    </row>
    <row r="15" spans="1:226" x14ac:dyDescent="0.25">
      <c r="A15" s="38" t="s">
        <v>271</v>
      </c>
      <c r="B15" s="39"/>
      <c r="C15" s="67">
        <f t="shared" si="37"/>
        <v>4.1543497046507907E-6</v>
      </c>
      <c r="D15" s="67">
        <f t="shared" si="38"/>
        <v>2.4617869018549177E-5</v>
      </c>
      <c r="E15" s="67">
        <f t="shared" si="39"/>
        <v>3.0148769582720274E-6</v>
      </c>
      <c r="F15" s="67">
        <f t="shared" si="40"/>
        <v>7.0034883283926971E-6</v>
      </c>
      <c r="G15" s="67">
        <f t="shared" si="41"/>
        <v>1.2955015840494973E-5</v>
      </c>
      <c r="H15" s="67">
        <f t="shared" si="42"/>
        <v>1.3084565998900104E-5</v>
      </c>
      <c r="I15" s="67">
        <f t="shared" si="43"/>
        <v>3.8310666212997696E-6</v>
      </c>
      <c r="J15" s="67">
        <f t="shared" si="44"/>
        <v>0</v>
      </c>
      <c r="K15" s="67">
        <f t="shared" si="45"/>
        <v>2.5283197841621634E-6</v>
      </c>
      <c r="L15" s="67">
        <f t="shared" si="46"/>
        <v>2.8916167953371187E-6</v>
      </c>
      <c r="M15" s="67">
        <f t="shared" si="47"/>
        <v>5.7634397852271077E-7</v>
      </c>
      <c r="N15" s="67">
        <f t="shared" si="48"/>
        <v>0</v>
      </c>
      <c r="O15" s="67">
        <f t="shared" si="49"/>
        <v>0</v>
      </c>
      <c r="P15" s="67">
        <f t="shared" si="50"/>
        <v>1.2259908477958367E-6</v>
      </c>
      <c r="Q15" s="67">
        <f t="shared" si="51"/>
        <v>4.3135931864506268E-6</v>
      </c>
      <c r="R15" s="67">
        <f t="shared" si="52"/>
        <v>1.3493458686365638E-6</v>
      </c>
      <c r="S15" s="67">
        <f t="shared" si="53"/>
        <v>2.3038987976512632E-6</v>
      </c>
      <c r="T15" s="67">
        <f t="shared" si="54"/>
        <v>1.1222531606749041E-5</v>
      </c>
      <c r="U15" s="67">
        <f t="shared" si="55"/>
        <v>8.8959092004728055E-7</v>
      </c>
      <c r="V15" s="67">
        <f t="shared" si="56"/>
        <v>9.8134244991754035E-7</v>
      </c>
      <c r="W15" s="67">
        <f t="shared" si="57"/>
        <v>0</v>
      </c>
      <c r="X15" s="67">
        <f t="shared" si="58"/>
        <v>0</v>
      </c>
      <c r="Y15" s="67">
        <f t="shared" si="59"/>
        <v>7.1195432641045844E-7</v>
      </c>
      <c r="Z15" s="67">
        <f t="shared" si="60"/>
        <v>0</v>
      </c>
      <c r="AA15" s="67">
        <f t="shared" si="61"/>
        <v>9.4124458637238548E-7</v>
      </c>
      <c r="AB15" s="67">
        <f t="shared" si="62"/>
        <v>2.5907440677820116E-6</v>
      </c>
      <c r="AC15" s="67">
        <f t="shared" si="63"/>
        <v>7.2258051038703169E-7</v>
      </c>
      <c r="AD15" s="67">
        <f t="shared" si="64"/>
        <v>0</v>
      </c>
      <c r="AE15" s="67">
        <f t="shared" si="65"/>
        <v>5.914577468421698E-6</v>
      </c>
      <c r="AF15" s="67">
        <f t="shared" si="66"/>
        <v>0</v>
      </c>
      <c r="AG15" s="67">
        <f t="shared" si="67"/>
        <v>1.6192150423641367E-6</v>
      </c>
      <c r="AH15" s="67">
        <f t="shared" si="68"/>
        <v>3.2971718034362565E-6</v>
      </c>
      <c r="AI15" s="78">
        <f t="shared" si="69"/>
        <v>87946.087904877946</v>
      </c>
      <c r="AJ15" s="78">
        <f t="shared" si="70"/>
        <v>27022.326648926388</v>
      </c>
      <c r="AK15" s="78">
        <f t="shared" si="71"/>
        <v>3741.5868103460771</v>
      </c>
      <c r="AL15" s="78">
        <f t="shared" si="72"/>
        <v>15310.038351742965</v>
      </c>
      <c r="AM15" s="78">
        <f t="shared" si="73"/>
        <v>14892.48889788318</v>
      </c>
      <c r="AN15" s="78">
        <f t="shared" si="74"/>
        <v>5956.6124446559807</v>
      </c>
      <c r="AO15" s="78">
        <f t="shared" si="75"/>
        <v>4862.0829077677781</v>
      </c>
      <c r="AP15" s="78">
        <f t="shared" si="76"/>
        <v>0</v>
      </c>
      <c r="AQ15" s="78">
        <f t="shared" si="77"/>
        <v>1388.4657679318275</v>
      </c>
      <c r="AR15" s="78">
        <f t="shared" si="78"/>
        <v>5986.9070806972386</v>
      </c>
      <c r="AS15" s="78">
        <f t="shared" si="79"/>
        <v>277.21469940318241</v>
      </c>
      <c r="AT15" s="78">
        <f t="shared" si="80"/>
        <v>0</v>
      </c>
      <c r="AU15" s="78">
        <f t="shared" si="81"/>
        <v>0</v>
      </c>
      <c r="AV15" s="78">
        <f t="shared" si="82"/>
        <v>835.11922714766411</v>
      </c>
      <c r="AW15" s="78">
        <f t="shared" si="83"/>
        <v>6730.4951078034355</v>
      </c>
      <c r="AX15" s="78">
        <f t="shared" si="84"/>
        <v>1112.1754825075552</v>
      </c>
      <c r="AY15" s="78">
        <f t="shared" si="85"/>
        <v>3057.9611700411106</v>
      </c>
      <c r="AZ15" s="78">
        <f t="shared" si="86"/>
        <v>1661.9419867186793</v>
      </c>
      <c r="BA15" s="78">
        <f t="shared" si="87"/>
        <v>835.25954242505293</v>
      </c>
      <c r="BB15" s="78">
        <f t="shared" si="88"/>
        <v>280.90401370080286</v>
      </c>
      <c r="BC15" s="78">
        <f t="shared" si="89"/>
        <v>0</v>
      </c>
      <c r="BD15" s="78">
        <f t="shared" si="90"/>
        <v>0</v>
      </c>
      <c r="BE15" s="78">
        <f t="shared" si="91"/>
        <v>277.19592145219383</v>
      </c>
      <c r="BF15" s="78">
        <f t="shared" si="92"/>
        <v>0</v>
      </c>
      <c r="BG15" s="78">
        <f t="shared" si="93"/>
        <v>835.23799417645728</v>
      </c>
      <c r="BH15" s="78">
        <f t="shared" si="94"/>
        <v>1111.4864873561921</v>
      </c>
      <c r="BI15" s="78">
        <f t="shared" si="95"/>
        <v>277.19445015306542</v>
      </c>
      <c r="BJ15" s="78">
        <f t="shared" si="96"/>
        <v>0</v>
      </c>
      <c r="BK15" s="78">
        <f t="shared" si="97"/>
        <v>2499.5054209866425</v>
      </c>
      <c r="BL15" s="78">
        <f t="shared" si="98"/>
        <v>0</v>
      </c>
      <c r="BM15" s="78">
        <f t="shared" si="99"/>
        <v>1112.0256282994249</v>
      </c>
      <c r="BN15" s="78">
        <f t="shared" si="100"/>
        <v>7108.0138083652355</v>
      </c>
      <c r="BO15" s="44">
        <f t="shared" si="101"/>
        <v>0.20715529741318289</v>
      </c>
      <c r="BP15" s="44">
        <f t="shared" si="102"/>
        <v>1.2151624357927115</v>
      </c>
      <c r="BQ15" s="44">
        <f t="shared" si="103"/>
        <v>0.15042132791908427</v>
      </c>
      <c r="BR15" s="44">
        <f t="shared" si="104"/>
        <v>0.34873122138243978</v>
      </c>
      <c r="BS15" s="44">
        <f t="shared" si="105"/>
        <v>0.64317512823261869</v>
      </c>
      <c r="BT15" s="44">
        <f t="shared" si="106"/>
        <v>0.64956510110322518</v>
      </c>
      <c r="BU15" s="44">
        <f t="shared" si="107"/>
        <v>0.19106569212856161</v>
      </c>
      <c r="BV15" s="44">
        <f t="shared" si="108"/>
        <v>0</v>
      </c>
      <c r="BW15" s="44">
        <f t="shared" si="109"/>
        <v>0.12617614951796835</v>
      </c>
      <c r="BX15" s="44">
        <f t="shared" si="110"/>
        <v>0.14428037865949253</v>
      </c>
      <c r="BY15" s="44">
        <f t="shared" si="111"/>
        <v>2.8790572129182752E-2</v>
      </c>
      <c r="BZ15" s="44">
        <f t="shared" si="112"/>
        <v>0</v>
      </c>
      <c r="CA15" s="44">
        <f t="shared" si="113"/>
        <v>0</v>
      </c>
      <c r="CB15" s="44">
        <f t="shared" si="114"/>
        <v>6.1223033938741941E-2</v>
      </c>
      <c r="CC15" s="44">
        <f t="shared" si="115"/>
        <v>0.2150788432587068</v>
      </c>
      <c r="CD15" s="44">
        <f t="shared" si="116"/>
        <v>6.7378936382958776E-2</v>
      </c>
      <c r="CE15" s="44">
        <f t="shared" si="117"/>
        <v>0.11498926758044389</v>
      </c>
      <c r="CF15" s="44">
        <f t="shared" si="118"/>
        <v>0.55764246471957835</v>
      </c>
      <c r="CG15" s="44">
        <f t="shared" si="119"/>
        <v>4.4431494772078639E-2</v>
      </c>
      <c r="CH15" s="44">
        <f t="shared" si="120"/>
        <v>4.9011869281121757E-2</v>
      </c>
      <c r="CI15" s="44">
        <f t="shared" si="121"/>
        <v>0</v>
      </c>
      <c r="CJ15" s="44">
        <f t="shared" si="122"/>
        <v>0</v>
      </c>
      <c r="CK15" s="44">
        <f t="shared" si="123"/>
        <v>3.556241530714823E-2</v>
      </c>
      <c r="CL15" s="44">
        <f t="shared" si="124"/>
        <v>0</v>
      </c>
      <c r="CM15" s="44">
        <f t="shared" si="125"/>
        <v>4.7010175204574213E-2</v>
      </c>
      <c r="CN15" s="44">
        <f t="shared" si="126"/>
        <v>0.12928741436937607</v>
      </c>
      <c r="CO15" s="44">
        <f t="shared" si="127"/>
        <v>3.6093006049871153E-2</v>
      </c>
      <c r="CP15" s="44">
        <f t="shared" si="128"/>
        <v>0</v>
      </c>
      <c r="CQ15" s="44">
        <f t="shared" si="129"/>
        <v>0.29466984148517578</v>
      </c>
      <c r="CR15" s="44">
        <f t="shared" si="130"/>
        <v>0</v>
      </c>
      <c r="CS15" s="44">
        <f t="shared" si="131"/>
        <v>8.0843829317085517E-2</v>
      </c>
      <c r="CT15" s="44">
        <f t="shared" si="132"/>
        <v>0.16448270471754817</v>
      </c>
      <c r="CU15" s="39">
        <v>6.35</v>
      </c>
      <c r="CV15" s="39">
        <v>37.628865979381402</v>
      </c>
      <c r="CW15" s="39">
        <v>4.6082949308755801</v>
      </c>
      <c r="CX15" s="39">
        <v>10.7049608355091</v>
      </c>
      <c r="CY15" s="39">
        <v>19.801980198019798</v>
      </c>
      <c r="CZ15" s="39">
        <v>20</v>
      </c>
      <c r="DA15" s="39">
        <v>5.85585585585586</v>
      </c>
      <c r="DB15" s="39">
        <v>0</v>
      </c>
      <c r="DC15" s="39">
        <v>3.8645833333333299</v>
      </c>
      <c r="DD15" s="39">
        <v>4.4198895027624303</v>
      </c>
      <c r="DE15" s="39">
        <v>0.88095238095238104</v>
      </c>
      <c r="DF15" s="39">
        <v>0</v>
      </c>
      <c r="DG15" s="39">
        <v>0</v>
      </c>
      <c r="DH15" s="39">
        <v>1.8739495798319299</v>
      </c>
      <c r="DI15" s="39">
        <v>6.5934065934065904</v>
      </c>
      <c r="DJ15" s="39">
        <v>2.0625</v>
      </c>
      <c r="DK15" s="39">
        <v>3.5215517241379302</v>
      </c>
      <c r="DL15" s="39">
        <v>17.153846153846199</v>
      </c>
      <c r="DM15" s="39">
        <v>1.3597560975609799</v>
      </c>
      <c r="DN15" s="39">
        <v>1.5</v>
      </c>
      <c r="DO15" s="39">
        <v>0</v>
      </c>
      <c r="DP15" s="39">
        <v>0</v>
      </c>
      <c r="DQ15" s="39">
        <v>1.0882352941176501</v>
      </c>
      <c r="DR15" s="39">
        <v>0</v>
      </c>
      <c r="DS15" s="39">
        <v>1.43870967741935</v>
      </c>
      <c r="DT15" s="39">
        <v>3.96</v>
      </c>
      <c r="DU15" s="78">
        <v>1.1044776119402999</v>
      </c>
      <c r="DV15" s="78">
        <v>0</v>
      </c>
      <c r="DW15" s="78">
        <v>9.0405405405405403</v>
      </c>
      <c r="DX15" s="78">
        <v>0</v>
      </c>
      <c r="DY15" s="78">
        <v>2.4750000000000001</v>
      </c>
      <c r="DZ15" s="78">
        <v>5.03978779840849</v>
      </c>
      <c r="EA15" s="39">
        <f t="shared" si="133"/>
        <v>3.1655756079236914</v>
      </c>
      <c r="EB15" s="39">
        <f t="shared" si="134"/>
        <v>1.1462693336162986</v>
      </c>
      <c r="EC15">
        <v>572.77</v>
      </c>
      <c r="ED15" s="39">
        <f t="shared" si="135"/>
        <v>1.4409168081494055E-2</v>
      </c>
      <c r="EE15" s="39">
        <f t="shared" si="136"/>
        <v>7.2045840407470266E-2</v>
      </c>
      <c r="EF15" s="39">
        <f t="shared" si="137"/>
        <v>3.7472234335949831E-2</v>
      </c>
      <c r="EG15" s="39">
        <f t="shared" si="138"/>
        <v>42454182.443360128</v>
      </c>
      <c r="EH15" s="39">
        <f t="shared" si="139"/>
        <v>2223762.5072156191</v>
      </c>
      <c r="EI15" s="39">
        <f t="shared" si="140"/>
        <v>2487404.4539473676</v>
      </c>
      <c r="EJ15" s="39">
        <f t="shared" si="141"/>
        <v>4390211.5477504237</v>
      </c>
      <c r="EK15" s="39">
        <f t="shared" si="142"/>
        <v>2315464.0539049231</v>
      </c>
      <c r="EL15" s="39">
        <f t="shared" si="143"/>
        <v>917015.46689303883</v>
      </c>
      <c r="EM15" s="39">
        <f t="shared" si="144"/>
        <v>2544717.9206281826</v>
      </c>
      <c r="EN15" s="39">
        <f t="shared" si="145"/>
        <v>527283.89346349728</v>
      </c>
      <c r="EO15" s="39">
        <f t="shared" si="146"/>
        <v>1100418.5602716466</v>
      </c>
      <c r="EP15" s="39">
        <f t="shared" si="147"/>
        <v>4149494.9876910006</v>
      </c>
      <c r="EQ15" s="39">
        <f t="shared" si="148"/>
        <v>962866.24023769074</v>
      </c>
      <c r="ER15" s="39">
        <f t="shared" si="149"/>
        <v>435582.34677419346</v>
      </c>
      <c r="ES15" s="39">
        <f t="shared" si="150"/>
        <v>790925.84019524604</v>
      </c>
      <c r="ET15" s="39">
        <f t="shared" si="151"/>
        <v>1364060.5070033954</v>
      </c>
      <c r="EU15" s="39">
        <f t="shared" si="152"/>
        <v>3129315.2807724951</v>
      </c>
      <c r="EV15" s="39">
        <f t="shared" si="153"/>
        <v>1650627.8404074698</v>
      </c>
      <c r="EW15" s="39">
        <f t="shared" si="154"/>
        <v>2659344.8539898125</v>
      </c>
      <c r="EX15" s="39">
        <f t="shared" si="155"/>
        <v>298030.0267402376</v>
      </c>
      <c r="EY15" s="39">
        <f t="shared" si="156"/>
        <v>1879881.7071307297</v>
      </c>
      <c r="EZ15" s="39">
        <f t="shared" si="157"/>
        <v>573134.66680814931</v>
      </c>
      <c r="FA15" s="39">
        <f t="shared" si="158"/>
        <v>561671.97347198625</v>
      </c>
      <c r="FB15" s="39">
        <f t="shared" si="159"/>
        <v>1570388.9870543289</v>
      </c>
      <c r="FC15" s="39">
        <f t="shared" si="160"/>
        <v>779463.14685908298</v>
      </c>
      <c r="FD15" s="39">
        <f t="shared" si="161"/>
        <v>584597.36014431226</v>
      </c>
      <c r="FE15" s="39">
        <f t="shared" si="162"/>
        <v>1776717.4671052627</v>
      </c>
      <c r="FF15" s="39">
        <f t="shared" si="163"/>
        <v>859702.00021222385</v>
      </c>
      <c r="FG15" s="39">
        <f t="shared" si="164"/>
        <v>768000.45352292003</v>
      </c>
      <c r="FH15" s="39">
        <f t="shared" si="165"/>
        <v>962866.24023769074</v>
      </c>
      <c r="FI15" s="39">
        <f t="shared" si="166"/>
        <v>848239.3068760609</v>
      </c>
      <c r="FJ15" s="39">
        <f t="shared" si="167"/>
        <v>756537.76018675708</v>
      </c>
      <c r="FK15" s="39">
        <f t="shared" si="168"/>
        <v>1375523.2003395583</v>
      </c>
      <c r="FL15" s="39">
        <f t="shared" si="169"/>
        <v>4321435.3877334455</v>
      </c>
      <c r="FM15" s="39">
        <v>37036830</v>
      </c>
      <c r="FN15">
        <v>1940000</v>
      </c>
      <c r="FO15">
        <v>2170000</v>
      </c>
      <c r="FP15">
        <v>3830000</v>
      </c>
      <c r="FQ15">
        <v>2020000</v>
      </c>
      <c r="FR15">
        <v>800000</v>
      </c>
      <c r="FS15">
        <v>2220000</v>
      </c>
      <c r="FT15">
        <v>460000</v>
      </c>
      <c r="FU15">
        <v>960000</v>
      </c>
      <c r="FV15">
        <v>3620000</v>
      </c>
      <c r="FW15">
        <v>840000</v>
      </c>
      <c r="FX15">
        <v>380000</v>
      </c>
      <c r="FY15">
        <v>690000</v>
      </c>
      <c r="FZ15">
        <v>1190000</v>
      </c>
      <c r="GA15">
        <v>2730000</v>
      </c>
      <c r="GB15">
        <v>1440000</v>
      </c>
      <c r="GC15">
        <v>2320000</v>
      </c>
      <c r="GD15">
        <v>260000</v>
      </c>
      <c r="GE15">
        <v>1640000</v>
      </c>
      <c r="GF15">
        <v>500000</v>
      </c>
      <c r="GG15">
        <v>490000</v>
      </c>
      <c r="GH15">
        <v>1370000</v>
      </c>
      <c r="GI15">
        <v>680000</v>
      </c>
      <c r="GJ15">
        <v>510000</v>
      </c>
      <c r="GK15">
        <v>1550000</v>
      </c>
      <c r="GL15">
        <v>750000</v>
      </c>
      <c r="GM15">
        <v>670000</v>
      </c>
      <c r="GN15">
        <v>840000</v>
      </c>
      <c r="GO15">
        <v>740000</v>
      </c>
      <c r="GP15">
        <v>660000</v>
      </c>
      <c r="GQ15">
        <v>1200000</v>
      </c>
      <c r="GR15">
        <v>3770000</v>
      </c>
      <c r="GS15" s="74">
        <v>2.001273344651952E-3</v>
      </c>
      <c r="GT15">
        <v>2E-3</v>
      </c>
      <c r="GU15">
        <v>0.01</v>
      </c>
      <c r="GV15" s="37">
        <f t="shared" si="35"/>
        <v>5.2011655529337697E-3</v>
      </c>
      <c r="GW15" s="44">
        <f t="shared" si="170"/>
        <v>4.0829176083438075</v>
      </c>
      <c r="GX15" s="27">
        <v>2.79386712095401</v>
      </c>
      <c r="GY15" s="13">
        <f t="shared" si="171"/>
        <v>0.82721340840357671</v>
      </c>
      <c r="GZ15" s="44">
        <v>0.41</v>
      </c>
      <c r="HA15" s="13">
        <f t="shared" si="172"/>
        <v>1.7100000000000009</v>
      </c>
      <c r="HB15" s="13">
        <f t="shared" si="173"/>
        <v>-0.15665381004537635</v>
      </c>
      <c r="HC15" s="13">
        <f t="shared" si="174"/>
        <v>14.886316152974905</v>
      </c>
      <c r="HD15" s="13">
        <f t="shared" si="175"/>
        <v>17.410896085350757</v>
      </c>
      <c r="HE15" s="13">
        <v>9.75</v>
      </c>
      <c r="HF15" s="13">
        <v>8.0399999999999991</v>
      </c>
      <c r="HG15" s="13">
        <v>2</v>
      </c>
      <c r="HH15" s="13">
        <f t="shared" si="176"/>
        <v>-10.684619516131413</v>
      </c>
      <c r="HI15" s="13">
        <f t="shared" si="36"/>
        <v>0.25865107765800122</v>
      </c>
      <c r="HJ15" s="13">
        <f t="shared" si="177"/>
        <v>-1.2273486055805338</v>
      </c>
      <c r="HK15" s="13">
        <f t="shared" si="178"/>
        <v>5.1997460234643498</v>
      </c>
      <c r="HL15" s="44">
        <v>1.1499999999999999</v>
      </c>
      <c r="HM15" s="44">
        <v>0.72</v>
      </c>
      <c r="HN15" s="44">
        <f t="shared" si="179"/>
        <v>182.98193356716774</v>
      </c>
      <c r="HO15" s="44">
        <v>200</v>
      </c>
      <c r="HP15" s="44">
        <v>0</v>
      </c>
      <c r="HQ15" s="44">
        <v>2941</v>
      </c>
      <c r="HR15" s="44">
        <v>8000</v>
      </c>
    </row>
    <row r="16" spans="1:226" x14ac:dyDescent="0.25">
      <c r="A16" s="40" t="s">
        <v>272</v>
      </c>
      <c r="B16" s="45"/>
      <c r="C16" s="67">
        <f t="shared" si="37"/>
        <v>4.6663731117202976E-6</v>
      </c>
      <c r="D16" s="67">
        <f t="shared" si="38"/>
        <v>2.7652020225307945E-5</v>
      </c>
      <c r="E16" s="67">
        <f t="shared" si="39"/>
        <v>3.3864604025691213E-6</v>
      </c>
      <c r="F16" s="67">
        <f t="shared" si="40"/>
        <v>7.8666679377693664E-6</v>
      </c>
      <c r="G16" s="67">
        <f t="shared" si="41"/>
        <v>1.4551720937772388E-5</v>
      </c>
      <c r="H16" s="67">
        <f t="shared" si="42"/>
        <v>1.4697238147150151E-5</v>
      </c>
      <c r="I16" s="67">
        <f t="shared" si="43"/>
        <v>4.3032454034447332E-6</v>
      </c>
      <c r="J16" s="67">
        <f t="shared" si="44"/>
        <v>0</v>
      </c>
      <c r="K16" s="67">
        <f t="shared" si="45"/>
        <v>2.8399350794753621E-6</v>
      </c>
      <c r="L16" s="67">
        <f t="shared" si="46"/>
        <v>3.2480084303093681E-6</v>
      </c>
      <c r="M16" s="67">
        <f t="shared" si="47"/>
        <v>6.4737834695781718E-7</v>
      </c>
      <c r="N16" s="67">
        <f t="shared" si="48"/>
        <v>0</v>
      </c>
      <c r="O16" s="67">
        <f t="shared" si="49"/>
        <v>0</v>
      </c>
      <c r="P16" s="67">
        <f t="shared" si="50"/>
        <v>1.3770941625270566E-6</v>
      </c>
      <c r="Q16" s="67">
        <f t="shared" si="51"/>
        <v>4.845243345214488E-6</v>
      </c>
      <c r="R16" s="67">
        <f t="shared" si="52"/>
        <v>1.5156526839248119E-6</v>
      </c>
      <c r="S16" s="67">
        <f t="shared" si="53"/>
        <v>2.5878542168583478E-6</v>
      </c>
      <c r="T16" s="67">
        <f t="shared" si="54"/>
        <v>1.2605708103132288E-5</v>
      </c>
      <c r="U16" s="67">
        <f t="shared" si="55"/>
        <v>9.9923295939462198E-7</v>
      </c>
      <c r="V16" s="67">
        <f t="shared" si="56"/>
        <v>1.102292861036424E-6</v>
      </c>
      <c r="W16" s="67">
        <f t="shared" si="57"/>
        <v>0</v>
      </c>
      <c r="X16" s="67">
        <f t="shared" si="58"/>
        <v>0</v>
      </c>
      <c r="Y16" s="67">
        <f t="shared" si="59"/>
        <v>7.9970266388899175E-7</v>
      </c>
      <c r="Z16" s="67">
        <f t="shared" si="60"/>
        <v>0</v>
      </c>
      <c r="AA16" s="67">
        <f t="shared" si="61"/>
        <v>1.0572529376821384E-6</v>
      </c>
      <c r="AB16" s="67">
        <f t="shared" si="62"/>
        <v>2.9100531531356041E-6</v>
      </c>
      <c r="AC16" s="67">
        <f t="shared" si="63"/>
        <v>8.1163852454430377E-7</v>
      </c>
      <c r="AD16" s="67">
        <f t="shared" si="64"/>
        <v>0</v>
      </c>
      <c r="AE16" s="67">
        <f t="shared" si="65"/>
        <v>6.6435488651644427E-6</v>
      </c>
      <c r="AF16" s="67">
        <f t="shared" si="66"/>
        <v>0</v>
      </c>
      <c r="AG16" s="67">
        <f t="shared" si="67"/>
        <v>1.818783220709861E-6</v>
      </c>
      <c r="AH16" s="67">
        <f t="shared" si="68"/>
        <v>3.7035480742156519E-6</v>
      </c>
      <c r="AI16" s="78">
        <f t="shared" si="69"/>
        <v>98778.471455360544</v>
      </c>
      <c r="AJ16" s="78">
        <f t="shared" si="70"/>
        <v>30340.273108266669</v>
      </c>
      <c r="AK16" s="78">
        <f t="shared" si="71"/>
        <v>4202.5219570616191</v>
      </c>
      <c r="AL16" s="78">
        <f t="shared" si="72"/>
        <v>17194.958024184765</v>
      </c>
      <c r="AM16" s="78">
        <f t="shared" si="73"/>
        <v>16724.324707516313</v>
      </c>
      <c r="AN16" s="78">
        <f t="shared" si="74"/>
        <v>6689.2850922075386</v>
      </c>
      <c r="AO16" s="78">
        <f t="shared" si="75"/>
        <v>5460.9791091790539</v>
      </c>
      <c r="AP16" s="78">
        <f t="shared" si="76"/>
        <v>0</v>
      </c>
      <c r="AQ16" s="78">
        <f t="shared" si="77"/>
        <v>1559.5271051220097</v>
      </c>
      <c r="AR16" s="78">
        <f t="shared" si="78"/>
        <v>6724.4627334296565</v>
      </c>
      <c r="AS16" s="78">
        <f t="shared" si="79"/>
        <v>311.37834556840733</v>
      </c>
      <c r="AT16" s="78">
        <f t="shared" si="80"/>
        <v>0</v>
      </c>
      <c r="AU16" s="78">
        <f t="shared" si="81"/>
        <v>0</v>
      </c>
      <c r="AV16" s="78">
        <f t="shared" si="82"/>
        <v>938.02807777748649</v>
      </c>
      <c r="AW16" s="78">
        <f t="shared" si="83"/>
        <v>7559.4746863680766</v>
      </c>
      <c r="AX16" s="78">
        <f t="shared" si="84"/>
        <v>1249.2223976376911</v>
      </c>
      <c r="AY16" s="78">
        <f t="shared" si="85"/>
        <v>3434.7202550482516</v>
      </c>
      <c r="AZ16" s="78">
        <f t="shared" si="86"/>
        <v>1866.4218576908422</v>
      </c>
      <c r="BA16" s="78">
        <f t="shared" si="87"/>
        <v>938.19104778847407</v>
      </c>
      <c r="BB16" s="78">
        <f t="shared" si="88"/>
        <v>315.52015454701933</v>
      </c>
      <c r="BC16" s="78">
        <f t="shared" si="89"/>
        <v>0</v>
      </c>
      <c r="BD16" s="78">
        <f t="shared" si="90"/>
        <v>0</v>
      </c>
      <c r="BE16" s="78">
        <f t="shared" si="91"/>
        <v>311.3565354991581</v>
      </c>
      <c r="BF16" s="78">
        <f t="shared" si="92"/>
        <v>0</v>
      </c>
      <c r="BG16" s="78">
        <f t="shared" si="93"/>
        <v>938.16602032624178</v>
      </c>
      <c r="BH16" s="78">
        <f t="shared" si="94"/>
        <v>1248.422184932014</v>
      </c>
      <c r="BI16" s="78">
        <f t="shared" si="95"/>
        <v>311.35482663027756</v>
      </c>
      <c r="BJ16" s="78">
        <f t="shared" si="96"/>
        <v>0</v>
      </c>
      <c r="BK16" s="78">
        <f t="shared" si="97"/>
        <v>2807.2876698387136</v>
      </c>
      <c r="BL16" s="78">
        <f t="shared" si="98"/>
        <v>0</v>
      </c>
      <c r="BM16" s="78">
        <f t="shared" si="99"/>
        <v>1249.0483511017794</v>
      </c>
      <c r="BN16" s="78">
        <f t="shared" si="100"/>
        <v>7983.6290313841391</v>
      </c>
      <c r="BO16" s="44">
        <f t="shared" si="101"/>
        <v>0.21419402945990815</v>
      </c>
      <c r="BP16" s="44">
        <f t="shared" si="102"/>
        <v>1.2560201985566581</v>
      </c>
      <c r="BQ16" s="44">
        <f t="shared" si="103"/>
        <v>0.15553535508289601</v>
      </c>
      <c r="BR16" s="44">
        <f t="shared" si="104"/>
        <v>0.36056304577099851</v>
      </c>
      <c r="BS16" s="44">
        <f t="shared" si="105"/>
        <v>0.66493024718987137</v>
      </c>
      <c r="BT16" s="44">
        <f t="shared" si="106"/>
        <v>0.67153489727524618</v>
      </c>
      <c r="BU16" s="44">
        <f t="shared" si="107"/>
        <v>0.19755881312349299</v>
      </c>
      <c r="BV16" s="44">
        <f t="shared" si="108"/>
        <v>0</v>
      </c>
      <c r="BW16" s="44">
        <f t="shared" si="109"/>
        <v>0.1304669656896596</v>
      </c>
      <c r="BX16" s="44">
        <f t="shared" si="110"/>
        <v>0.14918593765351876</v>
      </c>
      <c r="BY16" s="44">
        <f t="shared" si="111"/>
        <v>2.9770627478292511E-2</v>
      </c>
      <c r="BZ16" s="44">
        <f t="shared" si="112"/>
        <v>0</v>
      </c>
      <c r="CA16" s="44">
        <f t="shared" si="113"/>
        <v>0</v>
      </c>
      <c r="CB16" s="44">
        <f t="shared" si="114"/>
        <v>6.3306418510136617E-2</v>
      </c>
      <c r="CC16" s="44">
        <f t="shared" si="115"/>
        <v>0.22238620193818134</v>
      </c>
      <c r="CD16" s="44">
        <f t="shared" si="116"/>
        <v>6.9671656728958656E-2</v>
      </c>
      <c r="CE16" s="44">
        <f t="shared" si="117"/>
        <v>0.11890010933589157</v>
      </c>
      <c r="CF16" s="44">
        <f t="shared" si="118"/>
        <v>0.57652126587511976</v>
      </c>
      <c r="CG16" s="44">
        <f t="shared" si="119"/>
        <v>4.5943735626318656E-2</v>
      </c>
      <c r="CH16" s="44">
        <f t="shared" si="120"/>
        <v>5.067992567847425E-2</v>
      </c>
      <c r="CI16" s="44">
        <f t="shared" si="121"/>
        <v>0</v>
      </c>
      <c r="CJ16" s="44">
        <f t="shared" si="122"/>
        <v>0</v>
      </c>
      <c r="CK16" s="44">
        <f t="shared" si="123"/>
        <v>3.6772905114456828E-2</v>
      </c>
      <c r="CL16" s="44">
        <f t="shared" si="124"/>
        <v>0</v>
      </c>
      <c r="CM16" s="44">
        <f t="shared" si="125"/>
        <v>4.8610139631547422E-2</v>
      </c>
      <c r="CN16" s="44">
        <f t="shared" si="126"/>
        <v>0.13368389231964645</v>
      </c>
      <c r="CO16" s="44">
        <f t="shared" si="127"/>
        <v>3.7321549605448312E-2</v>
      </c>
      <c r="CP16" s="44">
        <f t="shared" si="128"/>
        <v>0</v>
      </c>
      <c r="CQ16" s="44">
        <f t="shared" si="129"/>
        <v>0.30467306817783774</v>
      </c>
      <c r="CR16" s="44">
        <f t="shared" si="130"/>
        <v>0</v>
      </c>
      <c r="CS16" s="44">
        <f t="shared" si="131"/>
        <v>8.359433976246157E-2</v>
      </c>
      <c r="CT16" s="44">
        <f t="shared" si="132"/>
        <v>0.1700739765581219</v>
      </c>
      <c r="CU16" s="39">
        <v>6.35</v>
      </c>
      <c r="CV16" s="39">
        <v>37.628865979381402</v>
      </c>
      <c r="CW16" s="39">
        <v>4.6082949308755801</v>
      </c>
      <c r="CX16" s="39">
        <v>10.7049608355091</v>
      </c>
      <c r="CY16" s="39">
        <v>19.801980198019798</v>
      </c>
      <c r="CZ16" s="39">
        <v>20</v>
      </c>
      <c r="DA16" s="39">
        <v>5.85585585585586</v>
      </c>
      <c r="DB16" s="39">
        <v>0</v>
      </c>
      <c r="DC16" s="39">
        <v>3.8645833333333299</v>
      </c>
      <c r="DD16" s="39">
        <v>4.4198895027624303</v>
      </c>
      <c r="DE16" s="39">
        <v>0.88095238095238104</v>
      </c>
      <c r="DF16" s="39">
        <v>0</v>
      </c>
      <c r="DG16" s="39">
        <v>0</v>
      </c>
      <c r="DH16" s="39">
        <v>1.8739495798319299</v>
      </c>
      <c r="DI16" s="39">
        <v>6.5934065934065904</v>
      </c>
      <c r="DJ16" s="39">
        <v>2.0625</v>
      </c>
      <c r="DK16" s="39">
        <v>3.5215517241379302</v>
      </c>
      <c r="DL16" s="39">
        <v>17.153846153846199</v>
      </c>
      <c r="DM16" s="39">
        <v>1.3597560975609799</v>
      </c>
      <c r="DN16" s="39">
        <v>1.5</v>
      </c>
      <c r="DO16" s="39">
        <v>0</v>
      </c>
      <c r="DP16" s="39">
        <v>0</v>
      </c>
      <c r="DQ16" s="39">
        <v>1.0882352941176501</v>
      </c>
      <c r="DR16" s="39">
        <v>0</v>
      </c>
      <c r="DS16" s="39">
        <v>1.43870967741935</v>
      </c>
      <c r="DT16" s="39">
        <v>3.96</v>
      </c>
      <c r="DU16" s="78">
        <v>1.1044776119402999</v>
      </c>
      <c r="DV16" s="78">
        <v>0</v>
      </c>
      <c r="DW16" s="78">
        <v>9.0405405405405403</v>
      </c>
      <c r="DX16" s="78">
        <v>0</v>
      </c>
      <c r="DY16" s="78">
        <v>2.4750000000000001</v>
      </c>
      <c r="DZ16" s="78">
        <v>5.03978779840849</v>
      </c>
      <c r="EA16" s="39">
        <f t="shared" si="133"/>
        <v>3.2698419668048468</v>
      </c>
      <c r="EB16" s="39">
        <f t="shared" si="134"/>
        <v>1.2451484500934582</v>
      </c>
      <c r="EC16">
        <v>572.77</v>
      </c>
      <c r="ED16" s="39">
        <f t="shared" si="135"/>
        <v>1.565212710280374E-2</v>
      </c>
      <c r="EE16" s="39">
        <f t="shared" si="136"/>
        <v>7.8260635514018712E-2</v>
      </c>
      <c r="EF16" s="39">
        <f t="shared" si="137"/>
        <v>4.2090685467715182E-2</v>
      </c>
      <c r="EG16" s="39">
        <f t="shared" si="138"/>
        <v>46116351.470874891</v>
      </c>
      <c r="EH16" s="39">
        <f t="shared" si="139"/>
        <v>2415587.9931813087</v>
      </c>
      <c r="EI16" s="39">
        <f t="shared" si="140"/>
        <v>2701972.1367028044</v>
      </c>
      <c r="EJ16" s="39">
        <f t="shared" si="141"/>
        <v>4768918.5638579447</v>
      </c>
      <c r="EK16" s="39">
        <f t="shared" si="142"/>
        <v>2515199.8691887856</v>
      </c>
      <c r="EL16" s="39">
        <f t="shared" si="143"/>
        <v>996118.76007476647</v>
      </c>
      <c r="EM16" s="39">
        <f t="shared" si="144"/>
        <v>2764229.5592074771</v>
      </c>
      <c r="EN16" s="39">
        <f t="shared" si="145"/>
        <v>572768.28704299079</v>
      </c>
      <c r="EO16" s="39">
        <f t="shared" si="146"/>
        <v>1195342.5120897198</v>
      </c>
      <c r="EP16" s="39">
        <f t="shared" si="147"/>
        <v>4507437.3893383183</v>
      </c>
      <c r="EQ16" s="39">
        <f t="shared" si="148"/>
        <v>1045924.6980785049</v>
      </c>
      <c r="ER16" s="39">
        <f t="shared" si="149"/>
        <v>473156.41103551409</v>
      </c>
      <c r="ES16" s="39">
        <f t="shared" si="150"/>
        <v>859152.43056448607</v>
      </c>
      <c r="ET16" s="39">
        <f t="shared" si="151"/>
        <v>1481726.6556112152</v>
      </c>
      <c r="EU16" s="39">
        <f t="shared" si="152"/>
        <v>3399255.2687551407</v>
      </c>
      <c r="EV16" s="39">
        <f t="shared" si="153"/>
        <v>1793013.7681345798</v>
      </c>
      <c r="EW16" s="39">
        <f t="shared" si="154"/>
        <v>2888744.4042168227</v>
      </c>
      <c r="EX16" s="39">
        <f t="shared" si="155"/>
        <v>323738.59702429915</v>
      </c>
      <c r="EY16" s="39">
        <f t="shared" si="156"/>
        <v>2042043.4581532713</v>
      </c>
      <c r="EZ16" s="39">
        <f t="shared" si="157"/>
        <v>622574.22504672909</v>
      </c>
      <c r="FA16" s="39">
        <f t="shared" si="158"/>
        <v>610122.74054579448</v>
      </c>
      <c r="FB16" s="39">
        <f t="shared" si="159"/>
        <v>1705853.3766280378</v>
      </c>
      <c r="FC16" s="39">
        <f t="shared" si="160"/>
        <v>846700.94606355159</v>
      </c>
      <c r="FD16" s="39">
        <f t="shared" si="161"/>
        <v>635025.70954766369</v>
      </c>
      <c r="FE16" s="39">
        <f t="shared" si="162"/>
        <v>1929980.0976448602</v>
      </c>
      <c r="FF16" s="39">
        <f t="shared" si="163"/>
        <v>933861.33757009357</v>
      </c>
      <c r="FG16" s="39">
        <f t="shared" si="164"/>
        <v>834249.46156261698</v>
      </c>
      <c r="FH16" s="39">
        <f t="shared" si="165"/>
        <v>1045924.6980785049</v>
      </c>
      <c r="FI16" s="39">
        <f t="shared" si="166"/>
        <v>921409.85306915909</v>
      </c>
      <c r="FJ16" s="39">
        <f t="shared" si="167"/>
        <v>821797.97706168238</v>
      </c>
      <c r="FK16" s="39">
        <f t="shared" si="168"/>
        <v>1494178.1401121498</v>
      </c>
      <c r="FL16" s="39">
        <f t="shared" si="169"/>
        <v>4694209.6568523375</v>
      </c>
      <c r="FM16" s="39">
        <v>37036830</v>
      </c>
      <c r="FN16">
        <v>1940000</v>
      </c>
      <c r="FO16">
        <v>2170000</v>
      </c>
      <c r="FP16">
        <v>3830000</v>
      </c>
      <c r="FQ16">
        <v>2020000</v>
      </c>
      <c r="FR16">
        <v>800000</v>
      </c>
      <c r="FS16">
        <v>2220000</v>
      </c>
      <c r="FT16">
        <v>460000</v>
      </c>
      <c r="FU16">
        <v>960000</v>
      </c>
      <c r="FV16">
        <v>3620000</v>
      </c>
      <c r="FW16">
        <v>840000</v>
      </c>
      <c r="FX16">
        <v>380000</v>
      </c>
      <c r="FY16">
        <v>690000</v>
      </c>
      <c r="FZ16">
        <v>1190000</v>
      </c>
      <c r="GA16">
        <v>2730000</v>
      </c>
      <c r="GB16">
        <v>1440000</v>
      </c>
      <c r="GC16">
        <v>2320000</v>
      </c>
      <c r="GD16">
        <v>260000</v>
      </c>
      <c r="GE16">
        <v>1640000</v>
      </c>
      <c r="GF16">
        <v>500000</v>
      </c>
      <c r="GG16">
        <v>490000</v>
      </c>
      <c r="GH16">
        <v>1370000</v>
      </c>
      <c r="GI16">
        <v>680000</v>
      </c>
      <c r="GJ16">
        <v>510000</v>
      </c>
      <c r="GK16">
        <v>1550000</v>
      </c>
      <c r="GL16">
        <v>750000</v>
      </c>
      <c r="GM16">
        <v>670000</v>
      </c>
      <c r="GN16">
        <v>840000</v>
      </c>
      <c r="GO16">
        <v>740000</v>
      </c>
      <c r="GP16">
        <v>660000</v>
      </c>
      <c r="GQ16">
        <v>1200000</v>
      </c>
      <c r="GR16">
        <v>3770000</v>
      </c>
      <c r="GS16" s="74">
        <v>2.1739065420560751E-3</v>
      </c>
      <c r="GT16">
        <v>2E-3</v>
      </c>
      <c r="GU16">
        <v>0.01</v>
      </c>
      <c r="GV16" s="37">
        <f t="shared" si="35"/>
        <v>5.3782703387548576E-3</v>
      </c>
      <c r="GW16" s="44">
        <f t="shared" si="170"/>
        <v>1.2981754234253586</v>
      </c>
      <c r="GX16" s="30">
        <v>8.7870476190476303</v>
      </c>
      <c r="GY16" s="13">
        <f t="shared" si="171"/>
        <v>2.6016855118989657</v>
      </c>
      <c r="GZ16" s="44">
        <v>0.41</v>
      </c>
      <c r="HA16" s="13">
        <f t="shared" si="172"/>
        <v>1.7100000000000009</v>
      </c>
      <c r="HB16" s="13">
        <f t="shared" si="173"/>
        <v>-0.15665381004537635</v>
      </c>
      <c r="HC16" s="13">
        <f t="shared" si="174"/>
        <v>14.886316152974905</v>
      </c>
      <c r="HD16" s="13">
        <f t="shared" si="175"/>
        <v>17.410896085350757</v>
      </c>
      <c r="HE16" s="13">
        <v>9.75</v>
      </c>
      <c r="HF16" s="13">
        <v>8.0399999999999991</v>
      </c>
      <c r="HG16" s="13">
        <v>2</v>
      </c>
      <c r="HH16" s="13">
        <f t="shared" si="176"/>
        <v>-10.684619516131413</v>
      </c>
      <c r="HI16" s="13">
        <f t="shared" si="36"/>
        <v>0.25865107765800122</v>
      </c>
      <c r="HJ16" s="13">
        <f t="shared" si="177"/>
        <v>-1.2273486055805338</v>
      </c>
      <c r="HK16" s="13">
        <f t="shared" si="178"/>
        <v>1.6532742375012797</v>
      </c>
      <c r="HL16" s="44">
        <v>1.1499999999999999</v>
      </c>
      <c r="HM16" s="44">
        <v>0.72</v>
      </c>
      <c r="HN16" s="44">
        <f t="shared" si="179"/>
        <v>182.98193356716774</v>
      </c>
      <c r="HO16" s="44">
        <v>200</v>
      </c>
      <c r="HP16" s="44">
        <v>0</v>
      </c>
      <c r="HQ16" s="44">
        <v>2941</v>
      </c>
      <c r="HR16" s="44">
        <v>8000</v>
      </c>
    </row>
    <row r="17" spans="1:226" x14ac:dyDescent="0.25">
      <c r="A17" s="40" t="s">
        <v>273</v>
      </c>
      <c r="B17" s="45"/>
      <c r="C17" s="67">
        <f t="shared" si="37"/>
        <v>4.1449356164915963E-6</v>
      </c>
      <c r="D17" s="67">
        <f t="shared" si="38"/>
        <v>2.4562082961595167E-5</v>
      </c>
      <c r="E17" s="67">
        <f t="shared" si="39"/>
        <v>3.0080450063437944E-6</v>
      </c>
      <c r="F17" s="67">
        <f t="shared" si="40"/>
        <v>6.9876178646062319E-6</v>
      </c>
      <c r="G17" s="67">
        <f t="shared" si="41"/>
        <v>1.2925658740131456E-5</v>
      </c>
      <c r="H17" s="67">
        <f t="shared" si="42"/>
        <v>1.305491532753271E-5</v>
      </c>
      <c r="I17" s="67">
        <f t="shared" si="43"/>
        <v>3.8223851184218584E-6</v>
      </c>
      <c r="J17" s="67">
        <f t="shared" si="44"/>
        <v>0</v>
      </c>
      <c r="K17" s="67">
        <f t="shared" si="45"/>
        <v>2.5225904096428612E-6</v>
      </c>
      <c r="L17" s="67">
        <f t="shared" si="46"/>
        <v>2.885064160780635E-6</v>
      </c>
      <c r="M17" s="67">
        <f t="shared" si="47"/>
        <v>5.7503793704613733E-7</v>
      </c>
      <c r="N17" s="67">
        <f t="shared" si="48"/>
        <v>0</v>
      </c>
      <c r="O17" s="67">
        <f t="shared" si="49"/>
        <v>0</v>
      </c>
      <c r="P17" s="67">
        <f t="shared" si="50"/>
        <v>1.2232126546385391E-6</v>
      </c>
      <c r="Q17" s="67">
        <f t="shared" si="51"/>
        <v>4.3038182398458767E-6</v>
      </c>
      <c r="R17" s="67">
        <f t="shared" si="52"/>
        <v>1.3462881431518595E-6</v>
      </c>
      <c r="S17" s="67">
        <f t="shared" si="53"/>
        <v>2.2986779790075407E-6</v>
      </c>
      <c r="T17" s="67">
        <f t="shared" si="54"/>
        <v>1.1197100453999185E-5</v>
      </c>
      <c r="U17" s="67">
        <f t="shared" si="55"/>
        <v>8.8757503598777335E-7</v>
      </c>
      <c r="V17" s="67">
        <f t="shared" si="56"/>
        <v>9.7911864956490985E-7</v>
      </c>
      <c r="W17" s="67">
        <f t="shared" si="57"/>
        <v>0</v>
      </c>
      <c r="X17" s="67">
        <f t="shared" si="58"/>
        <v>0</v>
      </c>
      <c r="Y17" s="67">
        <f t="shared" si="59"/>
        <v>7.1034098105709521E-7</v>
      </c>
      <c r="Z17" s="67">
        <f t="shared" si="60"/>
        <v>0</v>
      </c>
      <c r="AA17" s="67">
        <f t="shared" si="61"/>
        <v>9.3911165098049289E-7</v>
      </c>
      <c r="AB17" s="67">
        <f t="shared" si="62"/>
        <v>2.5848732348513186E-6</v>
      </c>
      <c r="AC17" s="67">
        <f t="shared" si="63"/>
        <v>7.209430852516633E-7</v>
      </c>
      <c r="AD17" s="67">
        <f t="shared" si="64"/>
        <v>0</v>
      </c>
      <c r="AE17" s="67">
        <f t="shared" si="65"/>
        <v>5.901174563594045E-6</v>
      </c>
      <c r="AF17" s="67">
        <f t="shared" si="66"/>
        <v>0</v>
      </c>
      <c r="AG17" s="67">
        <f t="shared" si="67"/>
        <v>1.6155457717821013E-6</v>
      </c>
      <c r="AH17" s="67">
        <f t="shared" si="68"/>
        <v>3.2897001488478225E-6</v>
      </c>
      <c r="AI17" s="78">
        <f t="shared" si="69"/>
        <v>87741.569068195997</v>
      </c>
      <c r="AJ17" s="78">
        <f t="shared" si="70"/>
        <v>26951.675468218189</v>
      </c>
      <c r="AK17" s="78">
        <f t="shared" si="71"/>
        <v>3732.946629819161</v>
      </c>
      <c r="AL17" s="78">
        <f t="shared" si="72"/>
        <v>15273.813126342151</v>
      </c>
      <c r="AM17" s="78">
        <f t="shared" si="73"/>
        <v>14855.994085246324</v>
      </c>
      <c r="AN17" s="78">
        <f t="shared" si="74"/>
        <v>5942.0045435897946</v>
      </c>
      <c r="AO17" s="78">
        <f t="shared" si="75"/>
        <v>4850.7985611632985</v>
      </c>
      <c r="AP17" s="78">
        <f t="shared" si="76"/>
        <v>0</v>
      </c>
      <c r="AQ17" s="78">
        <f t="shared" si="77"/>
        <v>1385.2691388206968</v>
      </c>
      <c r="AR17" s="78">
        <f t="shared" si="78"/>
        <v>5973.0924874970078</v>
      </c>
      <c r="AS17" s="78">
        <f t="shared" si="79"/>
        <v>276.58421924132637</v>
      </c>
      <c r="AT17" s="78">
        <f t="shared" si="80"/>
        <v>0</v>
      </c>
      <c r="AU17" s="78">
        <f t="shared" si="81"/>
        <v>0</v>
      </c>
      <c r="AV17" s="78">
        <f t="shared" si="82"/>
        <v>833.21211345120105</v>
      </c>
      <c r="AW17" s="78">
        <f t="shared" si="83"/>
        <v>6714.8280288189726</v>
      </c>
      <c r="AX17" s="78">
        <f t="shared" si="84"/>
        <v>1109.6337074446449</v>
      </c>
      <c r="AY17" s="78">
        <f t="shared" si="85"/>
        <v>3050.9307172783642</v>
      </c>
      <c r="AZ17" s="78">
        <f t="shared" si="86"/>
        <v>1657.910076303921</v>
      </c>
      <c r="BA17" s="78">
        <f t="shared" si="87"/>
        <v>833.35613157359478</v>
      </c>
      <c r="BB17" s="78">
        <f t="shared" si="88"/>
        <v>280.26351334877592</v>
      </c>
      <c r="BC17" s="78">
        <f t="shared" si="89"/>
        <v>0</v>
      </c>
      <c r="BD17" s="78">
        <f t="shared" si="90"/>
        <v>0</v>
      </c>
      <c r="BE17" s="78">
        <f t="shared" si="91"/>
        <v>276.56494552139969</v>
      </c>
      <c r="BF17" s="78">
        <f t="shared" si="92"/>
        <v>0</v>
      </c>
      <c r="BG17" s="78">
        <f t="shared" si="93"/>
        <v>833.33401458788342</v>
      </c>
      <c r="BH17" s="78">
        <f t="shared" si="94"/>
        <v>1108.926548584767</v>
      </c>
      <c r="BI17" s="78">
        <f t="shared" si="95"/>
        <v>276.56343538071354</v>
      </c>
      <c r="BJ17" s="78">
        <f t="shared" si="96"/>
        <v>0</v>
      </c>
      <c r="BK17" s="78">
        <f t="shared" si="97"/>
        <v>2493.6300740134643</v>
      </c>
      <c r="BL17" s="78">
        <f t="shared" si="98"/>
        <v>0</v>
      </c>
      <c r="BM17" s="78">
        <f t="shared" si="99"/>
        <v>1109.4799005466825</v>
      </c>
      <c r="BN17" s="78">
        <f t="shared" si="100"/>
        <v>7091.5711078625482</v>
      </c>
      <c r="BO17" s="44">
        <f t="shared" si="101"/>
        <v>0.2130987088207052</v>
      </c>
      <c r="BP17" s="44">
        <f t="shared" si="102"/>
        <v>1.2496640274608142</v>
      </c>
      <c r="BQ17" s="44">
        <f t="shared" si="103"/>
        <v>0.15473953122812395</v>
      </c>
      <c r="BR17" s="44">
        <f t="shared" si="104"/>
        <v>0.35872193093847987</v>
      </c>
      <c r="BS17" s="44">
        <f t="shared" si="105"/>
        <v>0.66154528468221285</v>
      </c>
      <c r="BT17" s="44">
        <f t="shared" si="106"/>
        <v>0.66811653859446274</v>
      </c>
      <c r="BU17" s="44">
        <f t="shared" si="107"/>
        <v>0.19654839217120162</v>
      </c>
      <c r="BV17" s="44">
        <f t="shared" si="108"/>
        <v>0</v>
      </c>
      <c r="BW17" s="44">
        <f t="shared" si="109"/>
        <v>0.12979924188617795</v>
      </c>
      <c r="BX17" s="44">
        <f t="shared" si="110"/>
        <v>0.14842255340934429</v>
      </c>
      <c r="BY17" s="44">
        <f t="shared" si="111"/>
        <v>2.9618109965892144E-2</v>
      </c>
      <c r="BZ17" s="44">
        <f t="shared" si="112"/>
        <v>0</v>
      </c>
      <c r="CA17" s="44">
        <f t="shared" si="113"/>
        <v>0</v>
      </c>
      <c r="CB17" s="44">
        <f t="shared" si="114"/>
        <v>6.2982202465075091E-2</v>
      </c>
      <c r="CC17" s="44">
        <f t="shared" si="115"/>
        <v>0.22124908200046389</v>
      </c>
      <c r="CD17" s="44">
        <f t="shared" si="116"/>
        <v>6.9314864508461152E-2</v>
      </c>
      <c r="CE17" s="44">
        <f t="shared" si="117"/>
        <v>0.11829151404159784</v>
      </c>
      <c r="CF17" s="44">
        <f t="shared" si="118"/>
        <v>0.57358376847423365</v>
      </c>
      <c r="CG17" s="44">
        <f t="shared" si="119"/>
        <v>4.570839975855822E-2</v>
      </c>
      <c r="CH17" s="44">
        <f t="shared" si="120"/>
        <v>5.0420342040272625E-2</v>
      </c>
      <c r="CI17" s="44">
        <f t="shared" si="121"/>
        <v>0</v>
      </c>
      <c r="CJ17" s="44">
        <f t="shared" si="122"/>
        <v>0</v>
      </c>
      <c r="CK17" s="44">
        <f t="shared" si="123"/>
        <v>3.6584527453026504E-2</v>
      </c>
      <c r="CL17" s="44">
        <f t="shared" si="124"/>
        <v>0</v>
      </c>
      <c r="CM17" s="44">
        <f t="shared" si="125"/>
        <v>4.8361152351121921E-2</v>
      </c>
      <c r="CN17" s="44">
        <f t="shared" si="126"/>
        <v>0.13299972636253057</v>
      </c>
      <c r="CO17" s="44">
        <f t="shared" si="127"/>
        <v>3.7130362430420318E-2</v>
      </c>
      <c r="CP17" s="44">
        <f t="shared" si="128"/>
        <v>0</v>
      </c>
      <c r="CQ17" s="44">
        <f t="shared" si="129"/>
        <v>0.30311647177504891</v>
      </c>
      <c r="CR17" s="44">
        <f t="shared" si="130"/>
        <v>0</v>
      </c>
      <c r="CS17" s="44">
        <f t="shared" si="131"/>
        <v>8.3166308087399901E-2</v>
      </c>
      <c r="CT17" s="44">
        <f t="shared" si="132"/>
        <v>0.16920388936891478</v>
      </c>
      <c r="CU17" s="39">
        <v>6.35</v>
      </c>
      <c r="CV17" s="39">
        <v>37.628865979381402</v>
      </c>
      <c r="CW17" s="39">
        <v>4.6082949308755801</v>
      </c>
      <c r="CX17" s="39">
        <v>10.7049608355091</v>
      </c>
      <c r="CY17" s="39">
        <v>19.801980198019798</v>
      </c>
      <c r="CZ17" s="39">
        <v>20</v>
      </c>
      <c r="DA17" s="39">
        <v>5.85585585585586</v>
      </c>
      <c r="DB17" s="39">
        <v>0</v>
      </c>
      <c r="DC17" s="39">
        <v>3.8645833333333299</v>
      </c>
      <c r="DD17" s="39">
        <v>4.4198895027624303</v>
      </c>
      <c r="DE17" s="39">
        <v>0.88095238095238104</v>
      </c>
      <c r="DF17" s="39">
        <v>0</v>
      </c>
      <c r="DG17" s="39">
        <v>0</v>
      </c>
      <c r="DH17" s="39">
        <v>1.8739495798319299</v>
      </c>
      <c r="DI17" s="39">
        <v>6.5934065934065904</v>
      </c>
      <c r="DJ17" s="39">
        <v>2.0625</v>
      </c>
      <c r="DK17" s="39">
        <v>3.5215517241379302</v>
      </c>
      <c r="DL17" s="39">
        <v>17.153846153846199</v>
      </c>
      <c r="DM17" s="39">
        <v>1.3597560975609799</v>
      </c>
      <c r="DN17" s="39">
        <v>1.5</v>
      </c>
      <c r="DO17" s="39">
        <v>0</v>
      </c>
      <c r="DP17" s="39">
        <v>0</v>
      </c>
      <c r="DQ17" s="39">
        <v>1.0882352941176501</v>
      </c>
      <c r="DR17" s="39">
        <v>0</v>
      </c>
      <c r="DS17" s="39">
        <v>1.43870967741935</v>
      </c>
      <c r="DT17" s="39">
        <v>3.96</v>
      </c>
      <c r="DU17" s="78">
        <v>1.1044776119402999</v>
      </c>
      <c r="DV17" s="78">
        <v>0</v>
      </c>
      <c r="DW17" s="78">
        <v>9.0405405405405403</v>
      </c>
      <c r="DX17" s="78">
        <v>0</v>
      </c>
      <c r="DY17" s="78">
        <v>2.4750000000000001</v>
      </c>
      <c r="DZ17" s="78">
        <v>5.03978779840849</v>
      </c>
      <c r="EA17" s="39">
        <f t="shared" si="133"/>
        <v>3.2536305185748913</v>
      </c>
      <c r="EB17" s="39">
        <f t="shared" si="134"/>
        <v>1.1117081003731346</v>
      </c>
      <c r="EC17">
        <v>572.77</v>
      </c>
      <c r="ED17" s="39">
        <f t="shared" si="135"/>
        <v>1.3974716417910453E-2</v>
      </c>
      <c r="EE17" s="39">
        <f t="shared" si="136"/>
        <v>6.9873582089552272E-2</v>
      </c>
      <c r="EF17" s="39">
        <f t="shared" si="137"/>
        <v>3.738731926075442E-2</v>
      </c>
      <c r="EG17" s="39">
        <f t="shared" si="138"/>
        <v>41174143.923142724</v>
      </c>
      <c r="EH17" s="39">
        <f t="shared" si="139"/>
        <v>2156713.7147238813</v>
      </c>
      <c r="EI17" s="39">
        <f t="shared" si="140"/>
        <v>2412406.5778097026</v>
      </c>
      <c r="EJ17" s="39">
        <f t="shared" si="141"/>
        <v>4257842.0244291062</v>
      </c>
      <c r="EK17" s="39">
        <f t="shared" si="142"/>
        <v>2245650.3627537321</v>
      </c>
      <c r="EL17" s="39">
        <f t="shared" si="143"/>
        <v>889366.48029850784</v>
      </c>
      <c r="EM17" s="39">
        <f t="shared" si="144"/>
        <v>2467991.9828283591</v>
      </c>
      <c r="EN17" s="39">
        <f t="shared" si="145"/>
        <v>511385.72617164196</v>
      </c>
      <c r="EO17" s="39">
        <f t="shared" si="146"/>
        <v>1067239.7763582093</v>
      </c>
      <c r="EP17" s="39">
        <f t="shared" si="147"/>
        <v>4024383.3233507476</v>
      </c>
      <c r="EQ17" s="39">
        <f t="shared" si="148"/>
        <v>933834.80431343324</v>
      </c>
      <c r="ER17" s="39">
        <f t="shared" si="149"/>
        <v>422449.07814179122</v>
      </c>
      <c r="ES17" s="39">
        <f t="shared" si="150"/>
        <v>767078.589257463</v>
      </c>
      <c r="ET17" s="39">
        <f t="shared" si="151"/>
        <v>1322932.6394440304</v>
      </c>
      <c r="EU17" s="39">
        <f t="shared" si="152"/>
        <v>3034963.1140186577</v>
      </c>
      <c r="EV17" s="39">
        <f t="shared" si="153"/>
        <v>1600859.6645373141</v>
      </c>
      <c r="EW17" s="39">
        <f t="shared" si="154"/>
        <v>2579162.7928656726</v>
      </c>
      <c r="EX17" s="39">
        <f t="shared" si="155"/>
        <v>289044.10609701503</v>
      </c>
      <c r="EY17" s="39">
        <f t="shared" si="156"/>
        <v>1823201.2846119411</v>
      </c>
      <c r="EZ17" s="39">
        <f t="shared" si="157"/>
        <v>555854.05018656736</v>
      </c>
      <c r="FA17" s="39">
        <f t="shared" si="158"/>
        <v>544736.96918283601</v>
      </c>
      <c r="FB17" s="39">
        <f t="shared" si="159"/>
        <v>1523040.0975111946</v>
      </c>
      <c r="FC17" s="39">
        <f t="shared" si="160"/>
        <v>755961.50825373165</v>
      </c>
      <c r="FD17" s="39">
        <f t="shared" si="161"/>
        <v>566971.13119029871</v>
      </c>
      <c r="FE17" s="39">
        <f t="shared" si="162"/>
        <v>1723147.5555783589</v>
      </c>
      <c r="FF17" s="39">
        <f t="shared" si="163"/>
        <v>833781.07527985109</v>
      </c>
      <c r="FG17" s="39">
        <f t="shared" si="164"/>
        <v>744844.4272500003</v>
      </c>
      <c r="FH17" s="39">
        <f t="shared" si="165"/>
        <v>933834.80431343324</v>
      </c>
      <c r="FI17" s="39">
        <f t="shared" si="166"/>
        <v>822663.99427611975</v>
      </c>
      <c r="FJ17" s="39">
        <f t="shared" si="167"/>
        <v>733727.34624626895</v>
      </c>
      <c r="FK17" s="39">
        <f t="shared" si="168"/>
        <v>1334049.7204477617</v>
      </c>
      <c r="FL17" s="39">
        <f t="shared" si="169"/>
        <v>4191139.5384067181</v>
      </c>
      <c r="FM17" s="39">
        <v>37036830</v>
      </c>
      <c r="FN17">
        <v>1940000</v>
      </c>
      <c r="FO17">
        <v>2170000</v>
      </c>
      <c r="FP17">
        <v>3830000</v>
      </c>
      <c r="FQ17">
        <v>2020000</v>
      </c>
      <c r="FR17">
        <v>800000</v>
      </c>
      <c r="FS17">
        <v>2220000</v>
      </c>
      <c r="FT17">
        <v>460000</v>
      </c>
      <c r="FU17">
        <v>960000</v>
      </c>
      <c r="FV17">
        <v>3620000</v>
      </c>
      <c r="FW17">
        <v>840000</v>
      </c>
      <c r="FX17">
        <v>380000</v>
      </c>
      <c r="FY17">
        <v>690000</v>
      </c>
      <c r="FZ17">
        <v>1190000</v>
      </c>
      <c r="GA17">
        <v>2730000</v>
      </c>
      <c r="GB17">
        <v>1440000</v>
      </c>
      <c r="GC17">
        <v>2320000</v>
      </c>
      <c r="GD17">
        <v>260000</v>
      </c>
      <c r="GE17">
        <v>1640000</v>
      </c>
      <c r="GF17">
        <v>500000</v>
      </c>
      <c r="GG17">
        <v>490000</v>
      </c>
      <c r="GH17">
        <v>1370000</v>
      </c>
      <c r="GI17">
        <v>680000</v>
      </c>
      <c r="GJ17">
        <v>510000</v>
      </c>
      <c r="GK17">
        <v>1550000</v>
      </c>
      <c r="GL17">
        <v>750000</v>
      </c>
      <c r="GM17">
        <v>670000</v>
      </c>
      <c r="GN17">
        <v>840000</v>
      </c>
      <c r="GO17">
        <v>740000</v>
      </c>
      <c r="GP17">
        <v>660000</v>
      </c>
      <c r="GQ17">
        <v>1200000</v>
      </c>
      <c r="GR17">
        <v>3770000</v>
      </c>
      <c r="GS17" s="74">
        <v>1.9409328358208962E-3</v>
      </c>
      <c r="GT17">
        <v>2E-3</v>
      </c>
      <c r="GU17">
        <v>0.01</v>
      </c>
      <c r="GV17" s="37">
        <f t="shared" si="35"/>
        <v>5.3507088291019069E-3</v>
      </c>
      <c r="GW17" s="44">
        <f t="shared" si="170"/>
        <v>1.7194323527465263</v>
      </c>
      <c r="GX17" s="30">
        <v>6.6342413793103452</v>
      </c>
      <c r="GY17" s="13">
        <f t="shared" si="171"/>
        <v>1.9642786095272187</v>
      </c>
      <c r="GZ17" s="44">
        <v>0.41</v>
      </c>
      <c r="HA17" s="13">
        <f t="shared" si="172"/>
        <v>1.7100000000000009</v>
      </c>
      <c r="HB17" s="13">
        <f t="shared" si="173"/>
        <v>-0.15665381004537635</v>
      </c>
      <c r="HC17" s="13">
        <f t="shared" si="174"/>
        <v>14.886316152974905</v>
      </c>
      <c r="HD17" s="13">
        <f t="shared" si="175"/>
        <v>17.410896085350757</v>
      </c>
      <c r="HE17" s="13">
        <v>9.75</v>
      </c>
      <c r="HF17" s="13">
        <v>8.0399999999999991</v>
      </c>
      <c r="HG17" s="13">
        <v>2</v>
      </c>
      <c r="HH17" s="13">
        <f t="shared" si="176"/>
        <v>-10.684619516131413</v>
      </c>
      <c r="HI17" s="13">
        <f t="shared" si="36"/>
        <v>0.25865107765800122</v>
      </c>
      <c r="HJ17" s="13">
        <f t="shared" si="177"/>
        <v>-1.2273486055805338</v>
      </c>
      <c r="HK17" s="13">
        <f t="shared" si="178"/>
        <v>2.1897604596621694</v>
      </c>
      <c r="HL17" s="44">
        <v>1.1499999999999999</v>
      </c>
      <c r="HM17" s="44">
        <v>0.72</v>
      </c>
      <c r="HN17" s="44">
        <f t="shared" si="179"/>
        <v>182.98193356716774</v>
      </c>
      <c r="HO17" s="44">
        <v>200</v>
      </c>
      <c r="HP17" s="44">
        <v>0</v>
      </c>
      <c r="HQ17" s="44">
        <v>2941</v>
      </c>
      <c r="HR17" s="44">
        <v>8000</v>
      </c>
    </row>
    <row r="18" spans="1:226" x14ac:dyDescent="0.25">
      <c r="A18" s="38" t="s">
        <v>291</v>
      </c>
      <c r="B18" s="39"/>
      <c r="C18" s="67">
        <f t="shared" si="37"/>
        <v>5.1770834186728835E-6</v>
      </c>
      <c r="D18" s="67">
        <f t="shared" si="38"/>
        <v>3.0678390255955285E-5</v>
      </c>
      <c r="E18" s="67">
        <f t="shared" si="39"/>
        <v>3.7570909094471368E-6</v>
      </c>
      <c r="F18" s="67">
        <f t="shared" si="40"/>
        <v>8.7276338959140984E-6</v>
      </c>
      <c r="G18" s="67">
        <f t="shared" si="41"/>
        <v>1.6144331234654342E-5</v>
      </c>
      <c r="H18" s="67">
        <f t="shared" si="42"/>
        <v>1.6305774547001068E-5</v>
      </c>
      <c r="I18" s="67">
        <f t="shared" si="43"/>
        <v>4.7742132682658187E-6</v>
      </c>
      <c r="J18" s="67">
        <f t="shared" si="44"/>
        <v>0</v>
      </c>
      <c r="K18" s="67">
        <f t="shared" si="45"/>
        <v>3.1507512275714099E-6</v>
      </c>
      <c r="L18" s="67">
        <f t="shared" si="46"/>
        <v>3.6034860877351936E-6</v>
      </c>
      <c r="M18" s="67">
        <f t="shared" si="47"/>
        <v>7.1823054552258916E-7</v>
      </c>
      <c r="N18" s="67">
        <f t="shared" si="48"/>
        <v>0</v>
      </c>
      <c r="O18" s="67">
        <f t="shared" si="49"/>
        <v>0</v>
      </c>
      <c r="P18" s="67">
        <f t="shared" si="50"/>
        <v>1.5278099680595021E-6</v>
      </c>
      <c r="Q18" s="67">
        <f t="shared" si="51"/>
        <v>5.3755300704399697E-6</v>
      </c>
      <c r="R18" s="67">
        <f t="shared" si="52"/>
        <v>1.681533000159538E-6</v>
      </c>
      <c r="S18" s="67">
        <f t="shared" si="53"/>
        <v>2.8710814234697395E-6</v>
      </c>
      <c r="T18" s="67">
        <f t="shared" si="54"/>
        <v>1.3985337399928088E-5</v>
      </c>
      <c r="U18" s="67">
        <f t="shared" si="55"/>
        <v>1.1085938182871756E-6</v>
      </c>
      <c r="V18" s="67">
        <f t="shared" si="56"/>
        <v>1.2229330910249608E-6</v>
      </c>
      <c r="W18" s="67">
        <f t="shared" si="57"/>
        <v>0</v>
      </c>
      <c r="X18" s="67">
        <f t="shared" si="58"/>
        <v>0</v>
      </c>
      <c r="Y18" s="67">
        <f t="shared" si="59"/>
        <v>8.8722596799841597E-7</v>
      </c>
      <c r="Z18" s="67">
        <f t="shared" si="60"/>
        <v>0</v>
      </c>
      <c r="AA18" s="67">
        <f t="shared" si="61"/>
        <v>1.1729637819295029E-6</v>
      </c>
      <c r="AB18" s="67">
        <f t="shared" si="62"/>
        <v>3.2285433603064864E-6</v>
      </c>
      <c r="AC18" s="67">
        <f t="shared" si="63"/>
        <v>9.0046814662549102E-7</v>
      </c>
      <c r="AD18" s="67">
        <f t="shared" si="64"/>
        <v>0</v>
      </c>
      <c r="AE18" s="67">
        <f t="shared" si="65"/>
        <v>7.3706507918540332E-6</v>
      </c>
      <c r="AF18" s="67">
        <f t="shared" si="66"/>
        <v>0</v>
      </c>
      <c r="AG18" s="67">
        <f t="shared" si="67"/>
        <v>2.0178396001914456E-6</v>
      </c>
      <c r="AH18" s="67">
        <f t="shared" si="68"/>
        <v>4.1088821802785433E-6</v>
      </c>
      <c r="AI18" s="78">
        <f t="shared" si="69"/>
        <v>109589.36916426185</v>
      </c>
      <c r="AJ18" s="78">
        <f t="shared" si="70"/>
        <v>33661.051027478388</v>
      </c>
      <c r="AK18" s="78">
        <f t="shared" si="71"/>
        <v>4662.4694666765417</v>
      </c>
      <c r="AL18" s="78">
        <f t="shared" si="72"/>
        <v>19076.888224529488</v>
      </c>
      <c r="AM18" s="78">
        <f t="shared" si="73"/>
        <v>18554.771400333582</v>
      </c>
      <c r="AN18" s="78">
        <f t="shared" si="74"/>
        <v>7421.4153110512216</v>
      </c>
      <c r="AO18" s="78">
        <f t="shared" si="75"/>
        <v>6058.6603683120338</v>
      </c>
      <c r="AP18" s="78">
        <f t="shared" si="76"/>
        <v>0</v>
      </c>
      <c r="AQ18" s="78">
        <f t="shared" si="77"/>
        <v>1730.2102771022946</v>
      </c>
      <c r="AR18" s="78">
        <f t="shared" si="78"/>
        <v>7460.4253322277391</v>
      </c>
      <c r="AS18" s="78">
        <f t="shared" si="79"/>
        <v>345.45713550298188</v>
      </c>
      <c r="AT18" s="78">
        <f t="shared" si="80"/>
        <v>0</v>
      </c>
      <c r="AU18" s="78">
        <f t="shared" si="81"/>
        <v>0</v>
      </c>
      <c r="AV18" s="78">
        <f t="shared" si="82"/>
        <v>1040.6906802594976</v>
      </c>
      <c r="AW18" s="78">
        <f t="shared" si="83"/>
        <v>8386.8284333426036</v>
      </c>
      <c r="AX18" s="78">
        <f t="shared" si="84"/>
        <v>1385.9437422857918</v>
      </c>
      <c r="AY18" s="78">
        <f t="shared" si="85"/>
        <v>3810.6346158705937</v>
      </c>
      <c r="AZ18" s="78">
        <f t="shared" si="86"/>
        <v>2070.6974760689254</v>
      </c>
      <c r="BA18" s="78">
        <f t="shared" si="87"/>
        <v>1040.8714042295298</v>
      </c>
      <c r="BB18" s="78">
        <f t="shared" si="88"/>
        <v>350.05227792871847</v>
      </c>
      <c r="BC18" s="78">
        <f t="shared" si="89"/>
        <v>0</v>
      </c>
      <c r="BD18" s="78">
        <f t="shared" si="90"/>
        <v>0</v>
      </c>
      <c r="BE18" s="78">
        <f t="shared" si="91"/>
        <v>345.43294944868376</v>
      </c>
      <c r="BF18" s="78">
        <f t="shared" si="92"/>
        <v>0</v>
      </c>
      <c r="BG18" s="78">
        <f t="shared" si="93"/>
        <v>1040.8436502764912</v>
      </c>
      <c r="BH18" s="78">
        <f t="shared" si="94"/>
        <v>1385.0563539979053</v>
      </c>
      <c r="BI18" s="78">
        <f t="shared" si="95"/>
        <v>345.43105441586744</v>
      </c>
      <c r="BJ18" s="78">
        <f t="shared" si="96"/>
        <v>0</v>
      </c>
      <c r="BK18" s="78">
        <f t="shared" si="97"/>
        <v>3114.5350505235997</v>
      </c>
      <c r="BL18" s="78">
        <f t="shared" si="98"/>
        <v>0</v>
      </c>
      <c r="BM18" s="78">
        <f t="shared" si="99"/>
        <v>1385.7507350751043</v>
      </c>
      <c r="BN18" s="78">
        <f t="shared" si="100"/>
        <v>8857.4026352133751</v>
      </c>
      <c r="BO18" s="44">
        <f t="shared" si="101"/>
        <v>0.21409667872454713</v>
      </c>
      <c r="BP18" s="44">
        <f t="shared" si="102"/>
        <v>1.255455297460456</v>
      </c>
      <c r="BQ18" s="44">
        <f t="shared" si="103"/>
        <v>0.15546462305530581</v>
      </c>
      <c r="BR18" s="44">
        <f t="shared" si="104"/>
        <v>0.36039941089415428</v>
      </c>
      <c r="BS18" s="44">
        <f t="shared" si="105"/>
        <v>0.66462940226618816</v>
      </c>
      <c r="BT18" s="44">
        <f t="shared" si="106"/>
        <v>0.6712310842974164</v>
      </c>
      <c r="BU18" s="44">
        <f t="shared" si="107"/>
        <v>0.19746900809689874</v>
      </c>
      <c r="BV18" s="44">
        <f t="shared" si="108"/>
        <v>0</v>
      </c>
      <c r="BW18" s="44">
        <f t="shared" si="109"/>
        <v>0.13040761899693518</v>
      </c>
      <c r="BX18" s="44">
        <f t="shared" si="110"/>
        <v>0.14911808880593155</v>
      </c>
      <c r="BY18" s="44">
        <f t="shared" si="111"/>
        <v>2.9757071794860045E-2</v>
      </c>
      <c r="BZ18" s="44">
        <f t="shared" si="112"/>
        <v>0</v>
      </c>
      <c r="CA18" s="44">
        <f t="shared" si="113"/>
        <v>0</v>
      </c>
      <c r="CB18" s="44">
        <f t="shared" si="114"/>
        <v>6.3277602388501678E-2</v>
      </c>
      <c r="CC18" s="44">
        <f t="shared" si="115"/>
        <v>0.22228513617184323</v>
      </c>
      <c r="CD18" s="44">
        <f t="shared" si="116"/>
        <v>6.9639945266416259E-2</v>
      </c>
      <c r="CE18" s="44">
        <f t="shared" si="117"/>
        <v>0.11884601790281375</v>
      </c>
      <c r="CF18" s="44">
        <f t="shared" si="118"/>
        <v>0.57626018917855204</v>
      </c>
      <c r="CG18" s="44">
        <f t="shared" si="119"/>
        <v>4.5922819102934297E-2</v>
      </c>
      <c r="CH18" s="44">
        <f t="shared" si="120"/>
        <v>5.0656854031599433E-2</v>
      </c>
      <c r="CI18" s="44">
        <f t="shared" si="121"/>
        <v>0</v>
      </c>
      <c r="CJ18" s="44">
        <f t="shared" si="122"/>
        <v>0</v>
      </c>
      <c r="CK18" s="44">
        <f t="shared" si="123"/>
        <v>3.6756162203632863E-2</v>
      </c>
      <c r="CL18" s="44">
        <f t="shared" si="124"/>
        <v>0</v>
      </c>
      <c r="CM18" s="44">
        <f t="shared" si="125"/>
        <v>4.8588009780817024E-2</v>
      </c>
      <c r="CN18" s="44">
        <f t="shared" si="126"/>
        <v>0.13362308427218877</v>
      </c>
      <c r="CO18" s="44">
        <f t="shared" si="127"/>
        <v>3.7304556986918737E-2</v>
      </c>
      <c r="CP18" s="44">
        <f t="shared" si="128"/>
        <v>0</v>
      </c>
      <c r="CQ18" s="44">
        <f t="shared" si="129"/>
        <v>0.30453472041110685</v>
      </c>
      <c r="CR18" s="44">
        <f t="shared" si="130"/>
        <v>0</v>
      </c>
      <c r="CS18" s="44">
        <f t="shared" si="131"/>
        <v>8.3556296607854616E-2</v>
      </c>
      <c r="CT18" s="44">
        <f t="shared" si="132"/>
        <v>0.16999664413220084</v>
      </c>
      <c r="CU18" s="39">
        <v>6.35</v>
      </c>
      <c r="CV18" s="39">
        <v>37.628865979381402</v>
      </c>
      <c r="CW18" s="39">
        <v>4.6082949308755801</v>
      </c>
      <c r="CX18" s="39">
        <v>10.7049608355091</v>
      </c>
      <c r="CY18" s="39">
        <v>19.801980198019798</v>
      </c>
      <c r="CZ18" s="39">
        <v>20</v>
      </c>
      <c r="DA18" s="39">
        <v>5.85585585585586</v>
      </c>
      <c r="DB18" s="39">
        <v>0</v>
      </c>
      <c r="DC18" s="39">
        <v>3.8645833333333299</v>
      </c>
      <c r="DD18" s="39">
        <v>4.4198895027624303</v>
      </c>
      <c r="DE18" s="39">
        <v>0.88095238095238104</v>
      </c>
      <c r="DF18" s="39">
        <v>0</v>
      </c>
      <c r="DG18" s="39">
        <v>0</v>
      </c>
      <c r="DH18" s="39">
        <v>1.8739495798319299</v>
      </c>
      <c r="DI18" s="39">
        <v>6.5934065934065904</v>
      </c>
      <c r="DJ18" s="39">
        <v>2.0625</v>
      </c>
      <c r="DK18" s="39">
        <v>3.5215517241379302</v>
      </c>
      <c r="DL18" s="39">
        <v>17.153846153846199</v>
      </c>
      <c r="DM18" s="39">
        <v>1.3597560975609799</v>
      </c>
      <c r="DN18" s="39">
        <v>1.5</v>
      </c>
      <c r="DO18" s="39">
        <v>0</v>
      </c>
      <c r="DP18" s="39">
        <v>0</v>
      </c>
      <c r="DQ18" s="39">
        <v>1.0882352941176501</v>
      </c>
      <c r="DR18" s="39">
        <v>0</v>
      </c>
      <c r="DS18" s="39">
        <v>1.43870967741935</v>
      </c>
      <c r="DT18" s="39">
        <v>3.96</v>
      </c>
      <c r="DU18" s="78">
        <v>1.1044776119402999</v>
      </c>
      <c r="DV18" s="78">
        <v>0</v>
      </c>
      <c r="DW18" s="78">
        <v>9.0405405405405403</v>
      </c>
      <c r="DX18" s="78">
        <v>0</v>
      </c>
      <c r="DY18" s="78">
        <v>2.4750000000000001</v>
      </c>
      <c r="DZ18" s="78">
        <v>5.03978779840849</v>
      </c>
      <c r="EA18" s="39">
        <f t="shared" si="133"/>
        <v>3.2684013190352754</v>
      </c>
      <c r="EB18" s="39">
        <f t="shared" si="134"/>
        <v>1.382052970404984</v>
      </c>
      <c r="EC18">
        <v>572.77</v>
      </c>
      <c r="ED18" s="39">
        <f t="shared" si="135"/>
        <v>1.737308411214953E-2</v>
      </c>
      <c r="EE18" s="39">
        <f t="shared" si="136"/>
        <v>8.6865420560747655E-2</v>
      </c>
      <c r="EF18" s="39">
        <f t="shared" si="137"/>
        <v>4.6697292436428693E-2</v>
      </c>
      <c r="EG18" s="39">
        <f t="shared" si="138"/>
        <v>51186860.91588442</v>
      </c>
      <c r="EH18" s="39">
        <f t="shared" si="139"/>
        <v>2681182.7625856693</v>
      </c>
      <c r="EI18" s="39">
        <f t="shared" si="140"/>
        <v>2999054.9457788155</v>
      </c>
      <c r="EJ18" s="39">
        <f t="shared" si="141"/>
        <v>5293262.8766510887</v>
      </c>
      <c r="EK18" s="39">
        <f t="shared" si="142"/>
        <v>2791747.0002180678</v>
      </c>
      <c r="EL18" s="39">
        <f t="shared" si="143"/>
        <v>1105642.3763239873</v>
      </c>
      <c r="EM18" s="39">
        <f t="shared" si="144"/>
        <v>3068157.5942990645</v>
      </c>
      <c r="EN18" s="39">
        <f t="shared" si="145"/>
        <v>635744.36638629274</v>
      </c>
      <c r="EO18" s="39">
        <f t="shared" si="146"/>
        <v>1326770.8515887847</v>
      </c>
      <c r="EP18" s="39">
        <f t="shared" si="147"/>
        <v>5003031.7528660428</v>
      </c>
      <c r="EQ18" s="39">
        <f t="shared" si="148"/>
        <v>1160924.4951401867</v>
      </c>
      <c r="ER18" s="39">
        <f t="shared" si="149"/>
        <v>525180.12875389401</v>
      </c>
      <c r="ES18" s="39">
        <f t="shared" si="150"/>
        <v>953616.54957943899</v>
      </c>
      <c r="ET18" s="39">
        <f t="shared" si="151"/>
        <v>1644643.034781931</v>
      </c>
      <c r="EU18" s="39">
        <f t="shared" si="152"/>
        <v>3773004.6092056064</v>
      </c>
      <c r="EV18" s="39">
        <f t="shared" si="153"/>
        <v>1990156.2773831771</v>
      </c>
      <c r="EW18" s="39">
        <f t="shared" si="154"/>
        <v>3206362.8913395633</v>
      </c>
      <c r="EX18" s="39">
        <f t="shared" si="155"/>
        <v>359333.77230529586</v>
      </c>
      <c r="EY18" s="39">
        <f t="shared" si="156"/>
        <v>2266566.8714641738</v>
      </c>
      <c r="EZ18" s="39">
        <f t="shared" si="157"/>
        <v>691026.4852024921</v>
      </c>
      <c r="FA18" s="39">
        <f t="shared" si="158"/>
        <v>677205.95549844217</v>
      </c>
      <c r="FB18" s="39">
        <f t="shared" si="159"/>
        <v>1893412.5694548283</v>
      </c>
      <c r="FC18" s="39">
        <f t="shared" si="160"/>
        <v>939796.01987538917</v>
      </c>
      <c r="FD18" s="39">
        <f t="shared" si="161"/>
        <v>704847.01490654191</v>
      </c>
      <c r="FE18" s="39">
        <f t="shared" si="162"/>
        <v>2142182.1041277256</v>
      </c>
      <c r="FF18" s="39">
        <f t="shared" si="163"/>
        <v>1036539.7278037381</v>
      </c>
      <c r="FG18" s="39">
        <f t="shared" si="164"/>
        <v>925975.49017133936</v>
      </c>
      <c r="FH18" s="39">
        <f t="shared" si="165"/>
        <v>1160924.4951401867</v>
      </c>
      <c r="FI18" s="39">
        <f t="shared" si="166"/>
        <v>1022719.1980996883</v>
      </c>
      <c r="FJ18" s="39">
        <f t="shared" si="167"/>
        <v>912154.96046728955</v>
      </c>
      <c r="FK18" s="39">
        <f t="shared" si="168"/>
        <v>1658463.5644859809</v>
      </c>
      <c r="FL18" s="39">
        <f t="shared" si="169"/>
        <v>5210339.6984267896</v>
      </c>
      <c r="FM18" s="39">
        <v>37036830</v>
      </c>
      <c r="FN18">
        <v>1940000</v>
      </c>
      <c r="FO18">
        <v>2170000</v>
      </c>
      <c r="FP18">
        <v>3830000</v>
      </c>
      <c r="FQ18">
        <v>2020000</v>
      </c>
      <c r="FR18">
        <v>800000</v>
      </c>
      <c r="FS18">
        <v>2220000</v>
      </c>
      <c r="FT18">
        <v>460000</v>
      </c>
      <c r="FU18">
        <v>960000</v>
      </c>
      <c r="FV18">
        <v>3620000</v>
      </c>
      <c r="FW18">
        <v>840000</v>
      </c>
      <c r="FX18">
        <v>380000</v>
      </c>
      <c r="FY18">
        <v>690000</v>
      </c>
      <c r="FZ18">
        <v>1190000</v>
      </c>
      <c r="GA18">
        <v>2730000</v>
      </c>
      <c r="GB18">
        <v>1440000</v>
      </c>
      <c r="GC18">
        <v>2320000</v>
      </c>
      <c r="GD18">
        <v>260000</v>
      </c>
      <c r="GE18">
        <v>1640000</v>
      </c>
      <c r="GF18">
        <v>500000</v>
      </c>
      <c r="GG18">
        <v>490000</v>
      </c>
      <c r="GH18">
        <v>1370000</v>
      </c>
      <c r="GI18">
        <v>680000</v>
      </c>
      <c r="GJ18">
        <v>510000</v>
      </c>
      <c r="GK18">
        <v>1550000</v>
      </c>
      <c r="GL18">
        <v>750000</v>
      </c>
      <c r="GM18">
        <v>670000</v>
      </c>
      <c r="GN18">
        <v>840000</v>
      </c>
      <c r="GO18">
        <v>740000</v>
      </c>
      <c r="GP18">
        <v>660000</v>
      </c>
      <c r="GQ18">
        <v>1200000</v>
      </c>
      <c r="GR18">
        <v>3770000</v>
      </c>
      <c r="GS18" s="74">
        <v>2.4129283489096568E-3</v>
      </c>
      <c r="GT18">
        <v>2E-3</v>
      </c>
      <c r="GU18">
        <v>0.01</v>
      </c>
      <c r="GV18" s="37">
        <f t="shared" si="35"/>
        <v>5.3758206815762606E-3</v>
      </c>
      <c r="GW18" s="44">
        <f t="shared" si="170"/>
        <v>1.3354416921314303</v>
      </c>
      <c r="GX18" s="27">
        <v>8.5418400000000041</v>
      </c>
      <c r="GY18" s="13">
        <f t="shared" si="171"/>
        <v>2.5290839809250629</v>
      </c>
      <c r="GZ18" s="44">
        <v>0.41</v>
      </c>
      <c r="HA18" s="13">
        <f t="shared" si="172"/>
        <v>1.7100000000000009</v>
      </c>
      <c r="HB18" s="13">
        <f t="shared" si="173"/>
        <v>-0.15665381004537635</v>
      </c>
      <c r="HC18" s="13">
        <f t="shared" si="174"/>
        <v>14.886316152974905</v>
      </c>
      <c r="HD18" s="13">
        <f t="shared" si="175"/>
        <v>17.410896085350757</v>
      </c>
      <c r="HE18" s="13">
        <v>9.75</v>
      </c>
      <c r="HF18" s="13">
        <v>8.0399999999999991</v>
      </c>
      <c r="HG18" s="13">
        <v>2</v>
      </c>
      <c r="HH18" s="13">
        <f t="shared" si="176"/>
        <v>-10.684619516131413</v>
      </c>
      <c r="HI18" s="13">
        <f t="shared" si="36"/>
        <v>0.25865107765800122</v>
      </c>
      <c r="HJ18" s="13">
        <f t="shared" si="177"/>
        <v>-1.2273486055805338</v>
      </c>
      <c r="HK18" s="13">
        <f t="shared" si="178"/>
        <v>1.7007342039031867</v>
      </c>
      <c r="HL18" s="44">
        <v>1.1499999999999999</v>
      </c>
      <c r="HM18" s="44">
        <v>0.72</v>
      </c>
      <c r="HN18" s="44">
        <f t="shared" si="179"/>
        <v>182.98193356716774</v>
      </c>
      <c r="HO18" s="44">
        <v>200</v>
      </c>
      <c r="HP18" s="44">
        <v>0</v>
      </c>
      <c r="HQ18" s="44">
        <v>2941</v>
      </c>
      <c r="HR18" s="44">
        <v>8000</v>
      </c>
    </row>
    <row r="19" spans="1:226" x14ac:dyDescent="0.25">
      <c r="A19" s="40" t="s">
        <v>274</v>
      </c>
      <c r="B19" s="45"/>
      <c r="C19" s="67">
        <f t="shared" si="37"/>
        <v>3.6086000066676976E-5</v>
      </c>
      <c r="D19" s="67">
        <f t="shared" si="38"/>
        <v>2.1383862365998568E-4</v>
      </c>
      <c r="E19" s="67">
        <f t="shared" si="39"/>
        <v>2.618817813903121E-5</v>
      </c>
      <c r="F19" s="67">
        <f t="shared" si="40"/>
        <v>6.0834522428967336E-5</v>
      </c>
      <c r="G19" s="67">
        <f t="shared" si="41"/>
        <v>1.1253137933008722E-4</v>
      </c>
      <c r="H19" s="67">
        <f t="shared" si="42"/>
        <v>1.1365669312338872E-4</v>
      </c>
      <c r="I19" s="67">
        <f t="shared" si="43"/>
        <v>3.3277860599190828E-5</v>
      </c>
      <c r="J19" s="67">
        <f t="shared" si="44"/>
        <v>0</v>
      </c>
      <c r="K19" s="67">
        <f t="shared" si="45"/>
        <v>2.1961788098323609E-5</v>
      </c>
      <c r="L19" s="67">
        <f t="shared" si="46"/>
        <v>2.5117501242736401E-5</v>
      </c>
      <c r="M19" s="67">
        <f t="shared" si="47"/>
        <v>5.0063067209109302E-6</v>
      </c>
      <c r="N19" s="67">
        <f t="shared" si="48"/>
        <v>0</v>
      </c>
      <c r="O19" s="67">
        <f t="shared" si="49"/>
        <v>0</v>
      </c>
      <c r="P19" s="67">
        <f t="shared" si="50"/>
        <v>1.064934561618297E-5</v>
      </c>
      <c r="Q19" s="67">
        <f t="shared" si="51"/>
        <v>3.7469239491227241E-5</v>
      </c>
      <c r="R19" s="67">
        <f t="shared" si="52"/>
        <v>1.1720846478349006E-5</v>
      </c>
      <c r="S19" s="67">
        <f t="shared" si="53"/>
        <v>2.001239618142428E-5</v>
      </c>
      <c r="T19" s="67">
        <f t="shared" si="54"/>
        <v>9.7482471409678084E-5</v>
      </c>
      <c r="U19" s="67">
        <f t="shared" si="55"/>
        <v>7.7272690751570283E-6</v>
      </c>
      <c r="V19" s="67">
        <f t="shared" si="56"/>
        <v>8.5242519842557152E-6</v>
      </c>
      <c r="W19" s="67">
        <f t="shared" si="57"/>
        <v>0</v>
      </c>
      <c r="X19" s="67">
        <f t="shared" si="58"/>
        <v>0</v>
      </c>
      <c r="Y19" s="67">
        <f t="shared" si="59"/>
        <v>6.1842612434775956E-6</v>
      </c>
      <c r="Z19" s="67">
        <f t="shared" si="60"/>
        <v>0</v>
      </c>
      <c r="AA19" s="67">
        <f t="shared" si="61"/>
        <v>8.1759492150043633E-6</v>
      </c>
      <c r="AB19" s="67">
        <f t="shared" si="62"/>
        <v>2.2504025238432451E-5</v>
      </c>
      <c r="AC19" s="67">
        <f t="shared" si="63"/>
        <v>6.2765636500983213E-6</v>
      </c>
      <c r="AD19" s="67">
        <f t="shared" si="64"/>
        <v>0</v>
      </c>
      <c r="AE19" s="67">
        <f t="shared" si="65"/>
        <v>5.1375897094287082E-5</v>
      </c>
      <c r="AF19" s="67">
        <f t="shared" si="66"/>
        <v>0</v>
      </c>
      <c r="AG19" s="67">
        <f t="shared" si="67"/>
        <v>1.4065015774018114E-5</v>
      </c>
      <c r="AH19" s="67">
        <f t="shared" si="68"/>
        <v>2.8640280760536263E-5</v>
      </c>
      <c r="AI19" s="78">
        <f t="shared" si="69"/>
        <v>763875.83319572837</v>
      </c>
      <c r="AJ19" s="78">
        <f t="shared" si="70"/>
        <v>234631.1751365446</v>
      </c>
      <c r="AK19" s="78">
        <f t="shared" si="71"/>
        <v>32499.010326652369</v>
      </c>
      <c r="AL19" s="78">
        <f t="shared" si="72"/>
        <v>132972.67281502174</v>
      </c>
      <c r="AM19" s="78">
        <f t="shared" si="73"/>
        <v>129333.6553991227</v>
      </c>
      <c r="AN19" s="78">
        <f t="shared" si="74"/>
        <v>51730.026824155408</v>
      </c>
      <c r="AO19" s="78">
        <f t="shared" si="75"/>
        <v>42230.953993050782</v>
      </c>
      <c r="AP19" s="78">
        <f t="shared" si="76"/>
        <v>0</v>
      </c>
      <c r="AQ19" s="78">
        <f t="shared" si="77"/>
        <v>12060.156219245469</v>
      </c>
      <c r="AR19" s="78">
        <f t="shared" si="78"/>
        <v>52001.719058317547</v>
      </c>
      <c r="AS19" s="78">
        <f t="shared" si="79"/>
        <v>2407.9521695113926</v>
      </c>
      <c r="AT19" s="78">
        <f t="shared" si="80"/>
        <v>0</v>
      </c>
      <c r="AU19" s="78">
        <f t="shared" si="81"/>
        <v>0</v>
      </c>
      <c r="AV19" s="78">
        <f t="shared" si="82"/>
        <v>7253.9652854794258</v>
      </c>
      <c r="AW19" s="78">
        <f t="shared" si="83"/>
        <v>58459.100872981253</v>
      </c>
      <c r="AX19" s="78">
        <f t="shared" si="84"/>
        <v>9660.4961572052307</v>
      </c>
      <c r="AY19" s="78">
        <f t="shared" si="85"/>
        <v>26561.421477493142</v>
      </c>
      <c r="AZ19" s="78">
        <f t="shared" si="86"/>
        <v>14433.520866625355</v>
      </c>
      <c r="BA19" s="78">
        <f t="shared" si="87"/>
        <v>7255.2239624045742</v>
      </c>
      <c r="BB19" s="78">
        <f t="shared" si="88"/>
        <v>2439.9822715545411</v>
      </c>
      <c r="BC19" s="78">
        <f t="shared" si="89"/>
        <v>0</v>
      </c>
      <c r="BD19" s="78">
        <f t="shared" si="90"/>
        <v>0</v>
      </c>
      <c r="BE19" s="78">
        <f t="shared" si="91"/>
        <v>2407.7837224713116</v>
      </c>
      <c r="BF19" s="78">
        <f t="shared" si="92"/>
        <v>0</v>
      </c>
      <c r="BG19" s="78">
        <f t="shared" si="93"/>
        <v>7255.0306662077983</v>
      </c>
      <c r="BH19" s="78">
        <f t="shared" si="94"/>
        <v>9654.3158147693994</v>
      </c>
      <c r="BI19" s="78">
        <f t="shared" si="95"/>
        <v>2407.770524258633</v>
      </c>
      <c r="BJ19" s="78">
        <f t="shared" si="96"/>
        <v>0</v>
      </c>
      <c r="BK19" s="78">
        <f t="shared" si="97"/>
        <v>21709.403340978828</v>
      </c>
      <c r="BL19" s="78">
        <f t="shared" si="98"/>
        <v>0</v>
      </c>
      <c r="BM19" s="78">
        <f t="shared" si="99"/>
        <v>9659.1519314786765</v>
      </c>
      <c r="BN19" s="78">
        <f t="shared" si="100"/>
        <v>61739.139739235987</v>
      </c>
      <c r="BO19" s="44">
        <f t="shared" si="101"/>
        <v>0.21392189265016939</v>
      </c>
      <c r="BP19" s="44">
        <f t="shared" si="102"/>
        <v>1.2544410456994413</v>
      </c>
      <c r="BQ19" s="44">
        <f t="shared" si="103"/>
        <v>0.15533762900481479</v>
      </c>
      <c r="BR19" s="44">
        <f t="shared" si="104"/>
        <v>0.36010561597878099</v>
      </c>
      <c r="BS19" s="44">
        <f t="shared" si="105"/>
        <v>0.66408925426639454</v>
      </c>
      <c r="BT19" s="44">
        <f t="shared" si="106"/>
        <v>0.67068560729857885</v>
      </c>
      <c r="BU19" s="44">
        <f t="shared" si="107"/>
        <v>0.19730776982093773</v>
      </c>
      <c r="BV19" s="44">
        <f t="shared" si="108"/>
        <v>0</v>
      </c>
      <c r="BW19" s="44">
        <f t="shared" si="109"/>
        <v>0.13030106649528178</v>
      </c>
      <c r="BX19" s="44">
        <f t="shared" si="110"/>
        <v>0.1489962712987396</v>
      </c>
      <c r="BY19" s="44">
        <f t="shared" si="111"/>
        <v>2.9732733620933566E-2</v>
      </c>
      <c r="BZ19" s="44">
        <f t="shared" si="112"/>
        <v>0</v>
      </c>
      <c r="CA19" s="44">
        <f t="shared" si="113"/>
        <v>0</v>
      </c>
      <c r="CB19" s="44">
        <f t="shared" si="114"/>
        <v>6.32258652641291E-2</v>
      </c>
      <c r="CC19" s="44">
        <f t="shared" si="115"/>
        <v>0.22210368001407238</v>
      </c>
      <c r="CD19" s="44">
        <f t="shared" si="116"/>
        <v>6.958300977609097E-2</v>
      </c>
      <c r="CE19" s="44">
        <f t="shared" si="117"/>
        <v>0.11874890083699174</v>
      </c>
      <c r="CF19" s="44">
        <f t="shared" si="118"/>
        <v>0.57579144303859464</v>
      </c>
      <c r="CG19" s="44">
        <f t="shared" si="119"/>
        <v>4.5885265106381398E-2</v>
      </c>
      <c r="CH19" s="44">
        <f t="shared" si="120"/>
        <v>5.0615430675359341E-2</v>
      </c>
      <c r="CI19" s="44">
        <f t="shared" si="121"/>
        <v>0</v>
      </c>
      <c r="CJ19" s="44">
        <f t="shared" si="122"/>
        <v>0</v>
      </c>
      <c r="CK19" s="44">
        <f t="shared" si="123"/>
        <v>3.6726101608456713E-2</v>
      </c>
      <c r="CL19" s="44">
        <f t="shared" si="124"/>
        <v>0</v>
      </c>
      <c r="CM19" s="44">
        <f t="shared" si="125"/>
        <v>4.8548277347707156E-2</v>
      </c>
      <c r="CN19" s="44">
        <f t="shared" si="126"/>
        <v>0.13351390801408203</v>
      </c>
      <c r="CO19" s="44">
        <f t="shared" si="127"/>
        <v>3.7274048060750575E-2</v>
      </c>
      <c r="CP19" s="44">
        <f t="shared" si="128"/>
        <v>0</v>
      </c>
      <c r="CQ19" s="44">
        <f t="shared" si="129"/>
        <v>0.30428632690063767</v>
      </c>
      <c r="CR19" s="44">
        <f t="shared" si="130"/>
        <v>0</v>
      </c>
      <c r="CS19" s="44">
        <f t="shared" si="131"/>
        <v>8.3487993039637443E-2</v>
      </c>
      <c r="CT19" s="44">
        <f t="shared" si="132"/>
        <v>0.16985779953584831</v>
      </c>
      <c r="CU19" s="39">
        <v>6.35</v>
      </c>
      <c r="CV19" s="39">
        <v>37.628865979381402</v>
      </c>
      <c r="CW19" s="39">
        <v>4.6082949308755801</v>
      </c>
      <c r="CX19" s="39">
        <v>10.7049608355091</v>
      </c>
      <c r="CY19" s="39">
        <v>19.801980198019798</v>
      </c>
      <c r="CZ19" s="39">
        <v>20</v>
      </c>
      <c r="DA19" s="39">
        <v>5.85585585585586</v>
      </c>
      <c r="DB19" s="39">
        <v>0</v>
      </c>
      <c r="DC19" s="39">
        <v>3.8645833333333299</v>
      </c>
      <c r="DD19" s="39">
        <v>4.4198895027624303</v>
      </c>
      <c r="DE19" s="39">
        <v>0.88095238095238104</v>
      </c>
      <c r="DF19" s="39">
        <v>0</v>
      </c>
      <c r="DG19" s="39">
        <v>0</v>
      </c>
      <c r="DH19" s="39">
        <v>1.8739495798319299</v>
      </c>
      <c r="DI19" s="39">
        <v>6.5934065934065904</v>
      </c>
      <c r="DJ19" s="39">
        <v>2.0625</v>
      </c>
      <c r="DK19" s="39">
        <v>3.5215517241379302</v>
      </c>
      <c r="DL19" s="39">
        <v>17.153846153846199</v>
      </c>
      <c r="DM19" s="39">
        <v>1.3597560975609799</v>
      </c>
      <c r="DN19" s="39">
        <v>1.5</v>
      </c>
      <c r="DO19" s="39">
        <v>0</v>
      </c>
      <c r="DP19" s="39">
        <v>0</v>
      </c>
      <c r="DQ19" s="39">
        <v>1.0882352941176501</v>
      </c>
      <c r="DR19" s="39">
        <v>0</v>
      </c>
      <c r="DS19" s="39">
        <v>1.43870967741935</v>
      </c>
      <c r="DT19" s="39">
        <v>3.96</v>
      </c>
      <c r="DU19" s="78">
        <v>1.1044776119402999</v>
      </c>
      <c r="DV19" s="78">
        <v>0</v>
      </c>
      <c r="DW19" s="78">
        <v>9.0405405405405403</v>
      </c>
      <c r="DX19" s="78">
        <v>0</v>
      </c>
      <c r="DY19" s="78">
        <v>2.4750000000000001</v>
      </c>
      <c r="DZ19" s="78">
        <v>5.03978779840849</v>
      </c>
      <c r="EA19" s="39">
        <f t="shared" si="133"/>
        <v>3.2658146414479297</v>
      </c>
      <c r="EB19" s="39">
        <f t="shared" si="134"/>
        <v>9.6412585608695647</v>
      </c>
      <c r="EC19">
        <v>572.77</v>
      </c>
      <c r="ED19" s="39">
        <f t="shared" si="135"/>
        <v>0.12119535177865612</v>
      </c>
      <c r="EE19" s="39">
        <f t="shared" si="136"/>
        <v>0.60597675889328051</v>
      </c>
      <c r="EF19" s="39">
        <f t="shared" si="137"/>
        <v>0.32549572060141779</v>
      </c>
      <c r="EG19" s="39">
        <f t="shared" si="138"/>
        <v>357081654.30497068</v>
      </c>
      <c r="EH19" s="39">
        <f t="shared" si="139"/>
        <v>18704041.608086955</v>
      </c>
      <c r="EI19" s="39">
        <f t="shared" si="140"/>
        <v>20921531.077086955</v>
      </c>
      <c r="EJ19" s="39">
        <f t="shared" si="141"/>
        <v>36926020.288130432</v>
      </c>
      <c r="EK19" s="39">
        <f t="shared" si="142"/>
        <v>19475342.29295652</v>
      </c>
      <c r="EL19" s="39">
        <f t="shared" si="143"/>
        <v>7713006.8486956516</v>
      </c>
      <c r="EM19" s="39">
        <f t="shared" si="144"/>
        <v>21403594.005130433</v>
      </c>
      <c r="EN19" s="39">
        <f t="shared" si="145"/>
        <v>4434978.9379999992</v>
      </c>
      <c r="EO19" s="39">
        <f t="shared" si="146"/>
        <v>9255608.2184347808</v>
      </c>
      <c r="EP19" s="39">
        <f t="shared" si="147"/>
        <v>34901355.990347825</v>
      </c>
      <c r="EQ19" s="39">
        <f t="shared" si="148"/>
        <v>8098657.1911304342</v>
      </c>
      <c r="ER19" s="39">
        <f t="shared" si="149"/>
        <v>3663678.2531304345</v>
      </c>
      <c r="ES19" s="39">
        <f t="shared" si="150"/>
        <v>6652468.4069999997</v>
      </c>
      <c r="ET19" s="39">
        <f t="shared" si="151"/>
        <v>11473097.687434781</v>
      </c>
      <c r="EU19" s="39">
        <f t="shared" si="152"/>
        <v>26320635.871173911</v>
      </c>
      <c r="EV19" s="39">
        <f t="shared" si="153"/>
        <v>13883412.327652173</v>
      </c>
      <c r="EW19" s="39">
        <f t="shared" si="154"/>
        <v>22367719.861217387</v>
      </c>
      <c r="EX19" s="39">
        <f t="shared" si="155"/>
        <v>2506727.2258260865</v>
      </c>
      <c r="EY19" s="39">
        <f t="shared" si="156"/>
        <v>15811664.039826086</v>
      </c>
      <c r="EZ19" s="39">
        <f t="shared" si="157"/>
        <v>4820629.2804347817</v>
      </c>
      <c r="FA19" s="39">
        <f t="shared" si="158"/>
        <v>4724216.6948260861</v>
      </c>
      <c r="FB19" s="39">
        <f t="shared" si="159"/>
        <v>13208524.228391303</v>
      </c>
      <c r="FC19" s="39">
        <f t="shared" si="160"/>
        <v>6556055.821391304</v>
      </c>
      <c r="FD19" s="39">
        <f t="shared" si="161"/>
        <v>4917041.8660434773</v>
      </c>
      <c r="FE19" s="39">
        <f t="shared" si="162"/>
        <v>14943950.769347824</v>
      </c>
      <c r="FF19" s="39">
        <f t="shared" si="163"/>
        <v>7230943.9206521735</v>
      </c>
      <c r="FG19" s="39">
        <f t="shared" si="164"/>
        <v>6459643.2357826084</v>
      </c>
      <c r="FH19" s="39">
        <f t="shared" si="165"/>
        <v>8098657.1911304342</v>
      </c>
      <c r="FI19" s="39">
        <f t="shared" si="166"/>
        <v>7134531.3350434778</v>
      </c>
      <c r="FJ19" s="39">
        <f t="shared" si="167"/>
        <v>6363230.6501739128</v>
      </c>
      <c r="FK19" s="39">
        <f t="shared" si="168"/>
        <v>11569510.273043476</v>
      </c>
      <c r="FL19" s="39">
        <f t="shared" si="169"/>
        <v>36347544.774478257</v>
      </c>
      <c r="FM19" s="39">
        <v>37036830</v>
      </c>
      <c r="FN19">
        <v>1940000</v>
      </c>
      <c r="FO19">
        <v>2170000</v>
      </c>
      <c r="FP19">
        <v>3830000</v>
      </c>
      <c r="FQ19">
        <v>2020000</v>
      </c>
      <c r="FR19">
        <v>800000</v>
      </c>
      <c r="FS19">
        <v>2220000</v>
      </c>
      <c r="FT19">
        <v>460000</v>
      </c>
      <c r="FU19">
        <v>960000</v>
      </c>
      <c r="FV19">
        <v>3620000</v>
      </c>
      <c r="FW19">
        <v>840000</v>
      </c>
      <c r="FX19">
        <v>380000</v>
      </c>
      <c r="FY19">
        <v>690000</v>
      </c>
      <c r="FZ19">
        <v>1190000</v>
      </c>
      <c r="GA19">
        <v>2730000</v>
      </c>
      <c r="GB19">
        <v>1440000</v>
      </c>
      <c r="GC19">
        <v>2320000</v>
      </c>
      <c r="GD19">
        <v>260000</v>
      </c>
      <c r="GE19">
        <v>1640000</v>
      </c>
      <c r="GF19">
        <v>500000</v>
      </c>
      <c r="GG19">
        <v>490000</v>
      </c>
      <c r="GH19">
        <v>1370000</v>
      </c>
      <c r="GI19">
        <v>680000</v>
      </c>
      <c r="GJ19">
        <v>510000</v>
      </c>
      <c r="GK19">
        <v>1550000</v>
      </c>
      <c r="GL19">
        <v>750000</v>
      </c>
      <c r="GM19">
        <v>670000</v>
      </c>
      <c r="GN19">
        <v>840000</v>
      </c>
      <c r="GO19">
        <v>740000</v>
      </c>
      <c r="GP19">
        <v>660000</v>
      </c>
      <c r="GQ19">
        <v>1200000</v>
      </c>
      <c r="GR19">
        <v>3770000</v>
      </c>
      <c r="GS19" s="74">
        <v>1.6832687747035571E-2</v>
      </c>
      <c r="GT19">
        <v>2E-3</v>
      </c>
      <c r="GU19">
        <v>0.01</v>
      </c>
      <c r="GV19" s="37">
        <f t="shared" si="35"/>
        <v>5.3714225145512764E-3</v>
      </c>
      <c r="GW19" s="44">
        <f t="shared" si="170"/>
        <v>1.4024356493718728</v>
      </c>
      <c r="GX19" s="30">
        <v>8.133798701298705</v>
      </c>
      <c r="GY19" s="13">
        <f t="shared" si="171"/>
        <v>2.4082703491898259</v>
      </c>
      <c r="GZ19" s="44">
        <v>0.41</v>
      </c>
      <c r="HA19" s="13">
        <f t="shared" si="172"/>
        <v>1.7100000000000009</v>
      </c>
      <c r="HB19" s="13">
        <f t="shared" si="173"/>
        <v>-0.15665381004537635</v>
      </c>
      <c r="HC19" s="13">
        <f t="shared" si="174"/>
        <v>14.886316152974905</v>
      </c>
      <c r="HD19" s="13">
        <f t="shared" si="175"/>
        <v>17.410896085350757</v>
      </c>
      <c r="HE19" s="13">
        <v>9.75</v>
      </c>
      <c r="HF19" s="13">
        <v>8.0399999999999991</v>
      </c>
      <c r="HG19" s="13">
        <v>2</v>
      </c>
      <c r="HH19" s="13">
        <f t="shared" si="176"/>
        <v>-10.684619516131413</v>
      </c>
      <c r="HI19" s="13">
        <f t="shared" si="36"/>
        <v>0.25865107765800122</v>
      </c>
      <c r="HJ19" s="13">
        <f t="shared" si="177"/>
        <v>-1.2273486055805338</v>
      </c>
      <c r="HK19" s="13">
        <f t="shared" si="178"/>
        <v>1.7860534770732461</v>
      </c>
      <c r="HL19" s="44">
        <v>1.1499999999999999</v>
      </c>
      <c r="HM19" s="44">
        <v>0.72</v>
      </c>
      <c r="HN19" s="44">
        <f t="shared" si="179"/>
        <v>182.98193356716774</v>
      </c>
      <c r="HO19" s="44">
        <v>200</v>
      </c>
      <c r="HP19" s="44">
        <v>0</v>
      </c>
      <c r="HQ19" s="44">
        <v>2941</v>
      </c>
      <c r="HR19" s="44">
        <v>8000</v>
      </c>
    </row>
    <row r="20" spans="1:226" x14ac:dyDescent="0.25">
      <c r="A20" s="38" t="s">
        <v>275</v>
      </c>
      <c r="B20" s="39"/>
      <c r="C20" s="67">
        <f t="shared" si="37"/>
        <v>6.5428565092499891E-5</v>
      </c>
      <c r="D20" s="67">
        <f t="shared" si="38"/>
        <v>3.8771696174628653E-4</v>
      </c>
      <c r="E20" s="67">
        <f t="shared" si="39"/>
        <v>4.7482539346492547E-5</v>
      </c>
      <c r="F20" s="67">
        <f t="shared" si="40"/>
        <v>1.1030082312421877E-4</v>
      </c>
      <c r="G20" s="67">
        <f t="shared" si="41"/>
        <v>2.040338819443363E-4</v>
      </c>
      <c r="H20" s="67">
        <f t="shared" si="42"/>
        <v>2.0607422076378279E-4</v>
      </c>
      <c r="I20" s="67">
        <f t="shared" si="43"/>
        <v>6.0337046620024398E-5</v>
      </c>
      <c r="J20" s="67">
        <f t="shared" si="44"/>
        <v>0</v>
      </c>
      <c r="K20" s="67">
        <f t="shared" si="45"/>
        <v>3.9819549949669103E-5</v>
      </c>
      <c r="L20" s="67">
        <f t="shared" si="46"/>
        <v>4.5541264257188685E-5</v>
      </c>
      <c r="M20" s="67">
        <f t="shared" si="47"/>
        <v>9.0770787717388279E-6</v>
      </c>
      <c r="N20" s="67">
        <f t="shared" si="48"/>
        <v>0</v>
      </c>
      <c r="O20" s="67">
        <f t="shared" si="49"/>
        <v>0</v>
      </c>
      <c r="P20" s="67">
        <f t="shared" si="50"/>
        <v>1.9308634970724436E-5</v>
      </c>
      <c r="Q20" s="67">
        <f t="shared" si="51"/>
        <v>6.7936556295753597E-5</v>
      </c>
      <c r="R20" s="67">
        <f t="shared" si="52"/>
        <v>2.1251404016264797E-5</v>
      </c>
      <c r="S20" s="67">
        <f t="shared" si="53"/>
        <v>3.6285051371553328E-5</v>
      </c>
      <c r="T20" s="67">
        <f t="shared" si="54"/>
        <v>1.7674827396278042E-4</v>
      </c>
      <c r="U20" s="67">
        <f t="shared" si="55"/>
        <v>1.4010533911684026E-5</v>
      </c>
      <c r="V20" s="67">
        <f t="shared" si="56"/>
        <v>1.545556655728475E-5</v>
      </c>
      <c r="W20" s="67">
        <f t="shared" si="57"/>
        <v>0</v>
      </c>
      <c r="X20" s="67">
        <f t="shared" si="58"/>
        <v>0</v>
      </c>
      <c r="Y20" s="67">
        <f t="shared" si="59"/>
        <v>1.1212862012145719E-5</v>
      </c>
      <c r="Z20" s="67">
        <f t="shared" si="60"/>
        <v>0</v>
      </c>
      <c r="AA20" s="67">
        <f t="shared" si="61"/>
        <v>1.4824048783973476E-5</v>
      </c>
      <c r="AB20" s="67">
        <f t="shared" si="62"/>
        <v>4.0802695711227716E-5</v>
      </c>
      <c r="AC20" s="67">
        <f t="shared" si="63"/>
        <v>1.1380218161580885E-5</v>
      </c>
      <c r="AD20" s="67">
        <f t="shared" si="64"/>
        <v>0</v>
      </c>
      <c r="AE20" s="67">
        <f t="shared" si="65"/>
        <v>9.3151117358761248E-5</v>
      </c>
      <c r="AF20" s="67">
        <f t="shared" si="66"/>
        <v>0</v>
      </c>
      <c r="AG20" s="67">
        <f t="shared" si="67"/>
        <v>2.5501684819517756E-5</v>
      </c>
      <c r="AH20" s="67">
        <f t="shared" si="68"/>
        <v>5.192851716859237E-5</v>
      </c>
      <c r="AI20" s="78">
        <f t="shared" si="69"/>
        <v>1385019.1052496722</v>
      </c>
      <c r="AJ20" s="78">
        <f t="shared" si="70"/>
        <v>425441.48565562075</v>
      </c>
      <c r="AK20" s="78">
        <f t="shared" si="71"/>
        <v>58925.318705046826</v>
      </c>
      <c r="AL20" s="78">
        <f t="shared" si="72"/>
        <v>241100.63834686211</v>
      </c>
      <c r="AM20" s="78">
        <f t="shared" si="73"/>
        <v>234505.85281165564</v>
      </c>
      <c r="AN20" s="78">
        <f t="shared" si="74"/>
        <v>93796.141151875287</v>
      </c>
      <c r="AO20" s="78">
        <f t="shared" si="75"/>
        <v>76570.864190108012</v>
      </c>
      <c r="AP20" s="78">
        <f t="shared" si="76"/>
        <v>0</v>
      </c>
      <c r="AQ20" s="78">
        <f t="shared" si="77"/>
        <v>21866.749476472378</v>
      </c>
      <c r="AR20" s="78">
        <f t="shared" si="78"/>
        <v>94286.469941283212</v>
      </c>
      <c r="AS20" s="78">
        <f t="shared" si="79"/>
        <v>4365.9334359434888</v>
      </c>
      <c r="AT20" s="78">
        <f t="shared" si="80"/>
        <v>0</v>
      </c>
      <c r="AU20" s="78">
        <f t="shared" si="81"/>
        <v>0</v>
      </c>
      <c r="AV20" s="78">
        <f t="shared" si="82"/>
        <v>13152.412068074627</v>
      </c>
      <c r="AW20" s="78">
        <f t="shared" si="83"/>
        <v>105994.97855129698</v>
      </c>
      <c r="AX20" s="78">
        <f t="shared" si="84"/>
        <v>17515.780542568511</v>
      </c>
      <c r="AY20" s="78">
        <f t="shared" si="85"/>
        <v>48159.544946650225</v>
      </c>
      <c r="AZ20" s="78">
        <f t="shared" si="86"/>
        <v>26170.536484563992</v>
      </c>
      <c r="BA20" s="78">
        <f t="shared" si="87"/>
        <v>13154.683553797375</v>
      </c>
      <c r="BB20" s="78">
        <f t="shared" si="88"/>
        <v>4424.0125354456186</v>
      </c>
      <c r="BC20" s="78">
        <f t="shared" si="89"/>
        <v>0</v>
      </c>
      <c r="BD20" s="78">
        <f t="shared" si="90"/>
        <v>0</v>
      </c>
      <c r="BE20" s="78">
        <f t="shared" si="91"/>
        <v>4365.6294466703321</v>
      </c>
      <c r="BF20" s="78">
        <f t="shared" si="92"/>
        <v>0</v>
      </c>
      <c r="BG20" s="78">
        <f t="shared" si="93"/>
        <v>13154.334719842305</v>
      </c>
      <c r="BH20" s="78">
        <f t="shared" si="94"/>
        <v>17504.627067829428</v>
      </c>
      <c r="BI20" s="78">
        <f t="shared" si="95"/>
        <v>4365.6056284038214</v>
      </c>
      <c r="BJ20" s="78">
        <f t="shared" si="96"/>
        <v>0</v>
      </c>
      <c r="BK20" s="78">
        <f t="shared" si="97"/>
        <v>39362.503840833167</v>
      </c>
      <c r="BL20" s="78">
        <f t="shared" si="98"/>
        <v>0</v>
      </c>
      <c r="BM20" s="78">
        <f t="shared" si="99"/>
        <v>17513.354665236337</v>
      </c>
      <c r="BN20" s="78">
        <f t="shared" si="100"/>
        <v>111941.89973009612</v>
      </c>
      <c r="BO20" s="44">
        <f t="shared" si="101"/>
        <v>0.21292391895228435</v>
      </c>
      <c r="BP20" s="44">
        <f t="shared" si="102"/>
        <v>1.2486496549970558</v>
      </c>
      <c r="BQ20" s="44">
        <f t="shared" si="103"/>
        <v>0.15461253511665785</v>
      </c>
      <c r="BR20" s="44">
        <f t="shared" si="104"/>
        <v>0.35842812562989124</v>
      </c>
      <c r="BS20" s="44">
        <f t="shared" si="105"/>
        <v>0.66100510222059516</v>
      </c>
      <c r="BT20" s="44">
        <f t="shared" si="106"/>
        <v>0.66757102645734301</v>
      </c>
      <c r="BU20" s="44">
        <f t="shared" si="107"/>
        <v>0.19638715064575915</v>
      </c>
      <c r="BV20" s="44">
        <f t="shared" si="108"/>
        <v>0</v>
      </c>
      <c r="BW20" s="44">
        <f t="shared" si="109"/>
        <v>0.12969268790473387</v>
      </c>
      <c r="BX20" s="44">
        <f t="shared" si="110"/>
        <v>0.14830073399741742</v>
      </c>
      <c r="BY20" s="44">
        <f t="shared" si="111"/>
        <v>2.9593771682821696E-2</v>
      </c>
      <c r="BZ20" s="44">
        <f t="shared" si="112"/>
        <v>0</v>
      </c>
      <c r="CA20" s="44">
        <f t="shared" si="113"/>
        <v>0</v>
      </c>
      <c r="CB20" s="44">
        <f t="shared" si="114"/>
        <v>6.2930464946664003E-2</v>
      </c>
      <c r="CC20" s="44">
        <f t="shared" si="115"/>
        <v>0.22106762176504363</v>
      </c>
      <c r="CD20" s="44">
        <f t="shared" si="116"/>
        <v>6.925792855066272E-2</v>
      </c>
      <c r="CE20" s="44">
        <f t="shared" si="117"/>
        <v>0.11819439573192622</v>
      </c>
      <c r="CF20" s="44">
        <f t="shared" si="118"/>
        <v>0.57311499629823059</v>
      </c>
      <c r="CG20" s="44">
        <f t="shared" si="119"/>
        <v>4.5670845536877544E-2</v>
      </c>
      <c r="CH20" s="44">
        <f t="shared" si="120"/>
        <v>5.0378918417388008E-2</v>
      </c>
      <c r="CI20" s="44">
        <f t="shared" si="121"/>
        <v>0</v>
      </c>
      <c r="CJ20" s="44">
        <f t="shared" si="122"/>
        <v>0</v>
      </c>
      <c r="CK20" s="44">
        <f t="shared" si="123"/>
        <v>3.6554466703387828E-2</v>
      </c>
      <c r="CL20" s="44">
        <f t="shared" si="124"/>
        <v>0</v>
      </c>
      <c r="CM20" s="44">
        <f t="shared" si="125"/>
        <v>4.8321419669931732E-2</v>
      </c>
      <c r="CN20" s="44">
        <f t="shared" si="126"/>
        <v>0.13289054855539686</v>
      </c>
      <c r="CO20" s="44">
        <f t="shared" si="127"/>
        <v>3.7099853345922841E-2</v>
      </c>
      <c r="CP20" s="44">
        <f t="shared" si="128"/>
        <v>0</v>
      </c>
      <c r="CQ20" s="44">
        <f t="shared" si="129"/>
        <v>0.30286807077394717</v>
      </c>
      <c r="CR20" s="44">
        <f t="shared" si="130"/>
        <v>0</v>
      </c>
      <c r="CS20" s="44">
        <f t="shared" si="131"/>
        <v>8.3098003869565867E-2</v>
      </c>
      <c r="CT20" s="44">
        <f t="shared" si="132"/>
        <v>0.16906504233075748</v>
      </c>
      <c r="CU20" s="39">
        <v>6.35</v>
      </c>
      <c r="CV20" s="39">
        <v>37.628865979381402</v>
      </c>
      <c r="CW20" s="39">
        <v>4.6082949308755801</v>
      </c>
      <c r="CX20" s="39">
        <v>10.7049608355091</v>
      </c>
      <c r="CY20" s="39">
        <v>19.801980198019798</v>
      </c>
      <c r="CZ20" s="39">
        <v>20</v>
      </c>
      <c r="DA20" s="39">
        <v>5.85585585585586</v>
      </c>
      <c r="DB20" s="39">
        <v>0</v>
      </c>
      <c r="DC20" s="39">
        <v>3.8645833333333299</v>
      </c>
      <c r="DD20" s="39">
        <v>4.4198895027624303</v>
      </c>
      <c r="DE20" s="39">
        <v>0.88095238095238104</v>
      </c>
      <c r="DF20" s="39">
        <v>0</v>
      </c>
      <c r="DG20" s="39">
        <v>0</v>
      </c>
      <c r="DH20" s="39">
        <v>1.8739495798319299</v>
      </c>
      <c r="DI20" s="39">
        <v>6.5934065934065904</v>
      </c>
      <c r="DJ20" s="39">
        <v>2.0625</v>
      </c>
      <c r="DK20" s="39">
        <v>3.5215517241379302</v>
      </c>
      <c r="DL20" s="39">
        <v>17.153846153846199</v>
      </c>
      <c r="DM20" s="39">
        <v>1.3597560975609799</v>
      </c>
      <c r="DN20" s="39">
        <v>1.5</v>
      </c>
      <c r="DO20" s="39">
        <v>0</v>
      </c>
      <c r="DP20" s="39">
        <v>0</v>
      </c>
      <c r="DQ20" s="39">
        <v>1.0882352941176501</v>
      </c>
      <c r="DR20" s="39">
        <v>0</v>
      </c>
      <c r="DS20" s="39">
        <v>1.43870967741935</v>
      </c>
      <c r="DT20" s="39">
        <v>3.96</v>
      </c>
      <c r="DU20" s="78">
        <v>1.1044776119402999</v>
      </c>
      <c r="DV20" s="78">
        <v>0</v>
      </c>
      <c r="DW20" s="78">
        <v>9.0405405405405403</v>
      </c>
      <c r="DX20" s="78">
        <v>0</v>
      </c>
      <c r="DY20" s="78">
        <v>2.4750000000000001</v>
      </c>
      <c r="DZ20" s="78">
        <v>5.03978779840849</v>
      </c>
      <c r="EA20" s="39">
        <f t="shared" si="133"/>
        <v>3.2510430465412536</v>
      </c>
      <c r="EB20" s="39">
        <f t="shared" si="134"/>
        <v>17.562951625093621</v>
      </c>
      <c r="EC20">
        <v>572.77</v>
      </c>
      <c r="ED20" s="39">
        <f t="shared" si="135"/>
        <v>0.2207749213483145</v>
      </c>
      <c r="EE20" s="39">
        <f t="shared" si="136"/>
        <v>1.1038746067415723</v>
      </c>
      <c r="EF20" s="39">
        <f t="shared" si="137"/>
        <v>0.59016565713435098</v>
      </c>
      <c r="EG20" s="39">
        <f t="shared" si="138"/>
        <v>650476053.63681626</v>
      </c>
      <c r="EH20" s="39">
        <f t="shared" si="139"/>
        <v>34072126.152681626</v>
      </c>
      <c r="EI20" s="39">
        <f t="shared" si="140"/>
        <v>38111605.02645316</v>
      </c>
      <c r="EJ20" s="39">
        <f t="shared" si="141"/>
        <v>67266104.724108577</v>
      </c>
      <c r="EK20" s="39">
        <f t="shared" si="142"/>
        <v>35477162.282689117</v>
      </c>
      <c r="EL20" s="39">
        <f t="shared" si="143"/>
        <v>14050361.300074898</v>
      </c>
      <c r="EM20" s="39">
        <f t="shared" si="144"/>
        <v>38989752.607707843</v>
      </c>
      <c r="EN20" s="39">
        <f t="shared" si="145"/>
        <v>8078957.7475430667</v>
      </c>
      <c r="EO20" s="39">
        <f t="shared" si="146"/>
        <v>16860433.560089879</v>
      </c>
      <c r="EP20" s="39">
        <f t="shared" si="147"/>
        <v>63577884.88283892</v>
      </c>
      <c r="EQ20" s="39">
        <f t="shared" si="148"/>
        <v>14752879.365078643</v>
      </c>
      <c r="ER20" s="39">
        <f t="shared" si="149"/>
        <v>6673921.6175355772</v>
      </c>
      <c r="ES20" s="39">
        <f t="shared" si="150"/>
        <v>12118436.6213146</v>
      </c>
      <c r="ET20" s="39">
        <f t="shared" si="151"/>
        <v>20899912.433861412</v>
      </c>
      <c r="EU20" s="39">
        <f t="shared" si="152"/>
        <v>47946857.936505593</v>
      </c>
      <c r="EV20" s="39">
        <f t="shared" si="153"/>
        <v>25290650.340134818</v>
      </c>
      <c r="EW20" s="39">
        <f t="shared" si="154"/>
        <v>40746047.770217203</v>
      </c>
      <c r="EX20" s="39">
        <f t="shared" si="155"/>
        <v>4566367.4225243423</v>
      </c>
      <c r="EY20" s="39">
        <f t="shared" si="156"/>
        <v>28803240.665153541</v>
      </c>
      <c r="EZ20" s="39">
        <f t="shared" si="157"/>
        <v>8781475.812546812</v>
      </c>
      <c r="FA20" s="39">
        <f t="shared" si="158"/>
        <v>8605846.2962958757</v>
      </c>
      <c r="FB20" s="39">
        <f t="shared" si="159"/>
        <v>24061243.726378262</v>
      </c>
      <c r="FC20" s="39">
        <f t="shared" si="160"/>
        <v>11942807.105063664</v>
      </c>
      <c r="FD20" s="39">
        <f t="shared" si="161"/>
        <v>8957105.3287977483</v>
      </c>
      <c r="FE20" s="39">
        <f t="shared" si="162"/>
        <v>27222575.018895116</v>
      </c>
      <c r="FF20" s="39">
        <f t="shared" si="163"/>
        <v>13172213.718820218</v>
      </c>
      <c r="FG20" s="39">
        <f t="shared" si="164"/>
        <v>11767177.588812727</v>
      </c>
      <c r="FH20" s="39">
        <f t="shared" si="165"/>
        <v>14752879.365078643</v>
      </c>
      <c r="FI20" s="39">
        <f t="shared" si="166"/>
        <v>12996584.202569282</v>
      </c>
      <c r="FJ20" s="39">
        <f t="shared" si="167"/>
        <v>11591548.072561791</v>
      </c>
      <c r="FK20" s="39">
        <f t="shared" si="168"/>
        <v>21075541.950112347</v>
      </c>
      <c r="FL20" s="39">
        <f t="shared" si="169"/>
        <v>66212327.626602963</v>
      </c>
      <c r="FM20" s="39">
        <v>37036830</v>
      </c>
      <c r="FN20">
        <v>1940000</v>
      </c>
      <c r="FO20">
        <v>2170000</v>
      </c>
      <c r="FP20">
        <v>3830000</v>
      </c>
      <c r="FQ20">
        <v>2020000</v>
      </c>
      <c r="FR20">
        <v>800000</v>
      </c>
      <c r="FS20">
        <v>2220000</v>
      </c>
      <c r="FT20">
        <v>460000</v>
      </c>
      <c r="FU20">
        <v>960000</v>
      </c>
      <c r="FV20">
        <v>3620000</v>
      </c>
      <c r="FW20">
        <v>840000</v>
      </c>
      <c r="FX20">
        <v>380000</v>
      </c>
      <c r="FY20">
        <v>690000</v>
      </c>
      <c r="FZ20">
        <v>1190000</v>
      </c>
      <c r="GA20">
        <v>2730000</v>
      </c>
      <c r="GB20">
        <v>1440000</v>
      </c>
      <c r="GC20">
        <v>2320000</v>
      </c>
      <c r="GD20">
        <v>260000</v>
      </c>
      <c r="GE20">
        <v>1640000</v>
      </c>
      <c r="GF20">
        <v>500000</v>
      </c>
      <c r="GG20">
        <v>490000</v>
      </c>
      <c r="GH20">
        <v>1370000</v>
      </c>
      <c r="GI20">
        <v>680000</v>
      </c>
      <c r="GJ20">
        <v>510000</v>
      </c>
      <c r="GK20">
        <v>1550000</v>
      </c>
      <c r="GL20">
        <v>750000</v>
      </c>
      <c r="GM20">
        <v>670000</v>
      </c>
      <c r="GN20">
        <v>840000</v>
      </c>
      <c r="GO20">
        <v>740000</v>
      </c>
      <c r="GP20">
        <v>660000</v>
      </c>
      <c r="GQ20">
        <v>1200000</v>
      </c>
      <c r="GR20">
        <v>3770000</v>
      </c>
      <c r="GS20" s="74">
        <v>3.0663183520599234E-2</v>
      </c>
      <c r="GT20">
        <v>2E-3</v>
      </c>
      <c r="GU20">
        <v>0.01</v>
      </c>
      <c r="GV20" s="37">
        <f t="shared" si="35"/>
        <v>5.3463106545806648E-3</v>
      </c>
      <c r="GW20" s="44">
        <f t="shared" si="170"/>
        <v>1.7870569905376936</v>
      </c>
      <c r="GX20" s="27">
        <v>6.3831927710843406</v>
      </c>
      <c r="GY20" s="13">
        <f t="shared" si="171"/>
        <v>1.8899476675407243</v>
      </c>
      <c r="GZ20" s="44">
        <v>0.41</v>
      </c>
      <c r="HA20" s="13">
        <f t="shared" si="172"/>
        <v>1.7100000000000009</v>
      </c>
      <c r="HB20" s="13">
        <f t="shared" si="173"/>
        <v>-0.15665381004537635</v>
      </c>
      <c r="HC20" s="13">
        <f t="shared" si="174"/>
        <v>14.886316152974905</v>
      </c>
      <c r="HD20" s="13">
        <f t="shared" si="175"/>
        <v>17.410896085350757</v>
      </c>
      <c r="HE20" s="13">
        <v>9.75</v>
      </c>
      <c r="HF20" s="13">
        <v>8.0399999999999991</v>
      </c>
      <c r="HG20" s="13">
        <v>2</v>
      </c>
      <c r="HH20" s="13">
        <f t="shared" si="176"/>
        <v>-10.684619516131413</v>
      </c>
      <c r="HI20" s="13">
        <f t="shared" si="36"/>
        <v>0.25865107765800122</v>
      </c>
      <c r="HJ20" s="13">
        <f t="shared" si="177"/>
        <v>-1.2273486055805338</v>
      </c>
      <c r="HK20" s="13">
        <f t="shared" si="178"/>
        <v>2.275882927753186</v>
      </c>
      <c r="HL20" s="44">
        <v>1.1499999999999999</v>
      </c>
      <c r="HM20" s="44">
        <v>0.72</v>
      </c>
      <c r="HN20" s="44">
        <f t="shared" si="179"/>
        <v>182.98193356716774</v>
      </c>
      <c r="HO20" s="44">
        <v>200</v>
      </c>
      <c r="HP20" s="44">
        <v>0</v>
      </c>
      <c r="HQ20" s="44">
        <v>2941</v>
      </c>
      <c r="HR20" s="44">
        <v>8000</v>
      </c>
    </row>
    <row r="21" spans="1:226" x14ac:dyDescent="0.25">
      <c r="A21" s="40" t="s">
        <v>276</v>
      </c>
      <c r="B21" s="45"/>
      <c r="C21" s="67">
        <f t="shared" si="37"/>
        <v>6.961714960008504E-6</v>
      </c>
      <c r="D21" s="67">
        <f t="shared" si="38"/>
        <v>4.1253769955402596E-5</v>
      </c>
      <c r="E21" s="67">
        <f t="shared" si="39"/>
        <v>5.0522261040011548E-6</v>
      </c>
      <c r="F21" s="67">
        <f t="shared" si="40"/>
        <v>1.1736202518876707E-5</v>
      </c>
      <c r="G21" s="67">
        <f t="shared" si="41"/>
        <v>2.1709565635014486E-5</v>
      </c>
      <c r="H21" s="67">
        <f t="shared" si="42"/>
        <v>2.1926661291364787E-5</v>
      </c>
      <c r="I21" s="67">
        <f t="shared" si="43"/>
        <v>6.4199683961203673E-6</v>
      </c>
      <c r="J21" s="67">
        <f t="shared" si="44"/>
        <v>0</v>
      </c>
      <c r="K21" s="67">
        <f t="shared" si="45"/>
        <v>4.2368704891125597E-6</v>
      </c>
      <c r="L21" s="67">
        <f t="shared" si="46"/>
        <v>4.8456710036162351E-6</v>
      </c>
      <c r="M21" s="67">
        <f t="shared" si="47"/>
        <v>9.6581722354828828E-7</v>
      </c>
      <c r="N21" s="67">
        <f t="shared" si="48"/>
        <v>0</v>
      </c>
      <c r="O21" s="67">
        <f t="shared" si="49"/>
        <v>0</v>
      </c>
      <c r="P21" s="67">
        <f t="shared" si="50"/>
        <v>2.0544728857037169E-6</v>
      </c>
      <c r="Q21" s="67">
        <f t="shared" si="51"/>
        <v>7.2285696564935997E-6</v>
      </c>
      <c r="R21" s="67">
        <f t="shared" si="52"/>
        <v>2.2611869456719801E-6</v>
      </c>
      <c r="S21" s="67">
        <f t="shared" si="53"/>
        <v>3.860793593759345E-6</v>
      </c>
      <c r="T21" s="67">
        <f t="shared" si="54"/>
        <v>1.8806328722978209E-5</v>
      </c>
      <c r="U21" s="67">
        <f t="shared" si="55"/>
        <v>1.4907455695043967E-6</v>
      </c>
      <c r="V21" s="67">
        <f t="shared" si="56"/>
        <v>1.6444995968524674E-6</v>
      </c>
      <c r="W21" s="67">
        <f t="shared" si="57"/>
        <v>0</v>
      </c>
      <c r="X21" s="67">
        <f t="shared" si="58"/>
        <v>0</v>
      </c>
      <c r="Y21" s="67">
        <f t="shared" si="59"/>
        <v>1.1930683349713894E-6</v>
      </c>
      <c r="Z21" s="67">
        <f t="shared" si="60"/>
        <v>0</v>
      </c>
      <c r="AA21" s="67">
        <f t="shared" si="61"/>
        <v>1.5773049896689387E-6</v>
      </c>
      <c r="AB21" s="67">
        <f t="shared" si="62"/>
        <v>4.3414789356903058E-6</v>
      </c>
      <c r="AC21" s="67">
        <f t="shared" si="63"/>
        <v>1.2108753250457058E-6</v>
      </c>
      <c r="AD21" s="67">
        <f t="shared" si="64"/>
        <v>0</v>
      </c>
      <c r="AE21" s="67">
        <f t="shared" si="65"/>
        <v>9.9114435161639335E-6</v>
      </c>
      <c r="AF21" s="67">
        <f t="shared" si="66"/>
        <v>0</v>
      </c>
      <c r="AG21" s="67">
        <f t="shared" si="67"/>
        <v>2.7134243348061159E-6</v>
      </c>
      <c r="AH21" s="67">
        <f t="shared" si="68"/>
        <v>5.5252860018026838E-6</v>
      </c>
      <c r="AI21" s="78">
        <f t="shared" si="69"/>
        <v>147360.86581063122</v>
      </c>
      <c r="AJ21" s="78">
        <f t="shared" si="70"/>
        <v>45254.012466981396</v>
      </c>
      <c r="AK21" s="78">
        <f t="shared" si="71"/>
        <v>6269.5228008049917</v>
      </c>
      <c r="AL21" s="78">
        <f t="shared" si="72"/>
        <v>25651.302703549714</v>
      </c>
      <c r="AM21" s="78">
        <f t="shared" si="73"/>
        <v>24947.835084937462</v>
      </c>
      <c r="AN21" s="78">
        <f t="shared" si="74"/>
        <v>9978.4585537986295</v>
      </c>
      <c r="AO21" s="78">
        <f t="shared" si="75"/>
        <v>8146.8869867846888</v>
      </c>
      <c r="AP21" s="78">
        <f t="shared" si="76"/>
        <v>0</v>
      </c>
      <c r="AQ21" s="78">
        <f t="shared" si="77"/>
        <v>2326.5875607309972</v>
      </c>
      <c r="AR21" s="78">
        <f t="shared" si="78"/>
        <v>10031.885979769102</v>
      </c>
      <c r="AS21" s="78">
        <f t="shared" si="79"/>
        <v>464.53969728190754</v>
      </c>
      <c r="AT21" s="78">
        <f t="shared" si="80"/>
        <v>0</v>
      </c>
      <c r="AU21" s="78">
        <f t="shared" si="81"/>
        <v>0</v>
      </c>
      <c r="AV21" s="78">
        <f t="shared" si="82"/>
        <v>1399.4185160599793</v>
      </c>
      <c r="AW21" s="78">
        <f t="shared" si="83"/>
        <v>11277.448002777186</v>
      </c>
      <c r="AX21" s="78">
        <f t="shared" si="84"/>
        <v>1863.6786809591995</v>
      </c>
      <c r="AY21" s="78">
        <f t="shared" si="85"/>
        <v>5124.1137135943436</v>
      </c>
      <c r="AZ21" s="78">
        <f t="shared" si="86"/>
        <v>2784.2040821231872</v>
      </c>
      <c r="BA21" s="78">
        <f t="shared" si="87"/>
        <v>1399.6660651924687</v>
      </c>
      <c r="BB21" s="78">
        <f t="shared" si="88"/>
        <v>470.71699729437256</v>
      </c>
      <c r="BC21" s="78">
        <f t="shared" si="89"/>
        <v>0</v>
      </c>
      <c r="BD21" s="78">
        <f t="shared" si="90"/>
        <v>0</v>
      </c>
      <c r="BE21" s="78">
        <f t="shared" si="91"/>
        <v>464.50656783917509</v>
      </c>
      <c r="BF21" s="78">
        <f t="shared" si="92"/>
        <v>0</v>
      </c>
      <c r="BG21" s="78">
        <f t="shared" si="93"/>
        <v>1399.6280487311485</v>
      </c>
      <c r="BH21" s="78">
        <f t="shared" si="94"/>
        <v>1862.4631900200129</v>
      </c>
      <c r="BI21" s="78">
        <f t="shared" si="95"/>
        <v>464.50397207501942</v>
      </c>
      <c r="BJ21" s="78">
        <f t="shared" si="96"/>
        <v>0</v>
      </c>
      <c r="BK21" s="78">
        <f t="shared" si="97"/>
        <v>4187.9321503855081</v>
      </c>
      <c r="BL21" s="78">
        <f t="shared" si="98"/>
        <v>0</v>
      </c>
      <c r="BM21" s="78">
        <f t="shared" si="99"/>
        <v>1863.4143088584212</v>
      </c>
      <c r="BN21" s="78">
        <f t="shared" si="100"/>
        <v>11910.327285911188</v>
      </c>
      <c r="BO21" s="44">
        <f t="shared" si="101"/>
        <v>0.21808008693853881</v>
      </c>
      <c r="BP21" s="44">
        <f t="shared" si="102"/>
        <v>1.2785656057465797</v>
      </c>
      <c r="BQ21" s="44">
        <f t="shared" si="103"/>
        <v>0.15835887489249367</v>
      </c>
      <c r="BR21" s="44">
        <f t="shared" si="104"/>
        <v>0.36709486279822462</v>
      </c>
      <c r="BS21" s="44">
        <f t="shared" si="105"/>
        <v>0.67693839956696467</v>
      </c>
      <c r="BT21" s="44">
        <f t="shared" si="106"/>
        <v>0.68366150389020564</v>
      </c>
      <c r="BU21" s="44">
        <f t="shared" si="107"/>
        <v>0.20114367127478416</v>
      </c>
      <c r="BV21" s="44">
        <f t="shared" si="108"/>
        <v>0</v>
      </c>
      <c r="BW21" s="44">
        <f t="shared" si="109"/>
        <v>0.13283601053592295</v>
      </c>
      <c r="BX21" s="44">
        <f t="shared" si="110"/>
        <v>0.15189436831000391</v>
      </c>
      <c r="BY21" s="44">
        <f t="shared" si="111"/>
        <v>3.0311763356289361E-2</v>
      </c>
      <c r="BZ21" s="44">
        <f t="shared" si="112"/>
        <v>0</v>
      </c>
      <c r="CA21" s="44">
        <f t="shared" si="113"/>
        <v>0</v>
      </c>
      <c r="CB21" s="44">
        <f t="shared" si="114"/>
        <v>6.4456736005812129E-2</v>
      </c>
      <c r="CC21" s="44">
        <f t="shared" si="115"/>
        <v>0.22642055027685329</v>
      </c>
      <c r="CD21" s="44">
        <f t="shared" si="116"/>
        <v>7.0937552513372415E-2</v>
      </c>
      <c r="CE21" s="44">
        <f t="shared" si="117"/>
        <v>0.12105937552458394</v>
      </c>
      <c r="CF21" s="44">
        <f t="shared" si="118"/>
        <v>0.58694225077540441</v>
      </c>
      <c r="CG21" s="44">
        <f t="shared" si="119"/>
        <v>4.677870991476666E-2</v>
      </c>
      <c r="CH21" s="44">
        <f t="shared" si="120"/>
        <v>5.1600930310735343E-2</v>
      </c>
      <c r="CI21" s="44">
        <f t="shared" si="121"/>
        <v>0</v>
      </c>
      <c r="CJ21" s="44">
        <f t="shared" si="122"/>
        <v>0</v>
      </c>
      <c r="CK21" s="44">
        <f t="shared" si="123"/>
        <v>3.7441272590723357E-2</v>
      </c>
      <c r="CL21" s="44">
        <f t="shared" si="124"/>
        <v>0</v>
      </c>
      <c r="CM21" s="44">
        <f t="shared" si="125"/>
        <v>4.9493548735673389E-2</v>
      </c>
      <c r="CN21" s="44">
        <f t="shared" si="126"/>
        <v>0.13611127114158772</v>
      </c>
      <c r="CO21" s="44">
        <f t="shared" si="127"/>
        <v>3.7999885201919131E-2</v>
      </c>
      <c r="CP21" s="44">
        <f t="shared" si="128"/>
        <v>0</v>
      </c>
      <c r="CQ21" s="44">
        <f t="shared" si="129"/>
        <v>0.3101955565891682</v>
      </c>
      <c r="CR21" s="44">
        <f t="shared" si="130"/>
        <v>0</v>
      </c>
      <c r="CS21" s="44">
        <f t="shared" si="131"/>
        <v>8.5112987601991708E-2</v>
      </c>
      <c r="CT21" s="44">
        <f t="shared" si="132"/>
        <v>0.17316096631808275</v>
      </c>
      <c r="CU21" s="39">
        <v>6.35</v>
      </c>
      <c r="CV21" s="39">
        <v>37.628865979381402</v>
      </c>
      <c r="CW21" s="39">
        <v>4.6082949308755801</v>
      </c>
      <c r="CX21" s="39">
        <v>10.7049608355091</v>
      </c>
      <c r="CY21" s="39">
        <v>19.801980198019798</v>
      </c>
      <c r="CZ21" s="39">
        <v>20</v>
      </c>
      <c r="DA21" s="39">
        <v>5.85585585585586</v>
      </c>
      <c r="DB21" s="39">
        <v>0</v>
      </c>
      <c r="DC21" s="39">
        <v>3.8645833333333299</v>
      </c>
      <c r="DD21" s="39">
        <v>4.4198895027624303</v>
      </c>
      <c r="DE21" s="39">
        <v>0.88095238095238104</v>
      </c>
      <c r="DF21" s="39">
        <v>0</v>
      </c>
      <c r="DG21" s="39">
        <v>0</v>
      </c>
      <c r="DH21" s="39">
        <v>1.8739495798319299</v>
      </c>
      <c r="DI21" s="39">
        <v>6.5934065934065904</v>
      </c>
      <c r="DJ21" s="39">
        <v>2.0625</v>
      </c>
      <c r="DK21" s="39">
        <v>3.5215517241379302</v>
      </c>
      <c r="DL21" s="39">
        <v>17.153846153846199</v>
      </c>
      <c r="DM21" s="39">
        <v>1.3597560975609799</v>
      </c>
      <c r="DN21" s="39">
        <v>1.5</v>
      </c>
      <c r="DO21" s="39">
        <v>0</v>
      </c>
      <c r="DP21" s="39">
        <v>0</v>
      </c>
      <c r="DQ21" s="39">
        <v>1.0882352941176501</v>
      </c>
      <c r="DR21" s="39">
        <v>0</v>
      </c>
      <c r="DS21" s="39">
        <v>1.43870967741935</v>
      </c>
      <c r="DT21" s="39">
        <v>3.96</v>
      </c>
      <c r="DU21" s="78">
        <v>1.1044776119402999</v>
      </c>
      <c r="DV21" s="78">
        <v>0</v>
      </c>
      <c r="DW21" s="78">
        <v>9.0405405405405403</v>
      </c>
      <c r="DX21" s="78">
        <v>0</v>
      </c>
      <c r="DY21" s="78">
        <v>2.4750000000000001</v>
      </c>
      <c r="DZ21" s="78">
        <v>5.03978779840849</v>
      </c>
      <c r="EA21" s="39">
        <f t="shared" si="133"/>
        <v>3.3273171729557229</v>
      </c>
      <c r="EB21" s="39">
        <f t="shared" si="134"/>
        <v>1.8244515920924858</v>
      </c>
      <c r="EC21">
        <v>572.77</v>
      </c>
      <c r="ED21" s="39">
        <f t="shared" si="135"/>
        <v>2.2934251904020635E-2</v>
      </c>
      <c r="EE21" s="39">
        <f t="shared" si="136"/>
        <v>0.11467125952010318</v>
      </c>
      <c r="EF21" s="39">
        <f t="shared" si="137"/>
        <v>6.2794668939274559E-2</v>
      </c>
      <c r="EG21" s="39">
        <f t="shared" si="138"/>
        <v>67571903.45955874</v>
      </c>
      <c r="EH21" s="39">
        <f t="shared" si="139"/>
        <v>3539436.0886594225</v>
      </c>
      <c r="EI21" s="39">
        <f t="shared" si="140"/>
        <v>3959059.9548406941</v>
      </c>
      <c r="EJ21" s="39">
        <f t="shared" si="141"/>
        <v>6987649.5977142211</v>
      </c>
      <c r="EK21" s="39">
        <f t="shared" si="142"/>
        <v>3685392.2160268216</v>
      </c>
      <c r="EL21" s="39">
        <f t="shared" si="143"/>
        <v>1459561.2736739886</v>
      </c>
      <c r="EM21" s="39">
        <f t="shared" si="144"/>
        <v>4050282.5344453184</v>
      </c>
      <c r="EN21" s="39">
        <f t="shared" si="145"/>
        <v>839247.73236254347</v>
      </c>
      <c r="EO21" s="39">
        <f t="shared" si="146"/>
        <v>1751473.5284087865</v>
      </c>
      <c r="EP21" s="39">
        <f t="shared" si="147"/>
        <v>6604514.7633747989</v>
      </c>
      <c r="EQ21" s="39">
        <f t="shared" si="148"/>
        <v>1532539.3373576882</v>
      </c>
      <c r="ER21" s="39">
        <f t="shared" si="149"/>
        <v>693291.60499514465</v>
      </c>
      <c r="ES21" s="39">
        <f t="shared" si="150"/>
        <v>1258871.5985438153</v>
      </c>
      <c r="ET21" s="39">
        <f t="shared" si="151"/>
        <v>2171097.3945900584</v>
      </c>
      <c r="EU21" s="39">
        <f t="shared" si="152"/>
        <v>4980752.8464124864</v>
      </c>
      <c r="EV21" s="39">
        <f t="shared" si="153"/>
        <v>2627210.2926131794</v>
      </c>
      <c r="EW21" s="39">
        <f t="shared" si="154"/>
        <v>4232727.693654567</v>
      </c>
      <c r="EX21" s="39">
        <f t="shared" si="155"/>
        <v>474357.4139440463</v>
      </c>
      <c r="EY21" s="39">
        <f t="shared" si="156"/>
        <v>2992100.6110316766</v>
      </c>
      <c r="EZ21" s="39">
        <f t="shared" si="157"/>
        <v>912225.79604624293</v>
      </c>
      <c r="FA21" s="39">
        <f t="shared" si="158"/>
        <v>893981.2801253181</v>
      </c>
      <c r="FB21" s="39">
        <f t="shared" si="159"/>
        <v>2499498.6811667057</v>
      </c>
      <c r="FC21" s="39">
        <f t="shared" si="160"/>
        <v>1240627.0826228904</v>
      </c>
      <c r="FD21" s="39">
        <f t="shared" si="161"/>
        <v>930470.31196716777</v>
      </c>
      <c r="FE21" s="39">
        <f t="shared" si="162"/>
        <v>2827899.967743353</v>
      </c>
      <c r="FF21" s="39">
        <f t="shared" si="163"/>
        <v>1368338.6940693643</v>
      </c>
      <c r="FG21" s="39">
        <f t="shared" si="164"/>
        <v>1222382.5667019654</v>
      </c>
      <c r="FH21" s="39">
        <f t="shared" si="165"/>
        <v>1532539.3373576882</v>
      </c>
      <c r="FI21" s="39">
        <f t="shared" si="166"/>
        <v>1350094.1781484396</v>
      </c>
      <c r="FJ21" s="39">
        <f t="shared" si="167"/>
        <v>1204138.0507810407</v>
      </c>
      <c r="FK21" s="39">
        <f t="shared" si="168"/>
        <v>2189341.9105109829</v>
      </c>
      <c r="FL21" s="39">
        <f t="shared" si="169"/>
        <v>6878182.5021886714</v>
      </c>
      <c r="FM21" s="39">
        <v>37036830</v>
      </c>
      <c r="FN21">
        <v>1940000</v>
      </c>
      <c r="FO21">
        <v>2170000</v>
      </c>
      <c r="FP21">
        <v>3830000</v>
      </c>
      <c r="FQ21">
        <v>2020000</v>
      </c>
      <c r="FR21">
        <v>800000</v>
      </c>
      <c r="FS21">
        <v>2220000</v>
      </c>
      <c r="FT21">
        <v>460000</v>
      </c>
      <c r="FU21">
        <v>960000</v>
      </c>
      <c r="FV21">
        <v>3620000</v>
      </c>
      <c r="FW21">
        <v>840000</v>
      </c>
      <c r="FX21">
        <v>380000</v>
      </c>
      <c r="FY21">
        <v>690000</v>
      </c>
      <c r="FZ21">
        <v>1190000</v>
      </c>
      <c r="GA21">
        <v>2730000</v>
      </c>
      <c r="GB21">
        <v>1440000</v>
      </c>
      <c r="GC21">
        <v>2320000</v>
      </c>
      <c r="GD21">
        <v>260000</v>
      </c>
      <c r="GE21">
        <v>1640000</v>
      </c>
      <c r="GF21">
        <v>500000</v>
      </c>
      <c r="GG21">
        <v>490000</v>
      </c>
      <c r="GH21">
        <v>1370000</v>
      </c>
      <c r="GI21">
        <v>680000</v>
      </c>
      <c r="GJ21">
        <v>510000</v>
      </c>
      <c r="GK21">
        <v>1550000</v>
      </c>
      <c r="GL21">
        <v>750000</v>
      </c>
      <c r="GM21">
        <v>670000</v>
      </c>
      <c r="GN21">
        <v>840000</v>
      </c>
      <c r="GO21">
        <v>740000</v>
      </c>
      <c r="GP21">
        <v>660000</v>
      </c>
      <c r="GQ21">
        <v>1200000</v>
      </c>
      <c r="GR21">
        <v>3770000</v>
      </c>
      <c r="GS21" s="74">
        <v>3.1853127644473102E-3</v>
      </c>
      <c r="GT21">
        <v>2E-3</v>
      </c>
      <c r="GU21">
        <v>0.01</v>
      </c>
      <c r="GV21" s="37">
        <f t="shared" si="35"/>
        <v>5.4760599301053236E-3</v>
      </c>
      <c r="GW21" s="44">
        <f t="shared" si="170"/>
        <v>2.1267617293325416</v>
      </c>
      <c r="GX21" s="30">
        <v>5.3636141304347875</v>
      </c>
      <c r="GY21" s="13">
        <f t="shared" si="171"/>
        <v>1.5880689145600859</v>
      </c>
      <c r="GZ21" s="44">
        <v>0.41</v>
      </c>
      <c r="HA21" s="13">
        <f t="shared" si="172"/>
        <v>1.7100000000000009</v>
      </c>
      <c r="HB21" s="13">
        <f t="shared" si="173"/>
        <v>-0.15665381004537635</v>
      </c>
      <c r="HC21" s="13">
        <f t="shared" si="174"/>
        <v>14.886316152974905</v>
      </c>
      <c r="HD21" s="13">
        <f t="shared" si="175"/>
        <v>17.410896085350757</v>
      </c>
      <c r="HE21" s="13">
        <v>9.75</v>
      </c>
      <c r="HF21" s="13">
        <v>8.0399999999999991</v>
      </c>
      <c r="HG21" s="13">
        <v>2</v>
      </c>
      <c r="HH21" s="13">
        <f t="shared" si="176"/>
        <v>-10.684619516131413</v>
      </c>
      <c r="HI21" s="13">
        <f t="shared" si="36"/>
        <v>0.25865107765800122</v>
      </c>
      <c r="HJ21" s="13">
        <f t="shared" si="177"/>
        <v>-1.2273486055805338</v>
      </c>
      <c r="HK21" s="13">
        <f t="shared" si="178"/>
        <v>2.7085094302059307</v>
      </c>
      <c r="HL21" s="44">
        <v>1.1499999999999999</v>
      </c>
      <c r="HM21" s="44">
        <v>0.72</v>
      </c>
      <c r="HN21" s="44">
        <f t="shared" si="179"/>
        <v>177.77777777777777</v>
      </c>
      <c r="HO21" s="44">
        <v>200</v>
      </c>
      <c r="HP21" s="44">
        <v>0</v>
      </c>
      <c r="HQ21" s="44">
        <v>2000</v>
      </c>
      <c r="HR21" s="44">
        <v>8000</v>
      </c>
    </row>
    <row r="22" spans="1:226" x14ac:dyDescent="0.25">
      <c r="A22" s="40" t="s">
        <v>277</v>
      </c>
      <c r="B22" s="45"/>
      <c r="C22" s="67">
        <f t="shared" si="37"/>
        <v>1.9697904224633481E-5</v>
      </c>
      <c r="D22" s="67">
        <f t="shared" si="38"/>
        <v>1.16725952463528E-4</v>
      </c>
      <c r="E22" s="67">
        <f t="shared" si="39"/>
        <v>1.4295079084606158E-5</v>
      </c>
      <c r="F22" s="67">
        <f t="shared" si="40"/>
        <v>3.3207132797844277E-5</v>
      </c>
      <c r="G22" s="67">
        <f t="shared" si="41"/>
        <v>6.1426379432861708E-5</v>
      </c>
      <c r="H22" s="67">
        <f t="shared" si="42"/>
        <v>6.2040643227191314E-5</v>
      </c>
      <c r="I22" s="67">
        <f t="shared" si="43"/>
        <v>1.8165053197150352E-5</v>
      </c>
      <c r="J22" s="67">
        <f t="shared" si="44"/>
        <v>0</v>
      </c>
      <c r="K22" s="67">
        <f t="shared" si="45"/>
        <v>1.198806179025444E-5</v>
      </c>
      <c r="L22" s="67">
        <f t="shared" si="46"/>
        <v>1.3710639387225568E-5</v>
      </c>
      <c r="M22" s="67">
        <f t="shared" si="47"/>
        <v>2.7327426183401671E-6</v>
      </c>
      <c r="N22" s="67">
        <f t="shared" si="48"/>
        <v>0</v>
      </c>
      <c r="O22" s="67">
        <f t="shared" si="49"/>
        <v>0</v>
      </c>
      <c r="P22" s="67">
        <f t="shared" si="50"/>
        <v>5.8130518654046781E-6</v>
      </c>
      <c r="Q22" s="67">
        <f t="shared" si="51"/>
        <v>2.0452959305666818E-5</v>
      </c>
      <c r="R22" s="67">
        <f t="shared" si="52"/>
        <v>6.3979413328033724E-6</v>
      </c>
      <c r="S22" s="67">
        <f t="shared" si="53"/>
        <v>1.0923966706165994E-5</v>
      </c>
      <c r="T22" s="67">
        <f t="shared" si="54"/>
        <v>5.3211782460243356E-5</v>
      </c>
      <c r="U22" s="67">
        <f t="shared" si="55"/>
        <v>4.2180071462387392E-6</v>
      </c>
      <c r="V22" s="67">
        <f t="shared" si="56"/>
        <v>4.6530482420391317E-6</v>
      </c>
      <c r="W22" s="67">
        <f t="shared" si="57"/>
        <v>0</v>
      </c>
      <c r="X22" s="67">
        <f t="shared" si="58"/>
        <v>0</v>
      </c>
      <c r="Y22" s="67">
        <f t="shared" si="59"/>
        <v>3.375740881479336E-6</v>
      </c>
      <c r="Z22" s="67">
        <f t="shared" si="60"/>
        <v>0</v>
      </c>
      <c r="AA22" s="67">
        <f t="shared" si="61"/>
        <v>4.4629236902148095E-6</v>
      </c>
      <c r="AB22" s="67">
        <f t="shared" si="62"/>
        <v>1.2284047358984349E-5</v>
      </c>
      <c r="AC22" s="67">
        <f t="shared" si="63"/>
        <v>3.426125073740377E-6</v>
      </c>
      <c r="AD22" s="67">
        <f t="shared" si="64"/>
        <v>0</v>
      </c>
      <c r="AE22" s="67">
        <f t="shared" si="65"/>
        <v>2.8044047512831849E-5</v>
      </c>
      <c r="AF22" s="67">
        <f t="shared" si="66"/>
        <v>0</v>
      </c>
      <c r="AG22" s="67">
        <f t="shared" si="67"/>
        <v>7.6775295993654347E-6</v>
      </c>
      <c r="AH22" s="67">
        <f t="shared" si="68"/>
        <v>1.5633583837090792E-5</v>
      </c>
      <c r="AI22" s="78">
        <f t="shared" si="69"/>
        <v>416976.78398035455</v>
      </c>
      <c r="AJ22" s="78">
        <f t="shared" si="70"/>
        <v>128089.31514115853</v>
      </c>
      <c r="AK22" s="78">
        <f t="shared" si="71"/>
        <v>17740.142203734857</v>
      </c>
      <c r="AL22" s="78">
        <f t="shared" si="72"/>
        <v>72586.66672200193</v>
      </c>
      <c r="AM22" s="78">
        <f t="shared" si="73"/>
        <v>70602.020997833155</v>
      </c>
      <c r="AN22" s="78">
        <f t="shared" si="74"/>
        <v>28238.948779955197</v>
      </c>
      <c r="AO22" s="78">
        <f t="shared" si="75"/>
        <v>23052.572107571672</v>
      </c>
      <c r="AP22" s="78">
        <f t="shared" si="76"/>
        <v>0</v>
      </c>
      <c r="AQ22" s="78">
        <f t="shared" si="77"/>
        <v>6583.2292362815797</v>
      </c>
      <c r="AR22" s="78">
        <f t="shared" si="78"/>
        <v>28386.015102590009</v>
      </c>
      <c r="AS22" s="78">
        <f t="shared" si="79"/>
        <v>1314.4080797945624</v>
      </c>
      <c r="AT22" s="78">
        <f t="shared" si="80"/>
        <v>0</v>
      </c>
      <c r="AU22" s="78">
        <f t="shared" si="81"/>
        <v>0</v>
      </c>
      <c r="AV22" s="78">
        <f t="shared" si="82"/>
        <v>3959.670633678988</v>
      </c>
      <c r="AW22" s="78">
        <f t="shared" si="83"/>
        <v>31911.082435160282</v>
      </c>
      <c r="AX22" s="78">
        <f t="shared" si="84"/>
        <v>5273.3094145566156</v>
      </c>
      <c r="AY22" s="78">
        <f t="shared" si="85"/>
        <v>14498.962784796828</v>
      </c>
      <c r="AZ22" s="78">
        <f t="shared" si="86"/>
        <v>7879.064094876725</v>
      </c>
      <c r="BA22" s="78">
        <f t="shared" si="87"/>
        <v>3960.3519115344102</v>
      </c>
      <c r="BB22" s="78">
        <f t="shared" si="88"/>
        <v>1331.8944191333374</v>
      </c>
      <c r="BC22" s="78">
        <f t="shared" si="89"/>
        <v>0</v>
      </c>
      <c r="BD22" s="78">
        <f t="shared" si="90"/>
        <v>0</v>
      </c>
      <c r="BE22" s="78">
        <f t="shared" si="91"/>
        <v>1314.3169056231375</v>
      </c>
      <c r="BF22" s="78">
        <f t="shared" si="92"/>
        <v>0</v>
      </c>
      <c r="BG22" s="78">
        <f t="shared" si="93"/>
        <v>3960.247287184121</v>
      </c>
      <c r="BH22" s="78">
        <f t="shared" si="94"/>
        <v>5269.964184573827</v>
      </c>
      <c r="BI22" s="78">
        <f t="shared" si="95"/>
        <v>1314.3097619127495</v>
      </c>
      <c r="BJ22" s="78">
        <f t="shared" si="96"/>
        <v>0</v>
      </c>
      <c r="BK22" s="78">
        <f t="shared" si="97"/>
        <v>11850.598917221521</v>
      </c>
      <c r="BL22" s="78">
        <f t="shared" si="98"/>
        <v>0</v>
      </c>
      <c r="BM22" s="78">
        <f t="shared" si="99"/>
        <v>5272.581829427796</v>
      </c>
      <c r="BN22" s="78">
        <f t="shared" si="100"/>
        <v>33701.409602442101</v>
      </c>
      <c r="BO22" s="44">
        <f t="shared" si="101"/>
        <v>0.21212301652506529</v>
      </c>
      <c r="BP22" s="44">
        <f t="shared" si="102"/>
        <v>1.2440014907923829</v>
      </c>
      <c r="BQ22" s="44">
        <f t="shared" si="103"/>
        <v>0.15403062941191806</v>
      </c>
      <c r="BR22" s="44">
        <f t="shared" si="104"/>
        <v>0.35708187507664407</v>
      </c>
      <c r="BS22" s="44">
        <f t="shared" si="105"/>
        <v>0.6585298881204984</v>
      </c>
      <c r="BT22" s="44">
        <f t="shared" si="106"/>
        <v>0.66507139006289451</v>
      </c>
      <c r="BU22" s="44">
        <f t="shared" si="107"/>
        <v>0.19564832846919095</v>
      </c>
      <c r="BV22" s="44">
        <f t="shared" si="108"/>
        <v>0</v>
      </c>
      <c r="BW22" s="44">
        <f t="shared" si="109"/>
        <v>0.12920445013119408</v>
      </c>
      <c r="BX22" s="44">
        <f t="shared" si="110"/>
        <v>0.14774254847989618</v>
      </c>
      <c r="BY22" s="44">
        <f t="shared" si="111"/>
        <v>2.9482252485174248E-2</v>
      </c>
      <c r="BZ22" s="44">
        <f t="shared" si="112"/>
        <v>0</v>
      </c>
      <c r="CA22" s="44">
        <f t="shared" si="113"/>
        <v>0</v>
      </c>
      <c r="CB22" s="44">
        <f t="shared" si="114"/>
        <v>6.2693400756170165E-2</v>
      </c>
      <c r="CC22" s="44">
        <f t="shared" si="115"/>
        <v>0.22023615482331207</v>
      </c>
      <c r="CD22" s="44">
        <f t="shared" si="116"/>
        <v>6.8997044745604363E-2</v>
      </c>
      <c r="CE22" s="44">
        <f t="shared" si="117"/>
        <v>0.11774939309941439</v>
      </c>
      <c r="CF22" s="44">
        <f t="shared" si="118"/>
        <v>0.57096700575961568</v>
      </c>
      <c r="CG22" s="44">
        <f t="shared" si="119"/>
        <v>4.5498770138218708E-2</v>
      </c>
      <c r="CH22" s="44">
        <f t="shared" si="120"/>
        <v>5.0189113179951769E-2</v>
      </c>
      <c r="CI22" s="44">
        <f t="shared" si="121"/>
        <v>0</v>
      </c>
      <c r="CJ22" s="44">
        <f t="shared" si="122"/>
        <v>0</v>
      </c>
      <c r="CK22" s="44">
        <f t="shared" si="123"/>
        <v>3.6416726841367306E-2</v>
      </c>
      <c r="CL22" s="44">
        <f t="shared" si="124"/>
        <v>0</v>
      </c>
      <c r="CM22" s="44">
        <f t="shared" si="125"/>
        <v>4.8139362434239226E-2</v>
      </c>
      <c r="CN22" s="44">
        <f t="shared" si="126"/>
        <v>0.13239028815611106</v>
      </c>
      <c r="CO22" s="44">
        <f t="shared" si="127"/>
        <v>3.6960059187599668E-2</v>
      </c>
      <c r="CP22" s="44">
        <f t="shared" si="128"/>
        <v>0</v>
      </c>
      <c r="CQ22" s="44">
        <f t="shared" si="129"/>
        <v>0.30172987101317794</v>
      </c>
      <c r="CR22" s="44">
        <f t="shared" si="130"/>
        <v>0</v>
      </c>
      <c r="CS22" s="44">
        <f t="shared" si="131"/>
        <v>8.2785029849907599E-2</v>
      </c>
      <c r="CT22" s="44">
        <f t="shared" si="132"/>
        <v>0.16842883436911543</v>
      </c>
      <c r="CU22" s="39">
        <v>6.35</v>
      </c>
      <c r="CV22" s="39">
        <v>37.628865979381402</v>
      </c>
      <c r="CW22" s="39">
        <v>4.6082949308755801</v>
      </c>
      <c r="CX22" s="39">
        <v>10.7049608355091</v>
      </c>
      <c r="CY22" s="39">
        <v>19.801980198019798</v>
      </c>
      <c r="CZ22" s="39">
        <v>20</v>
      </c>
      <c r="DA22" s="39">
        <v>5.85585585585586</v>
      </c>
      <c r="DB22" s="39">
        <v>0</v>
      </c>
      <c r="DC22" s="39">
        <v>3.8645833333333299</v>
      </c>
      <c r="DD22" s="39">
        <v>4.4198895027624303</v>
      </c>
      <c r="DE22" s="39">
        <v>0.88095238095238104</v>
      </c>
      <c r="DF22" s="39">
        <v>0</v>
      </c>
      <c r="DG22" s="39">
        <v>0</v>
      </c>
      <c r="DH22" s="39">
        <v>1.8739495798319299</v>
      </c>
      <c r="DI22" s="39">
        <v>6.5934065934065904</v>
      </c>
      <c r="DJ22" s="39">
        <v>2.0625</v>
      </c>
      <c r="DK22" s="39">
        <v>3.5215517241379302</v>
      </c>
      <c r="DL22" s="39">
        <v>17.153846153846199</v>
      </c>
      <c r="DM22" s="39">
        <v>1.3597560975609799</v>
      </c>
      <c r="DN22" s="39">
        <v>1.5</v>
      </c>
      <c r="DO22" s="39">
        <v>0</v>
      </c>
      <c r="DP22" s="39">
        <v>0</v>
      </c>
      <c r="DQ22" s="39">
        <v>1.0882352941176501</v>
      </c>
      <c r="DR22" s="39">
        <v>0</v>
      </c>
      <c r="DS22" s="39">
        <v>1.43870967741935</v>
      </c>
      <c r="DT22" s="39">
        <v>3.96</v>
      </c>
      <c r="DU22" s="78">
        <v>1.1044776119402999</v>
      </c>
      <c r="DV22" s="78">
        <v>0</v>
      </c>
      <c r="DW22" s="78">
        <v>9.0405405405405403</v>
      </c>
      <c r="DX22" s="78">
        <v>0</v>
      </c>
      <c r="DY22" s="78">
        <v>2.4750000000000001</v>
      </c>
      <c r="DZ22" s="78">
        <v>5.03978779840849</v>
      </c>
      <c r="EA22" s="39">
        <f t="shared" si="133"/>
        <v>3.2391853696557393</v>
      </c>
      <c r="EB22" s="39">
        <f t="shared" si="134"/>
        <v>5.3075032999999996</v>
      </c>
      <c r="EC22">
        <v>572.77</v>
      </c>
      <c r="ED22" s="39">
        <f t="shared" si="135"/>
        <v>6.6717921259842522E-2</v>
      </c>
      <c r="EE22" s="39">
        <f t="shared" si="136"/>
        <v>0.33358960629921258</v>
      </c>
      <c r="EF22" s="39">
        <f t="shared" si="137"/>
        <v>0.17767509610618898</v>
      </c>
      <c r="EG22" s="39">
        <f t="shared" si="138"/>
        <v>196573097.44653895</v>
      </c>
      <c r="EH22" s="39">
        <f t="shared" si="139"/>
        <v>10296556.401999999</v>
      </c>
      <c r="EI22" s="39">
        <f t="shared" si="140"/>
        <v>11517282.160999998</v>
      </c>
      <c r="EJ22" s="39">
        <f t="shared" si="141"/>
        <v>20327737.638999999</v>
      </c>
      <c r="EK22" s="39">
        <f t="shared" si="142"/>
        <v>10721156.665999999</v>
      </c>
      <c r="EL22" s="39">
        <f t="shared" si="143"/>
        <v>4246002.6399999997</v>
      </c>
      <c r="EM22" s="39">
        <f t="shared" si="144"/>
        <v>11782657.325999999</v>
      </c>
      <c r="EN22" s="39">
        <f t="shared" si="145"/>
        <v>2441451.5179999997</v>
      </c>
      <c r="EO22" s="39">
        <f t="shared" si="146"/>
        <v>5095203.1679999996</v>
      </c>
      <c r="EP22" s="39">
        <f t="shared" si="147"/>
        <v>19213161.945999999</v>
      </c>
      <c r="EQ22" s="39">
        <f t="shared" si="148"/>
        <v>4458302.7719999999</v>
      </c>
      <c r="ER22" s="39">
        <f t="shared" si="149"/>
        <v>2016851.2539999997</v>
      </c>
      <c r="ES22" s="39">
        <f t="shared" si="150"/>
        <v>3662177.2769999998</v>
      </c>
      <c r="ET22" s="39">
        <f t="shared" si="151"/>
        <v>6315928.9269999992</v>
      </c>
      <c r="EU22" s="39">
        <f t="shared" si="152"/>
        <v>14489484.009</v>
      </c>
      <c r="EV22" s="39">
        <f t="shared" si="153"/>
        <v>7642804.7519999994</v>
      </c>
      <c r="EW22" s="39">
        <f t="shared" si="154"/>
        <v>12313407.655999999</v>
      </c>
      <c r="EX22" s="39">
        <f t="shared" si="155"/>
        <v>1379950.8579999998</v>
      </c>
      <c r="EY22" s="39">
        <f t="shared" si="156"/>
        <v>8704305.4119999986</v>
      </c>
      <c r="EZ22" s="39">
        <f t="shared" si="157"/>
        <v>2653751.65</v>
      </c>
      <c r="FA22" s="39">
        <f t="shared" si="158"/>
        <v>2600676.6169999996</v>
      </c>
      <c r="FB22" s="39">
        <f t="shared" si="159"/>
        <v>7271279.5209999997</v>
      </c>
      <c r="FC22" s="39">
        <f t="shared" si="160"/>
        <v>3609102.2439999995</v>
      </c>
      <c r="FD22" s="39">
        <f t="shared" si="161"/>
        <v>2706826.6829999997</v>
      </c>
      <c r="FE22" s="39">
        <f t="shared" si="162"/>
        <v>8226630.1149999993</v>
      </c>
      <c r="FF22" s="39">
        <f t="shared" si="163"/>
        <v>3980627.4749999996</v>
      </c>
      <c r="FG22" s="39">
        <f t="shared" si="164"/>
        <v>3556027.2109999997</v>
      </c>
      <c r="FH22" s="39">
        <f t="shared" si="165"/>
        <v>4458302.7719999999</v>
      </c>
      <c r="FI22" s="39">
        <f t="shared" si="166"/>
        <v>3927552.4419999998</v>
      </c>
      <c r="FJ22" s="39">
        <f t="shared" si="167"/>
        <v>3502952.1779999998</v>
      </c>
      <c r="FK22" s="39">
        <f t="shared" si="168"/>
        <v>6369003.959999999</v>
      </c>
      <c r="FL22" s="39">
        <f t="shared" si="169"/>
        <v>20009287.441</v>
      </c>
      <c r="FM22" s="39">
        <v>37036830</v>
      </c>
      <c r="FN22">
        <v>1940000</v>
      </c>
      <c r="FO22">
        <v>2170000</v>
      </c>
      <c r="FP22">
        <v>3830000</v>
      </c>
      <c r="FQ22">
        <v>2020000</v>
      </c>
      <c r="FR22">
        <v>800000</v>
      </c>
      <c r="FS22">
        <v>2220000</v>
      </c>
      <c r="FT22">
        <v>460000</v>
      </c>
      <c r="FU22">
        <v>960000</v>
      </c>
      <c r="FV22">
        <v>3620000</v>
      </c>
      <c r="FW22">
        <v>840000</v>
      </c>
      <c r="FX22">
        <v>380000</v>
      </c>
      <c r="FY22">
        <v>690000</v>
      </c>
      <c r="FZ22">
        <v>1190000</v>
      </c>
      <c r="GA22">
        <v>2730000</v>
      </c>
      <c r="GB22">
        <v>1440000</v>
      </c>
      <c r="GC22">
        <v>2320000</v>
      </c>
      <c r="GD22">
        <v>260000</v>
      </c>
      <c r="GE22">
        <v>1640000</v>
      </c>
      <c r="GF22">
        <v>500000</v>
      </c>
      <c r="GG22">
        <v>490000</v>
      </c>
      <c r="GH22">
        <v>1370000</v>
      </c>
      <c r="GI22">
        <v>680000</v>
      </c>
      <c r="GJ22">
        <v>510000</v>
      </c>
      <c r="GK22">
        <v>1550000</v>
      </c>
      <c r="GL22">
        <v>750000</v>
      </c>
      <c r="GM22">
        <v>670000</v>
      </c>
      <c r="GN22">
        <v>840000</v>
      </c>
      <c r="GO22">
        <v>740000</v>
      </c>
      <c r="GP22">
        <v>660000</v>
      </c>
      <c r="GQ22">
        <v>1200000</v>
      </c>
      <c r="GR22">
        <v>3770000</v>
      </c>
      <c r="GS22" s="74">
        <v>9.2663779527559047E-3</v>
      </c>
      <c r="GT22">
        <v>2E-3</v>
      </c>
      <c r="GU22">
        <v>0.01</v>
      </c>
      <c r="GV22" s="37">
        <f t="shared" si="35"/>
        <v>5.3261580322386797E-3</v>
      </c>
      <c r="GW22" s="44">
        <f t="shared" si="170"/>
        <v>4.3873574090445935</v>
      </c>
      <c r="GX22" s="30">
        <v>2.6</v>
      </c>
      <c r="GY22" s="13">
        <f t="shared" si="171"/>
        <v>0.76981286823508288</v>
      </c>
      <c r="GZ22" s="44">
        <v>0.41</v>
      </c>
      <c r="HA22" s="13">
        <f t="shared" si="172"/>
        <v>1.7100000000000009</v>
      </c>
      <c r="HB22" s="13">
        <f t="shared" si="173"/>
        <v>-0.15665381004537635</v>
      </c>
      <c r="HC22" s="13">
        <f t="shared" si="174"/>
        <v>14.886316152974905</v>
      </c>
      <c r="HD22" s="13">
        <f t="shared" si="175"/>
        <v>17.410896085350757</v>
      </c>
      <c r="HE22" s="13">
        <v>9.75</v>
      </c>
      <c r="HF22" s="13">
        <v>8.0399999999999991</v>
      </c>
      <c r="HG22" s="13">
        <v>2</v>
      </c>
      <c r="HH22" s="13">
        <f t="shared" si="176"/>
        <v>-10.684619516131413</v>
      </c>
      <c r="HI22" s="13">
        <f t="shared" si="36"/>
        <v>0.25865107765800122</v>
      </c>
      <c r="HJ22" s="13">
        <f t="shared" si="177"/>
        <v>-1.2273486055805338</v>
      </c>
      <c r="HK22" s="13">
        <f t="shared" si="178"/>
        <v>5.5874613277955394</v>
      </c>
      <c r="HL22" s="44">
        <v>1.1499999999999999</v>
      </c>
      <c r="HM22" s="44">
        <v>0.72</v>
      </c>
      <c r="HN22" s="44">
        <f t="shared" si="179"/>
        <v>177.77777777777777</v>
      </c>
      <c r="HO22" s="44">
        <v>200</v>
      </c>
      <c r="HP22" s="44">
        <v>0</v>
      </c>
      <c r="HQ22" s="44">
        <v>2000</v>
      </c>
      <c r="HR22" s="44">
        <v>8000</v>
      </c>
    </row>
    <row r="23" spans="1:226" x14ac:dyDescent="0.25">
      <c r="A23" s="40" t="s">
        <v>278</v>
      </c>
      <c r="B23" s="45"/>
      <c r="C23" s="67">
        <f t="shared" si="37"/>
        <v>1.5090487860055894E-5</v>
      </c>
      <c r="D23" s="67">
        <f t="shared" si="38"/>
        <v>8.9423298464494372E-5</v>
      </c>
      <c r="E23" s="67">
        <f t="shared" si="39"/>
        <v>1.0951404521250194E-5</v>
      </c>
      <c r="F23" s="67">
        <f t="shared" si="40"/>
        <v>2.5439855359153662E-5</v>
      </c>
      <c r="G23" s="67">
        <f t="shared" si="41"/>
        <v>4.7058510517053974E-5</v>
      </c>
      <c r="H23" s="67">
        <f t="shared" si="42"/>
        <v>4.7529095622224696E-5</v>
      </c>
      <c r="I23" s="67">
        <f t="shared" si="43"/>
        <v>1.3916176646146597E-5</v>
      </c>
      <c r="J23" s="67">
        <f t="shared" si="44"/>
        <v>0</v>
      </c>
      <c r="K23" s="67">
        <f t="shared" si="45"/>
        <v>9.184007539502631E-6</v>
      </c>
      <c r="L23" s="67">
        <f t="shared" si="46"/>
        <v>1.0503667540823214E-5</v>
      </c>
      <c r="M23" s="67">
        <f t="shared" si="47"/>
        <v>2.093543497645213E-6</v>
      </c>
      <c r="N23" s="67">
        <f t="shared" si="48"/>
        <v>0</v>
      </c>
      <c r="O23" s="67">
        <f t="shared" si="49"/>
        <v>0</v>
      </c>
      <c r="P23" s="67">
        <f t="shared" si="50"/>
        <v>4.4533564385529009E-6</v>
      </c>
      <c r="Q23" s="67">
        <f t="shared" si="51"/>
        <v>1.5668932622711629E-5</v>
      </c>
      <c r="R23" s="67">
        <f t="shared" si="52"/>
        <v>4.9014379860422633E-6</v>
      </c>
      <c r="S23" s="67">
        <f t="shared" si="53"/>
        <v>8.368808431758086E-6</v>
      </c>
      <c r="T23" s="67">
        <f t="shared" si="54"/>
        <v>4.0765339706753945E-5</v>
      </c>
      <c r="U23" s="67">
        <f t="shared" si="55"/>
        <v>3.2313988791938045E-6</v>
      </c>
      <c r="V23" s="67">
        <f t="shared" si="56"/>
        <v>3.564682171667416E-6</v>
      </c>
      <c r="W23" s="67">
        <f t="shared" si="57"/>
        <v>0</v>
      </c>
      <c r="X23" s="67">
        <f t="shared" si="58"/>
        <v>0</v>
      </c>
      <c r="Y23" s="67">
        <f t="shared" si="59"/>
        <v>2.5861419676795339E-6</v>
      </c>
      <c r="Z23" s="67">
        <f t="shared" si="60"/>
        <v>0</v>
      </c>
      <c r="AA23" s="67">
        <f t="shared" si="61"/>
        <v>3.41902849153395E-6</v>
      </c>
      <c r="AB23" s="67">
        <f t="shared" si="62"/>
        <v>9.4107609331997577E-6</v>
      </c>
      <c r="AC23" s="67">
        <f t="shared" si="63"/>
        <v>2.6247411015261832E-6</v>
      </c>
      <c r="AD23" s="67">
        <f t="shared" si="64"/>
        <v>0</v>
      </c>
      <c r="AE23" s="67">
        <f t="shared" si="65"/>
        <v>2.1484435791397326E-5</v>
      </c>
      <c r="AF23" s="67">
        <f t="shared" si="66"/>
        <v>0</v>
      </c>
      <c r="AG23" s="67">
        <f t="shared" si="67"/>
        <v>5.8817255832507159E-6</v>
      </c>
      <c r="AH23" s="67">
        <f t="shared" si="68"/>
        <v>1.19768278093145E-5</v>
      </c>
      <c r="AI23" s="78">
        <f t="shared" si="69"/>
        <v>319447.28020525514</v>
      </c>
      <c r="AJ23" s="78">
        <f t="shared" si="70"/>
        <v>98134.107407311298</v>
      </c>
      <c r="AK23" s="78">
        <f t="shared" si="71"/>
        <v>13590.746257686409</v>
      </c>
      <c r="AL23" s="78">
        <f t="shared" si="72"/>
        <v>55609.238482764333</v>
      </c>
      <c r="AM23" s="78">
        <f t="shared" si="73"/>
        <v>54089.503883397228</v>
      </c>
      <c r="AN23" s="78">
        <f t="shared" si="74"/>
        <v>21634.38310310389</v>
      </c>
      <c r="AO23" s="78">
        <f t="shared" si="75"/>
        <v>17660.638186146971</v>
      </c>
      <c r="AP23" s="78">
        <f t="shared" si="76"/>
        <v>0</v>
      </c>
      <c r="AQ23" s="78">
        <f t="shared" si="77"/>
        <v>5043.4150511263479</v>
      </c>
      <c r="AR23" s="78">
        <f t="shared" si="78"/>
        <v>21746.557449679502</v>
      </c>
      <c r="AS23" s="78">
        <f t="shared" si="79"/>
        <v>1006.9642293420765</v>
      </c>
      <c r="AT23" s="78">
        <f t="shared" si="80"/>
        <v>0</v>
      </c>
      <c r="AU23" s="78">
        <f t="shared" si="81"/>
        <v>0</v>
      </c>
      <c r="AV23" s="78">
        <f t="shared" si="82"/>
        <v>3033.496663799001</v>
      </c>
      <c r="AW23" s="78">
        <f t="shared" si="83"/>
        <v>24447.193535514994</v>
      </c>
      <c r="AX23" s="78">
        <f t="shared" si="84"/>
        <v>4039.8741311572812</v>
      </c>
      <c r="AY23" s="78">
        <f t="shared" si="85"/>
        <v>11107.65668161238</v>
      </c>
      <c r="AZ23" s="78">
        <f t="shared" si="86"/>
        <v>6036.2722913615926</v>
      </c>
      <c r="BA23" s="78">
        <f t="shared" si="87"/>
        <v>3034.0162900695209</v>
      </c>
      <c r="BB23" s="78">
        <f t="shared" si="88"/>
        <v>1020.361394644958</v>
      </c>
      <c r="BC23" s="78">
        <f t="shared" si="89"/>
        <v>0</v>
      </c>
      <c r="BD23" s="78">
        <f t="shared" si="90"/>
        <v>0</v>
      </c>
      <c r="BE23" s="78">
        <f t="shared" si="91"/>
        <v>1006.8946888367313</v>
      </c>
      <c r="BF23" s="78">
        <f t="shared" si="92"/>
        <v>0</v>
      </c>
      <c r="BG23" s="78">
        <f t="shared" si="93"/>
        <v>3033.9364907253357</v>
      </c>
      <c r="BH23" s="78">
        <f t="shared" si="94"/>
        <v>4037.3226369222762</v>
      </c>
      <c r="BI23" s="78">
        <f t="shared" si="95"/>
        <v>1006.8892401730761</v>
      </c>
      <c r="BJ23" s="78">
        <f t="shared" si="96"/>
        <v>0</v>
      </c>
      <c r="BK23" s="78">
        <f t="shared" si="97"/>
        <v>9078.818511183088</v>
      </c>
      <c r="BL23" s="78">
        <f t="shared" si="98"/>
        <v>0</v>
      </c>
      <c r="BM23" s="78">
        <f t="shared" si="99"/>
        <v>4039.3191841993325</v>
      </c>
      <c r="BN23" s="78">
        <f t="shared" si="100"/>
        <v>25818.710575018598</v>
      </c>
      <c r="BO23" s="44">
        <f t="shared" si="101"/>
        <v>0.21119000082998776</v>
      </c>
      <c r="BP23" s="44">
        <f t="shared" si="102"/>
        <v>1.2385861285712243</v>
      </c>
      <c r="BQ23" s="44">
        <f t="shared" si="103"/>
        <v>0.1533527383810743</v>
      </c>
      <c r="BR23" s="44">
        <f t="shared" si="104"/>
        <v>0.35551353445477701</v>
      </c>
      <c r="BS23" s="44">
        <f t="shared" si="105"/>
        <v>0.6556462683730091</v>
      </c>
      <c r="BT23" s="44">
        <f t="shared" si="106"/>
        <v>0.66215931682822482</v>
      </c>
      <c r="BU23" s="44">
        <f t="shared" si="107"/>
        <v>0.19478763466566043</v>
      </c>
      <c r="BV23" s="44">
        <f t="shared" si="108"/>
        <v>0</v>
      </c>
      <c r="BW23" s="44">
        <f t="shared" si="109"/>
        <v>0.12863567871027343</v>
      </c>
      <c r="BX23" s="44">
        <f t="shared" si="110"/>
        <v>0.14709229061528148</v>
      </c>
      <c r="BY23" s="44">
        <f t="shared" si="111"/>
        <v>2.9352339525113104E-2</v>
      </c>
      <c r="BZ23" s="44">
        <f t="shared" si="112"/>
        <v>0</v>
      </c>
      <c r="CA23" s="44">
        <f t="shared" si="113"/>
        <v>0</v>
      </c>
      <c r="CB23" s="44">
        <f t="shared" si="114"/>
        <v>6.2417234901805209E-2</v>
      </c>
      <c r="CC23" s="44">
        <f t="shared" si="115"/>
        <v>0.21926753218492728</v>
      </c>
      <c r="CD23" s="44">
        <f t="shared" si="116"/>
        <v>6.8693130282748205E-2</v>
      </c>
      <c r="CE23" s="44">
        <f t="shared" si="117"/>
        <v>0.11723098883856828</v>
      </c>
      <c r="CF23" s="44">
        <f t="shared" si="118"/>
        <v>0.56846461879166899</v>
      </c>
      <c r="CG23" s="44">
        <f t="shared" si="119"/>
        <v>4.5298312690582883E-2</v>
      </c>
      <c r="CH23" s="44">
        <f t="shared" si="120"/>
        <v>4.9968001455909544E-2</v>
      </c>
      <c r="CI23" s="44">
        <f t="shared" si="121"/>
        <v>0</v>
      </c>
      <c r="CJ23" s="44">
        <f t="shared" si="122"/>
        <v>0</v>
      </c>
      <c r="CK23" s="44">
        <f t="shared" si="123"/>
        <v>3.625626833973223E-2</v>
      </c>
      <c r="CL23" s="44">
        <f t="shared" si="124"/>
        <v>0</v>
      </c>
      <c r="CM23" s="44">
        <f t="shared" si="125"/>
        <v>4.7927276703397151E-2</v>
      </c>
      <c r="CN23" s="44">
        <f t="shared" si="126"/>
        <v>0.13180751085413528</v>
      </c>
      <c r="CO23" s="44">
        <f t="shared" si="127"/>
        <v>3.6797207549365336E-2</v>
      </c>
      <c r="CP23" s="44">
        <f t="shared" si="128"/>
        <v>0</v>
      </c>
      <c r="CQ23" s="44">
        <f t="shared" si="129"/>
        <v>0.30040390919836651</v>
      </c>
      <c r="CR23" s="44">
        <f t="shared" si="130"/>
        <v>0</v>
      </c>
      <c r="CS23" s="44">
        <f t="shared" si="131"/>
        <v>8.2420432904226931E-2</v>
      </c>
      <c r="CT23" s="44">
        <f t="shared" si="132"/>
        <v>0.16768768305181603</v>
      </c>
      <c r="CU23" s="39">
        <v>6.35</v>
      </c>
      <c r="CV23" s="39">
        <v>37.628865979381402</v>
      </c>
      <c r="CW23" s="39">
        <v>4.6082949308755801</v>
      </c>
      <c r="CX23" s="39">
        <v>10.7049608355091</v>
      </c>
      <c r="CY23" s="39">
        <v>19.801980198019798</v>
      </c>
      <c r="CZ23" s="39">
        <v>20</v>
      </c>
      <c r="DA23" s="39">
        <v>5.85585585585586</v>
      </c>
      <c r="DB23" s="39">
        <v>0</v>
      </c>
      <c r="DC23" s="39">
        <v>3.8645833333333299</v>
      </c>
      <c r="DD23" s="39">
        <v>4.4198895027624303</v>
      </c>
      <c r="DE23" s="39">
        <v>0.88095238095238104</v>
      </c>
      <c r="DF23" s="39">
        <v>0</v>
      </c>
      <c r="DG23" s="39">
        <v>0</v>
      </c>
      <c r="DH23" s="39">
        <v>1.8739495798319299</v>
      </c>
      <c r="DI23" s="39">
        <v>6.5934065934065904</v>
      </c>
      <c r="DJ23" s="39">
        <v>2.0625</v>
      </c>
      <c r="DK23" s="39">
        <v>3.5215517241379302</v>
      </c>
      <c r="DL23" s="39">
        <v>17.153846153846199</v>
      </c>
      <c r="DM23" s="39">
        <v>1.3597560975609799</v>
      </c>
      <c r="DN23" s="39">
        <v>1.5</v>
      </c>
      <c r="DO23" s="39">
        <v>0</v>
      </c>
      <c r="DP23" s="39">
        <v>0</v>
      </c>
      <c r="DQ23" s="39">
        <v>1.0882352941176501</v>
      </c>
      <c r="DR23" s="39">
        <v>0</v>
      </c>
      <c r="DS23" s="39">
        <v>1.43870967741935</v>
      </c>
      <c r="DT23" s="39">
        <v>3.96</v>
      </c>
      <c r="DU23" s="78">
        <v>1.1044776119402999</v>
      </c>
      <c r="DV23" s="78">
        <v>0</v>
      </c>
      <c r="DW23" s="78">
        <v>9.0405405405405403</v>
      </c>
      <c r="DX23" s="78">
        <v>0</v>
      </c>
      <c r="DY23" s="78">
        <v>2.4750000000000001</v>
      </c>
      <c r="DZ23" s="78">
        <v>5.03978779840849</v>
      </c>
      <c r="EA23" s="39">
        <f t="shared" si="133"/>
        <v>3.2253682779239417</v>
      </c>
      <c r="EB23" s="39">
        <f t="shared" si="134"/>
        <v>4.0840592575842685</v>
      </c>
      <c r="EC23">
        <v>572.77</v>
      </c>
      <c r="ED23" s="39">
        <f t="shared" si="135"/>
        <v>5.1338629213483138E-2</v>
      </c>
      <c r="EE23" s="39">
        <f t="shared" si="136"/>
        <v>0.25669314606741572</v>
      </c>
      <c r="EF23" s="39">
        <f t="shared" si="137"/>
        <v>0.13611620049770745</v>
      </c>
      <c r="EG23" s="39">
        <f t="shared" si="138"/>
        <v>151260608.43307477</v>
      </c>
      <c r="EH23" s="39">
        <f t="shared" si="139"/>
        <v>7923074.9597134814</v>
      </c>
      <c r="EI23" s="39">
        <f t="shared" si="140"/>
        <v>8862408.5889578629</v>
      </c>
      <c r="EJ23" s="39">
        <f t="shared" si="141"/>
        <v>15641946.95654775</v>
      </c>
      <c r="EK23" s="39">
        <f t="shared" si="142"/>
        <v>8249799.7003202233</v>
      </c>
      <c r="EL23" s="39">
        <f t="shared" si="143"/>
        <v>3267247.4060674151</v>
      </c>
      <c r="EM23" s="39">
        <f t="shared" si="144"/>
        <v>9066611.5518370774</v>
      </c>
      <c r="EN23" s="39">
        <f t="shared" si="145"/>
        <v>1878667.2584887636</v>
      </c>
      <c r="EO23" s="39">
        <f t="shared" si="146"/>
        <v>3920696.8872808982</v>
      </c>
      <c r="EP23" s="39">
        <f t="shared" si="147"/>
        <v>14784294.512455054</v>
      </c>
      <c r="EQ23" s="39">
        <f t="shared" si="148"/>
        <v>3430609.7763707857</v>
      </c>
      <c r="ER23" s="39">
        <f t="shared" si="149"/>
        <v>1551942.5178820221</v>
      </c>
      <c r="ES23" s="39">
        <f t="shared" si="150"/>
        <v>2818000.8877331456</v>
      </c>
      <c r="ET23" s="39">
        <f t="shared" si="151"/>
        <v>4860030.5165252797</v>
      </c>
      <c r="EU23" s="39">
        <f t="shared" si="152"/>
        <v>11149481.773205055</v>
      </c>
      <c r="EV23" s="39">
        <f t="shared" si="153"/>
        <v>5881045.3309213473</v>
      </c>
      <c r="EW23" s="39">
        <f t="shared" si="154"/>
        <v>9475017.4775955044</v>
      </c>
      <c r="EX23" s="39">
        <f t="shared" si="155"/>
        <v>1061855.4069719098</v>
      </c>
      <c r="EY23" s="39">
        <f t="shared" si="156"/>
        <v>6697857.1824382013</v>
      </c>
      <c r="EZ23" s="39">
        <f t="shared" si="157"/>
        <v>2042029.6287921343</v>
      </c>
      <c r="FA23" s="39">
        <f t="shared" si="158"/>
        <v>2001189.0362162918</v>
      </c>
      <c r="FB23" s="39">
        <f t="shared" si="159"/>
        <v>5595161.1828904487</v>
      </c>
      <c r="FC23" s="39">
        <f t="shared" si="160"/>
        <v>2777160.2951573026</v>
      </c>
      <c r="FD23" s="39">
        <f t="shared" si="161"/>
        <v>2082870.2213679771</v>
      </c>
      <c r="FE23" s="39">
        <f t="shared" si="162"/>
        <v>6330291.8492556168</v>
      </c>
      <c r="FF23" s="39">
        <f t="shared" si="163"/>
        <v>3063044.4431882016</v>
      </c>
      <c r="FG23" s="39">
        <f t="shared" si="164"/>
        <v>2736319.7025814601</v>
      </c>
      <c r="FH23" s="39">
        <f t="shared" si="165"/>
        <v>3430609.7763707857</v>
      </c>
      <c r="FI23" s="39">
        <f t="shared" si="166"/>
        <v>3022203.8506123591</v>
      </c>
      <c r="FJ23" s="39">
        <f t="shared" si="167"/>
        <v>2695479.1100056176</v>
      </c>
      <c r="FK23" s="39">
        <f t="shared" si="168"/>
        <v>4900871.1091011222</v>
      </c>
      <c r="FL23" s="39">
        <f t="shared" si="169"/>
        <v>15396903.401092693</v>
      </c>
      <c r="FM23" s="39">
        <v>37036830</v>
      </c>
      <c r="FN23">
        <v>1940000</v>
      </c>
      <c r="FO23">
        <v>2170000</v>
      </c>
      <c r="FP23">
        <v>3830000</v>
      </c>
      <c r="FQ23">
        <v>2020000</v>
      </c>
      <c r="FR23">
        <v>800000</v>
      </c>
      <c r="FS23">
        <v>2220000</v>
      </c>
      <c r="FT23">
        <v>460000</v>
      </c>
      <c r="FU23">
        <v>960000</v>
      </c>
      <c r="FV23">
        <v>3620000</v>
      </c>
      <c r="FW23">
        <v>840000</v>
      </c>
      <c r="FX23">
        <v>380000</v>
      </c>
      <c r="FY23">
        <v>690000</v>
      </c>
      <c r="FZ23">
        <v>1190000</v>
      </c>
      <c r="GA23">
        <v>2730000</v>
      </c>
      <c r="GB23">
        <v>1440000</v>
      </c>
      <c r="GC23">
        <v>2320000</v>
      </c>
      <c r="GD23">
        <v>260000</v>
      </c>
      <c r="GE23">
        <v>1640000</v>
      </c>
      <c r="GF23">
        <v>500000</v>
      </c>
      <c r="GG23">
        <v>490000</v>
      </c>
      <c r="GH23">
        <v>1370000</v>
      </c>
      <c r="GI23">
        <v>680000</v>
      </c>
      <c r="GJ23">
        <v>510000</v>
      </c>
      <c r="GK23">
        <v>1550000</v>
      </c>
      <c r="GL23">
        <v>750000</v>
      </c>
      <c r="GM23">
        <v>670000</v>
      </c>
      <c r="GN23">
        <v>840000</v>
      </c>
      <c r="GO23">
        <v>740000</v>
      </c>
      <c r="GP23">
        <v>660000</v>
      </c>
      <c r="GQ23">
        <v>1200000</v>
      </c>
      <c r="GR23">
        <v>3770000</v>
      </c>
      <c r="GS23" s="74">
        <v>7.1303651685393245E-3</v>
      </c>
      <c r="GT23">
        <v>2E-3</v>
      </c>
      <c r="GU23">
        <v>0.01</v>
      </c>
      <c r="GV23" s="37">
        <f t="shared" si="35"/>
        <v>5.3026815317444844E-3</v>
      </c>
      <c r="GW23" s="44">
        <f t="shared" si="170"/>
        <v>4.7529705264649778</v>
      </c>
      <c r="GX23" s="30">
        <v>2.4</v>
      </c>
      <c r="GY23" s="13">
        <f t="shared" si="171"/>
        <v>0.71059649375546097</v>
      </c>
      <c r="GZ23" s="44">
        <v>0.41</v>
      </c>
      <c r="HA23" s="13">
        <f t="shared" si="172"/>
        <v>1.7100000000000009</v>
      </c>
      <c r="HB23" s="13">
        <f t="shared" si="173"/>
        <v>-0.15665381004537635</v>
      </c>
      <c r="HC23" s="13">
        <f t="shared" si="174"/>
        <v>14.886316152974905</v>
      </c>
      <c r="HD23" s="13">
        <f t="shared" si="175"/>
        <v>17.410896085350757</v>
      </c>
      <c r="HE23" s="13">
        <v>9.75</v>
      </c>
      <c r="HF23" s="13">
        <v>8.0399999999999991</v>
      </c>
      <c r="HG23" s="13">
        <v>2</v>
      </c>
      <c r="HH23" s="13">
        <f t="shared" si="176"/>
        <v>-10.684619516131413</v>
      </c>
      <c r="HI23" s="13">
        <f t="shared" si="36"/>
        <v>0.25865107765800122</v>
      </c>
      <c r="HJ23" s="13">
        <f t="shared" si="177"/>
        <v>-1.2273486055805338</v>
      </c>
      <c r="HK23" s="13">
        <f t="shared" si="178"/>
        <v>6.0530831051118357</v>
      </c>
      <c r="HL23" s="44">
        <v>1.1499999999999999</v>
      </c>
      <c r="HM23" s="44">
        <v>0.72</v>
      </c>
      <c r="HN23" s="44">
        <f t="shared" si="179"/>
        <v>177.77777777777777</v>
      </c>
      <c r="HO23" s="44">
        <v>200</v>
      </c>
      <c r="HP23" s="44">
        <v>0</v>
      </c>
      <c r="HQ23" s="44">
        <v>2000</v>
      </c>
      <c r="HR23" s="44">
        <v>8000</v>
      </c>
    </row>
    <row r="24" spans="1:226" x14ac:dyDescent="0.25">
      <c r="A24" s="40" t="s">
        <v>279</v>
      </c>
      <c r="B24" s="45"/>
      <c r="C24" s="67">
        <f t="shared" si="37"/>
        <v>1.5419403919105651E-5</v>
      </c>
      <c r="D24" s="67">
        <f t="shared" si="38"/>
        <v>9.1372391110859132E-5</v>
      </c>
      <c r="E24" s="67">
        <f t="shared" si="39"/>
        <v>1.1190104081501562E-5</v>
      </c>
      <c r="F24" s="67">
        <f t="shared" si="40"/>
        <v>2.5994348828490936E-5</v>
      </c>
      <c r="G24" s="67">
        <f t="shared" si="41"/>
        <v>4.8084209617541528E-5</v>
      </c>
      <c r="H24" s="67">
        <f t="shared" si="42"/>
        <v>4.8565051713717056E-5</v>
      </c>
      <c r="I24" s="67">
        <f t="shared" si="43"/>
        <v>1.421949712338607E-5</v>
      </c>
      <c r="J24" s="67">
        <f t="shared" si="44"/>
        <v>0</v>
      </c>
      <c r="K24" s="67">
        <f t="shared" si="45"/>
        <v>9.3841844717645548E-6</v>
      </c>
      <c r="L24" s="67">
        <f t="shared" si="46"/>
        <v>1.0732608113528559E-5</v>
      </c>
      <c r="M24" s="67">
        <f t="shared" si="47"/>
        <v>2.1391748969137522E-6</v>
      </c>
      <c r="N24" s="67">
        <f t="shared" si="48"/>
        <v>0</v>
      </c>
      <c r="O24" s="67">
        <f t="shared" si="49"/>
        <v>0</v>
      </c>
      <c r="P24" s="67">
        <f t="shared" si="50"/>
        <v>4.550422912671763E-6</v>
      </c>
      <c r="Q24" s="67">
        <f t="shared" si="51"/>
        <v>1.6010456608917673E-5</v>
      </c>
      <c r="R24" s="67">
        <f t="shared" si="52"/>
        <v>5.0082709579764642E-6</v>
      </c>
      <c r="S24" s="67">
        <f t="shared" si="53"/>
        <v>8.5512170797646253E-6</v>
      </c>
      <c r="T24" s="67">
        <f t="shared" si="54"/>
        <v>4.1653871277534497E-5</v>
      </c>
      <c r="U24" s="67">
        <f t="shared" si="55"/>
        <v>3.3018312598047383E-6</v>
      </c>
      <c r="V24" s="67">
        <f t="shared" si="56"/>
        <v>3.6423788785282588E-6</v>
      </c>
      <c r="W24" s="67">
        <f t="shared" si="57"/>
        <v>0</v>
      </c>
      <c r="X24" s="67">
        <f t="shared" si="58"/>
        <v>0</v>
      </c>
      <c r="Y24" s="67">
        <f t="shared" si="59"/>
        <v>2.6425101667757606E-6</v>
      </c>
      <c r="Z24" s="67">
        <f t="shared" si="60"/>
        <v>0</v>
      </c>
      <c r="AA24" s="67">
        <f t="shared" si="61"/>
        <v>3.4935504942450527E-6</v>
      </c>
      <c r="AB24" s="67">
        <f t="shared" si="62"/>
        <v>9.6158802393164766E-6</v>
      </c>
      <c r="AC24" s="67">
        <f t="shared" si="63"/>
        <v>2.6819506170261062E-6</v>
      </c>
      <c r="AD24" s="67">
        <f t="shared" si="64"/>
        <v>0</v>
      </c>
      <c r="AE24" s="67">
        <f t="shared" si="65"/>
        <v>2.1952715943565279E-5</v>
      </c>
      <c r="AF24" s="67">
        <f t="shared" si="66"/>
        <v>0</v>
      </c>
      <c r="AG24" s="67">
        <f t="shared" si="67"/>
        <v>6.0099251495727979E-6</v>
      </c>
      <c r="AH24" s="67">
        <f t="shared" si="68"/>
        <v>1.2237877752793204E-5</v>
      </c>
      <c r="AI24" s="78">
        <f t="shared" si="69"/>
        <v>326403.15506992309</v>
      </c>
      <c r="AJ24" s="78">
        <f t="shared" si="70"/>
        <v>100260.67211389213</v>
      </c>
      <c r="AK24" s="78">
        <f t="shared" si="71"/>
        <v>13886.761082237719</v>
      </c>
      <c r="AL24" s="78">
        <f t="shared" si="72"/>
        <v>56819.295821738029</v>
      </c>
      <c r="AM24" s="78">
        <f t="shared" si="73"/>
        <v>55264.836806301573</v>
      </c>
      <c r="AN24" s="78">
        <f t="shared" si="74"/>
        <v>22104.471085941073</v>
      </c>
      <c r="AO24" s="78">
        <f t="shared" si="75"/>
        <v>18045.223158607663</v>
      </c>
      <c r="AP24" s="78">
        <f t="shared" si="76"/>
        <v>0</v>
      </c>
      <c r="AQ24" s="78">
        <f t="shared" si="77"/>
        <v>5153.2764466301269</v>
      </c>
      <c r="AR24" s="78">
        <f t="shared" si="78"/>
        <v>22220.224745606476</v>
      </c>
      <c r="AS24" s="78">
        <f t="shared" si="79"/>
        <v>1028.9092608284725</v>
      </c>
      <c r="AT24" s="78">
        <f t="shared" si="80"/>
        <v>0</v>
      </c>
      <c r="AU24" s="78">
        <f t="shared" si="81"/>
        <v>0</v>
      </c>
      <c r="AV24" s="78">
        <f t="shared" si="82"/>
        <v>3099.5962136784988</v>
      </c>
      <c r="AW24" s="78">
        <f t="shared" si="83"/>
        <v>24979.504180360163</v>
      </c>
      <c r="AX24" s="78">
        <f t="shared" si="84"/>
        <v>4127.8999475195551</v>
      </c>
      <c r="AY24" s="78">
        <f t="shared" si="85"/>
        <v>11349.629192087965</v>
      </c>
      <c r="AZ24" s="78">
        <f t="shared" si="86"/>
        <v>6167.4905652973584</v>
      </c>
      <c r="BA24" s="78">
        <f t="shared" si="87"/>
        <v>3100.1324579688367</v>
      </c>
      <c r="BB24" s="78">
        <f t="shared" si="88"/>
        <v>1042.5962493528114</v>
      </c>
      <c r="BC24" s="78">
        <f t="shared" si="89"/>
        <v>0</v>
      </c>
      <c r="BD24" s="78">
        <f t="shared" si="90"/>
        <v>0</v>
      </c>
      <c r="BE24" s="78">
        <f t="shared" si="91"/>
        <v>1028.8374960665096</v>
      </c>
      <c r="BF24" s="78">
        <f t="shared" si="92"/>
        <v>0</v>
      </c>
      <c r="BG24" s="78">
        <f t="shared" si="93"/>
        <v>3100.05010646548</v>
      </c>
      <c r="BH24" s="78">
        <f t="shared" si="94"/>
        <v>4125.2668790511225</v>
      </c>
      <c r="BI24" s="78">
        <f t="shared" si="95"/>
        <v>1028.8318731312459</v>
      </c>
      <c r="BJ24" s="78">
        <f t="shared" si="96"/>
        <v>0</v>
      </c>
      <c r="BK24" s="78">
        <f t="shared" si="97"/>
        <v>9276.4246606468587</v>
      </c>
      <c r="BL24" s="78">
        <f t="shared" si="98"/>
        <v>0</v>
      </c>
      <c r="BM24" s="78">
        <f t="shared" si="99"/>
        <v>4127.3272554408504</v>
      </c>
      <c r="BN24" s="78">
        <f t="shared" si="100"/>
        <v>26381.020260528581</v>
      </c>
      <c r="BO24" s="44">
        <f t="shared" si="101"/>
        <v>0.21329277512091788</v>
      </c>
      <c r="BP24" s="44">
        <f t="shared" si="102"/>
        <v>1.2507902481814435</v>
      </c>
      <c r="BQ24" s="44">
        <f t="shared" si="103"/>
        <v>0.15488053305314536</v>
      </c>
      <c r="BR24" s="44">
        <f t="shared" si="104"/>
        <v>0.35904813728962154</v>
      </c>
      <c r="BS24" s="44">
        <f t="shared" si="105"/>
        <v>0.6621450356703783</v>
      </c>
      <c r="BT24" s="44">
        <f t="shared" si="106"/>
        <v>0.668722206918127</v>
      </c>
      <c r="BU24" s="44">
        <f t="shared" si="107"/>
        <v>0.19672741602166427</v>
      </c>
      <c r="BV24" s="44">
        <f t="shared" si="108"/>
        <v>0</v>
      </c>
      <c r="BW24" s="44">
        <f t="shared" si="109"/>
        <v>0.12991754718051526</v>
      </c>
      <c r="BX24" s="44">
        <f t="shared" si="110"/>
        <v>0.14855780763948231</v>
      </c>
      <c r="BY24" s="44">
        <f t="shared" si="111"/>
        <v>2.9645132445079669E-2</v>
      </c>
      <c r="BZ24" s="44">
        <f t="shared" si="112"/>
        <v>0</v>
      </c>
      <c r="CA24" s="44">
        <f t="shared" si="113"/>
        <v>0</v>
      </c>
      <c r="CB24" s="44">
        <f t="shared" si="114"/>
        <v>6.3039645925705032E-2</v>
      </c>
      <c r="CC24" s="44">
        <f t="shared" si="115"/>
        <v>0.22145055427035712</v>
      </c>
      <c r="CD24" s="44">
        <f t="shared" si="116"/>
        <v>6.937807971845579E-2</v>
      </c>
      <c r="CE24" s="44">
        <f t="shared" si="117"/>
        <v>0.11839934307200127</v>
      </c>
      <c r="CF24" s="44">
        <f t="shared" si="118"/>
        <v>0.57410423521414189</v>
      </c>
      <c r="CG24" s="44">
        <f t="shared" si="119"/>
        <v>4.5750095710881358E-2</v>
      </c>
      <c r="CH24" s="44">
        <f t="shared" si="120"/>
        <v>5.0466334133474955E-2</v>
      </c>
      <c r="CI24" s="44">
        <f t="shared" si="121"/>
        <v>0</v>
      </c>
      <c r="CJ24" s="44">
        <f t="shared" si="122"/>
        <v>0</v>
      </c>
      <c r="CK24" s="44">
        <f t="shared" si="123"/>
        <v>3.6617903508394119E-2</v>
      </c>
      <c r="CL24" s="44">
        <f t="shared" si="124"/>
        <v>0</v>
      </c>
      <c r="CM24" s="44">
        <f t="shared" si="125"/>
        <v>4.8405267016003825E-2</v>
      </c>
      <c r="CN24" s="44">
        <f t="shared" si="126"/>
        <v>0.13312094484461773</v>
      </c>
      <c r="CO24" s="44">
        <f t="shared" si="127"/>
        <v>3.7164236265770451E-2</v>
      </c>
      <c r="CP24" s="44">
        <f t="shared" si="128"/>
        <v>0</v>
      </c>
      <c r="CQ24" s="44">
        <f t="shared" si="129"/>
        <v>0.30339226686784437</v>
      </c>
      <c r="CR24" s="44">
        <f t="shared" si="130"/>
        <v>0</v>
      </c>
      <c r="CS24" s="44">
        <f t="shared" si="131"/>
        <v>8.3242145301761578E-2</v>
      </c>
      <c r="CT24" s="44">
        <f t="shared" si="132"/>
        <v>0.16935804905649043</v>
      </c>
      <c r="CU24" s="39">
        <v>6.35</v>
      </c>
      <c r="CV24" s="39">
        <v>37.628865979381402</v>
      </c>
      <c r="CW24" s="39">
        <v>4.6082949308755801</v>
      </c>
      <c r="CX24" s="39">
        <v>10.7049608355091</v>
      </c>
      <c r="CY24" s="39">
        <v>19.801980198019798</v>
      </c>
      <c r="CZ24" s="39">
        <v>20</v>
      </c>
      <c r="DA24" s="39">
        <v>5.85585585585586</v>
      </c>
      <c r="DB24" s="39">
        <v>0</v>
      </c>
      <c r="DC24" s="39">
        <v>3.8645833333333299</v>
      </c>
      <c r="DD24" s="39">
        <v>4.4198895027624303</v>
      </c>
      <c r="DE24" s="39">
        <v>0.88095238095238104</v>
      </c>
      <c r="DF24" s="39">
        <v>0</v>
      </c>
      <c r="DG24" s="39">
        <v>0</v>
      </c>
      <c r="DH24" s="39">
        <v>1.8739495798319299</v>
      </c>
      <c r="DI24" s="39">
        <v>6.5934065934065904</v>
      </c>
      <c r="DJ24" s="39">
        <v>2.0625</v>
      </c>
      <c r="DK24" s="39">
        <v>3.5215517241379302</v>
      </c>
      <c r="DL24" s="39">
        <v>17.153846153846199</v>
      </c>
      <c r="DM24" s="39">
        <v>1.3597560975609799</v>
      </c>
      <c r="DN24" s="39">
        <v>1.5</v>
      </c>
      <c r="DO24" s="39">
        <v>0</v>
      </c>
      <c r="DP24" s="39">
        <v>0</v>
      </c>
      <c r="DQ24" s="39">
        <v>1.0882352941176501</v>
      </c>
      <c r="DR24" s="39">
        <v>0</v>
      </c>
      <c r="DS24" s="39">
        <v>1.43870967741935</v>
      </c>
      <c r="DT24" s="39">
        <v>3.96</v>
      </c>
      <c r="DU24" s="78">
        <v>1.1044776119402999</v>
      </c>
      <c r="DV24" s="78">
        <v>0</v>
      </c>
      <c r="DW24" s="78">
        <v>9.0405405405405403</v>
      </c>
      <c r="DX24" s="78">
        <v>0</v>
      </c>
      <c r="DY24" s="78">
        <v>2.4750000000000001</v>
      </c>
      <c r="DZ24" s="78">
        <v>5.03978779840849</v>
      </c>
      <c r="EA24" s="39">
        <f t="shared" si="133"/>
        <v>3.2565031944689857</v>
      </c>
      <c r="EB24" s="39">
        <f t="shared" si="134"/>
        <v>4.1318485570809234</v>
      </c>
      <c r="EC24">
        <v>572.77</v>
      </c>
      <c r="ED24" s="39">
        <f t="shared" si="135"/>
        <v>5.1939364161849702E-2</v>
      </c>
      <c r="EE24" s="39">
        <f t="shared" si="136"/>
        <v>0.2596968208092485</v>
      </c>
      <c r="EF24" s="39">
        <f t="shared" si="137"/>
        <v>0.13908302335032843</v>
      </c>
      <c r="EG24" s="39">
        <f t="shared" si="138"/>
        <v>153030572.59435147</v>
      </c>
      <c r="EH24" s="39">
        <f t="shared" si="139"/>
        <v>8015786.2007369921</v>
      </c>
      <c r="EI24" s="39">
        <f t="shared" si="140"/>
        <v>8966111.3688656054</v>
      </c>
      <c r="EJ24" s="39">
        <f t="shared" si="141"/>
        <v>15824979.973619938</v>
      </c>
      <c r="EK24" s="39">
        <f t="shared" si="142"/>
        <v>8346334.0853034658</v>
      </c>
      <c r="EL24" s="39">
        <f t="shared" si="143"/>
        <v>3305478.8456647391</v>
      </c>
      <c r="EM24" s="39">
        <f t="shared" si="144"/>
        <v>9172703.7967196517</v>
      </c>
      <c r="EN24" s="39">
        <f t="shared" si="145"/>
        <v>1900650.3362572249</v>
      </c>
      <c r="EO24" s="39">
        <f t="shared" si="146"/>
        <v>3966574.6147976867</v>
      </c>
      <c r="EP24" s="39">
        <f t="shared" si="147"/>
        <v>14957291.776632944</v>
      </c>
      <c r="EQ24" s="39">
        <f t="shared" si="148"/>
        <v>3470752.787947976</v>
      </c>
      <c r="ER24" s="39">
        <f t="shared" si="149"/>
        <v>1570102.4516907511</v>
      </c>
      <c r="ES24" s="39">
        <f t="shared" si="150"/>
        <v>2850975.5043858374</v>
      </c>
      <c r="ET24" s="39">
        <f t="shared" si="151"/>
        <v>4916899.7829262996</v>
      </c>
      <c r="EU24" s="39">
        <f t="shared" si="152"/>
        <v>11279946.560830923</v>
      </c>
      <c r="EV24" s="39">
        <f t="shared" si="153"/>
        <v>5949861.9221965307</v>
      </c>
      <c r="EW24" s="39">
        <f t="shared" si="154"/>
        <v>9585888.6524277441</v>
      </c>
      <c r="EX24" s="39">
        <f t="shared" si="155"/>
        <v>1074280.6248410402</v>
      </c>
      <c r="EY24" s="39">
        <f t="shared" si="156"/>
        <v>6776231.6336127147</v>
      </c>
      <c r="EZ24" s="39">
        <f t="shared" si="157"/>
        <v>2065924.278540462</v>
      </c>
      <c r="FA24" s="39">
        <f t="shared" si="158"/>
        <v>2024605.7929696527</v>
      </c>
      <c r="FB24" s="39">
        <f t="shared" si="159"/>
        <v>5660632.5232008658</v>
      </c>
      <c r="FC24" s="39">
        <f t="shared" si="160"/>
        <v>2809657.018815028</v>
      </c>
      <c r="FD24" s="39">
        <f t="shared" si="161"/>
        <v>2107242.7641112711</v>
      </c>
      <c r="FE24" s="39">
        <f t="shared" si="162"/>
        <v>6404365.2634754321</v>
      </c>
      <c r="FF24" s="39">
        <f t="shared" si="163"/>
        <v>3098886.4178106929</v>
      </c>
      <c r="FG24" s="39">
        <f t="shared" si="164"/>
        <v>2768338.5332442191</v>
      </c>
      <c r="FH24" s="39">
        <f t="shared" si="165"/>
        <v>3470752.787947976</v>
      </c>
      <c r="FI24" s="39">
        <f t="shared" si="166"/>
        <v>3057567.9322398836</v>
      </c>
      <c r="FJ24" s="39">
        <f t="shared" si="167"/>
        <v>2727020.0476734098</v>
      </c>
      <c r="FK24" s="39">
        <f t="shared" si="168"/>
        <v>4958218.2684971085</v>
      </c>
      <c r="FL24" s="39">
        <f t="shared" si="169"/>
        <v>15577069.060195083</v>
      </c>
      <c r="FM24" s="39">
        <v>37036830</v>
      </c>
      <c r="FN24">
        <v>1940000</v>
      </c>
      <c r="FO24">
        <v>2170000</v>
      </c>
      <c r="FP24">
        <v>3830000</v>
      </c>
      <c r="FQ24">
        <v>2020000</v>
      </c>
      <c r="FR24">
        <v>800000</v>
      </c>
      <c r="FS24">
        <v>2220000</v>
      </c>
      <c r="FT24">
        <v>460000</v>
      </c>
      <c r="FU24">
        <v>960000</v>
      </c>
      <c r="FV24">
        <v>3620000</v>
      </c>
      <c r="FW24">
        <v>840000</v>
      </c>
      <c r="FX24">
        <v>380000</v>
      </c>
      <c r="FY24">
        <v>690000</v>
      </c>
      <c r="FZ24">
        <v>1190000</v>
      </c>
      <c r="GA24">
        <v>2730000</v>
      </c>
      <c r="GB24">
        <v>1440000</v>
      </c>
      <c r="GC24">
        <v>2320000</v>
      </c>
      <c r="GD24">
        <v>260000</v>
      </c>
      <c r="GE24">
        <v>1640000</v>
      </c>
      <c r="GF24">
        <v>500000</v>
      </c>
      <c r="GG24">
        <v>490000</v>
      </c>
      <c r="GH24">
        <v>1370000</v>
      </c>
      <c r="GI24">
        <v>680000</v>
      </c>
      <c r="GJ24">
        <v>510000</v>
      </c>
      <c r="GK24">
        <v>1550000</v>
      </c>
      <c r="GL24">
        <v>750000</v>
      </c>
      <c r="GM24">
        <v>670000</v>
      </c>
      <c r="GN24">
        <v>840000</v>
      </c>
      <c r="GO24">
        <v>740000</v>
      </c>
      <c r="GP24">
        <v>660000</v>
      </c>
      <c r="GQ24">
        <v>1200000</v>
      </c>
      <c r="GR24">
        <v>3770000</v>
      </c>
      <c r="GS24" s="74">
        <v>7.2138005780346803E-3</v>
      </c>
      <c r="GT24">
        <v>2E-3</v>
      </c>
      <c r="GU24">
        <v>0.01</v>
      </c>
      <c r="GV24" s="37">
        <f t="shared" si="35"/>
        <v>5.355592067585885E-3</v>
      </c>
      <c r="GW24" s="44">
        <f t="shared" si="170"/>
        <v>3.9334928494882568</v>
      </c>
      <c r="GX24" s="30">
        <v>2.9</v>
      </c>
      <c r="GY24" s="13">
        <f t="shared" si="171"/>
        <v>0.85863742995451542</v>
      </c>
      <c r="GZ24" s="44">
        <v>0.41</v>
      </c>
      <c r="HA24" s="13">
        <f t="shared" si="172"/>
        <v>1.7100000000000009</v>
      </c>
      <c r="HB24" s="13">
        <f t="shared" si="173"/>
        <v>-0.15665381004537635</v>
      </c>
      <c r="HC24" s="13">
        <f t="shared" si="174"/>
        <v>14.886316152974905</v>
      </c>
      <c r="HD24" s="13">
        <f t="shared" si="175"/>
        <v>17.410896085350757</v>
      </c>
      <c r="HE24" s="13">
        <v>9.75</v>
      </c>
      <c r="HF24" s="13">
        <v>8.0399999999999991</v>
      </c>
      <c r="HG24" s="13">
        <v>2</v>
      </c>
      <c r="HH24" s="13">
        <f t="shared" si="176"/>
        <v>-10.684619516131413</v>
      </c>
      <c r="HI24" s="13">
        <f t="shared" si="36"/>
        <v>0.25865107765800122</v>
      </c>
      <c r="HJ24" s="13">
        <f t="shared" si="177"/>
        <v>-1.2273486055805338</v>
      </c>
      <c r="HK24" s="13">
        <f t="shared" si="178"/>
        <v>5.0094480869891056</v>
      </c>
      <c r="HL24" s="44">
        <v>1.1499999999999999</v>
      </c>
      <c r="HM24" s="44">
        <v>0.72</v>
      </c>
      <c r="HN24" s="44">
        <f t="shared" si="179"/>
        <v>177.77777777777777</v>
      </c>
      <c r="HO24" s="44">
        <v>200</v>
      </c>
      <c r="HP24" s="44">
        <v>0</v>
      </c>
      <c r="HQ24" s="44">
        <v>2000</v>
      </c>
      <c r="HR24" s="44">
        <v>8000</v>
      </c>
    </row>
    <row r="25" spans="1:226" x14ac:dyDescent="0.25">
      <c r="A25" s="40" t="s">
        <v>280</v>
      </c>
      <c r="B25" s="45"/>
      <c r="C25" s="67">
        <f t="shared" si="37"/>
        <v>8.6105282552399395E-6</v>
      </c>
      <c r="D25" s="67">
        <f t="shared" si="38"/>
        <v>5.1024317122538507E-5</v>
      </c>
      <c r="E25" s="67">
        <f t="shared" si="39"/>
        <v>6.2487958599659679E-6</v>
      </c>
      <c r="F25" s="67">
        <f t="shared" si="40"/>
        <v>1.4515805944156565E-5</v>
      </c>
      <c r="G25" s="67">
        <f t="shared" si="41"/>
        <v>2.6851261418072564E-5</v>
      </c>
      <c r="H25" s="67">
        <f t="shared" si="42"/>
        <v>2.7119774032253151E-5</v>
      </c>
      <c r="I25" s="67">
        <f t="shared" si="43"/>
        <v>7.9404743788128243E-6</v>
      </c>
      <c r="J25" s="67">
        <f t="shared" si="44"/>
        <v>0</v>
      </c>
      <c r="K25" s="67">
        <f t="shared" si="45"/>
        <v>5.2403313364410287E-6</v>
      </c>
      <c r="L25" s="67">
        <f t="shared" si="46"/>
        <v>5.9933202281219414E-6</v>
      </c>
      <c r="M25" s="67">
        <f t="shared" si="47"/>
        <v>1.1945614752303935E-6</v>
      </c>
      <c r="N25" s="67">
        <f t="shared" si="48"/>
        <v>0</v>
      </c>
      <c r="O25" s="67">
        <f t="shared" si="49"/>
        <v>0</v>
      </c>
      <c r="P25" s="67">
        <f t="shared" si="50"/>
        <v>2.5410544576441249E-6</v>
      </c>
      <c r="Q25" s="67">
        <f t="shared" si="51"/>
        <v>8.9405848457974751E-6</v>
      </c>
      <c r="R25" s="67">
        <f t="shared" si="52"/>
        <v>2.7967266970760005E-6</v>
      </c>
      <c r="S25" s="67">
        <f t="shared" si="53"/>
        <v>4.775184350075401E-6</v>
      </c>
      <c r="T25" s="67">
        <f t="shared" si="54"/>
        <v>2.3260421573817296E-5</v>
      </c>
      <c r="U25" s="67">
        <f t="shared" si="55"/>
        <v>1.8438139052414509E-6</v>
      </c>
      <c r="V25" s="67">
        <f t="shared" si="56"/>
        <v>2.0339830524192248E-6</v>
      </c>
      <c r="W25" s="67">
        <f t="shared" si="57"/>
        <v>0</v>
      </c>
      <c r="X25" s="67">
        <f t="shared" si="58"/>
        <v>0</v>
      </c>
      <c r="Y25" s="67">
        <f t="shared" si="59"/>
        <v>1.4756347635194386E-6</v>
      </c>
      <c r="Z25" s="67">
        <f t="shared" si="60"/>
        <v>0</v>
      </c>
      <c r="AA25" s="67">
        <f t="shared" si="61"/>
        <v>1.9508740674812827E-6</v>
      </c>
      <c r="AB25" s="67">
        <f t="shared" si="62"/>
        <v>5.3697152583862331E-6</v>
      </c>
      <c r="AC25" s="67">
        <f t="shared" si="63"/>
        <v>1.4976591629755481E-6</v>
      </c>
      <c r="AD25" s="67">
        <f t="shared" si="64"/>
        <v>0</v>
      </c>
      <c r="AE25" s="67">
        <f t="shared" si="65"/>
        <v>1.2258870829444379E-5</v>
      </c>
      <c r="AF25" s="67">
        <f t="shared" si="66"/>
        <v>0</v>
      </c>
      <c r="AG25" s="67">
        <f t="shared" si="67"/>
        <v>3.3560720364908536E-6</v>
      </c>
      <c r="AH25" s="67">
        <f t="shared" si="68"/>
        <v>6.8338953131668462E-6</v>
      </c>
      <c r="AI25" s="78">
        <f t="shared" si="69"/>
        <v>182273.52970613955</v>
      </c>
      <c r="AJ25" s="78">
        <f t="shared" si="70"/>
        <v>55993.051370570407</v>
      </c>
      <c r="AK25" s="78">
        <f t="shared" si="71"/>
        <v>7754.7587245872919</v>
      </c>
      <c r="AL25" s="78">
        <f t="shared" si="72"/>
        <v>31729.98865260031</v>
      </c>
      <c r="AM25" s="78">
        <f t="shared" si="73"/>
        <v>30862.632862576338</v>
      </c>
      <c r="AN25" s="78">
        <f t="shared" si="74"/>
        <v>12344.24195231557</v>
      </c>
      <c r="AO25" s="78">
        <f t="shared" si="75"/>
        <v>10076.993205151302</v>
      </c>
      <c r="AP25" s="78">
        <f t="shared" si="76"/>
        <v>0</v>
      </c>
      <c r="AQ25" s="78">
        <f t="shared" si="77"/>
        <v>2877.7293266902266</v>
      </c>
      <c r="AR25" s="78">
        <f t="shared" si="78"/>
        <v>12408.393709152331</v>
      </c>
      <c r="AS25" s="78">
        <f t="shared" si="79"/>
        <v>574.56645421572466</v>
      </c>
      <c r="AT25" s="78">
        <f t="shared" si="80"/>
        <v>0</v>
      </c>
      <c r="AU25" s="78">
        <f t="shared" si="81"/>
        <v>0</v>
      </c>
      <c r="AV25" s="78">
        <f t="shared" si="82"/>
        <v>1730.8897846244804</v>
      </c>
      <c r="AW25" s="78">
        <f t="shared" si="83"/>
        <v>13949.329690248733</v>
      </c>
      <c r="AX25" s="78">
        <f t="shared" si="84"/>
        <v>2305.1206681951644</v>
      </c>
      <c r="AY25" s="78">
        <f t="shared" si="85"/>
        <v>6337.9351955444863</v>
      </c>
      <c r="AZ25" s="78">
        <f t="shared" si="86"/>
        <v>3444.2103425736154</v>
      </c>
      <c r="BA25" s="78">
        <f t="shared" si="87"/>
        <v>1731.1869601945734</v>
      </c>
      <c r="BB25" s="78">
        <f t="shared" si="88"/>
        <v>582.21050341058537</v>
      </c>
      <c r="BC25" s="78">
        <f t="shared" si="89"/>
        <v>0</v>
      </c>
      <c r="BD25" s="78">
        <f t="shared" si="90"/>
        <v>0</v>
      </c>
      <c r="BE25" s="78">
        <f t="shared" si="91"/>
        <v>574.52668378747012</v>
      </c>
      <c r="BF25" s="78">
        <f t="shared" si="92"/>
        <v>0</v>
      </c>
      <c r="BG25" s="78">
        <f t="shared" si="93"/>
        <v>1731.1413227338815</v>
      </c>
      <c r="BH25" s="78">
        <f t="shared" si="94"/>
        <v>2303.6614653398428</v>
      </c>
      <c r="BI25" s="78">
        <f t="shared" si="95"/>
        <v>574.52356768055029</v>
      </c>
      <c r="BJ25" s="78">
        <f t="shared" si="96"/>
        <v>0</v>
      </c>
      <c r="BK25" s="78">
        <f t="shared" si="97"/>
        <v>5180.2754525070795</v>
      </c>
      <c r="BL25" s="78">
        <f t="shared" si="98"/>
        <v>0</v>
      </c>
      <c r="BM25" s="78">
        <f t="shared" si="99"/>
        <v>2304.8032929515789</v>
      </c>
      <c r="BN25" s="78">
        <f t="shared" si="100"/>
        <v>14731.921364577314</v>
      </c>
      <c r="BO25" s="44">
        <f t="shared" si="101"/>
        <v>0.21167414232551654</v>
      </c>
      <c r="BP25" s="44">
        <f t="shared" si="102"/>
        <v>1.2413962194946802</v>
      </c>
      <c r="BQ25" s="44">
        <f t="shared" si="103"/>
        <v>0.15370449535033426</v>
      </c>
      <c r="BR25" s="44">
        <f t="shared" si="104"/>
        <v>0.35632734831907392</v>
      </c>
      <c r="BS25" s="44">
        <f t="shared" si="105"/>
        <v>0.65714259174739909</v>
      </c>
      <c r="BT25" s="44">
        <f t="shared" si="106"/>
        <v>0.66367040505586883</v>
      </c>
      <c r="BU25" s="44">
        <f t="shared" si="107"/>
        <v>0.19523424820266055</v>
      </c>
      <c r="BV25" s="44">
        <f t="shared" si="108"/>
        <v>0</v>
      </c>
      <c r="BW25" s="44">
        <f t="shared" si="109"/>
        <v>0.1289308134690953</v>
      </c>
      <c r="BX25" s="44">
        <f t="shared" si="110"/>
        <v>0.14742970871758221</v>
      </c>
      <c r="BY25" s="44">
        <f t="shared" si="111"/>
        <v>2.9419751050452869E-2</v>
      </c>
      <c r="BZ25" s="44">
        <f t="shared" si="112"/>
        <v>0</v>
      </c>
      <c r="CA25" s="44">
        <f t="shared" si="113"/>
        <v>0</v>
      </c>
      <c r="CB25" s="44">
        <f t="shared" si="114"/>
        <v>6.2560536806342201E-2</v>
      </c>
      <c r="CC25" s="44">
        <f t="shared" si="115"/>
        <v>0.21977015019650678</v>
      </c>
      <c r="CD25" s="44">
        <f t="shared" si="116"/>
        <v>6.8850830905316143E-2</v>
      </c>
      <c r="CE25" s="44">
        <f t="shared" si="117"/>
        <v>0.11749998807746027</v>
      </c>
      <c r="CF25" s="44">
        <f t="shared" si="118"/>
        <v>0.56976311633536414</v>
      </c>
      <c r="CG25" s="44">
        <f t="shared" si="119"/>
        <v>4.5402329617717507E-2</v>
      </c>
      <c r="CH25" s="44">
        <f t="shared" si="120"/>
        <v>5.0082735852895785E-2</v>
      </c>
      <c r="CI25" s="44">
        <f t="shared" si="121"/>
        <v>0</v>
      </c>
      <c r="CJ25" s="44">
        <f t="shared" si="122"/>
        <v>0</v>
      </c>
      <c r="CK25" s="44">
        <f t="shared" si="123"/>
        <v>3.6339529886035907E-2</v>
      </c>
      <c r="CL25" s="44">
        <f t="shared" si="124"/>
        <v>0</v>
      </c>
      <c r="CM25" s="44">
        <f t="shared" si="125"/>
        <v>4.8037327527184329E-2</v>
      </c>
      <c r="CN25" s="44">
        <f t="shared" si="126"/>
        <v>0.13210991326705374</v>
      </c>
      <c r="CO25" s="44">
        <f t="shared" si="127"/>
        <v>3.6881710889702789E-2</v>
      </c>
      <c r="CP25" s="44">
        <f t="shared" si="128"/>
        <v>0</v>
      </c>
      <c r="CQ25" s="44">
        <f t="shared" si="129"/>
        <v>0.30109195159601132</v>
      </c>
      <c r="CR25" s="44">
        <f t="shared" si="130"/>
        <v>0</v>
      </c>
      <c r="CS25" s="44">
        <f t="shared" si="131"/>
        <v>8.2609621604202932E-2</v>
      </c>
      <c r="CT25" s="44">
        <f t="shared" si="132"/>
        <v>0.16807226583706464</v>
      </c>
      <c r="CU25" s="39">
        <v>6.35</v>
      </c>
      <c r="CV25" s="39">
        <v>37.628865979381402</v>
      </c>
      <c r="CW25" s="39">
        <v>4.6082949308755801</v>
      </c>
      <c r="CX25" s="39">
        <v>10.7049608355091</v>
      </c>
      <c r="CY25" s="39">
        <v>19.801980198019798</v>
      </c>
      <c r="CZ25" s="39">
        <v>20</v>
      </c>
      <c r="DA25" s="39">
        <v>5.85585585585586</v>
      </c>
      <c r="DB25" s="39">
        <v>0</v>
      </c>
      <c r="DC25" s="39">
        <v>3.8645833333333299</v>
      </c>
      <c r="DD25" s="39">
        <v>4.4198895027624303</v>
      </c>
      <c r="DE25" s="39">
        <v>0.88095238095238104</v>
      </c>
      <c r="DF25" s="39">
        <v>0</v>
      </c>
      <c r="DG25" s="39">
        <v>0</v>
      </c>
      <c r="DH25" s="39">
        <v>1.8739495798319299</v>
      </c>
      <c r="DI25" s="39">
        <v>6.5934065934065904</v>
      </c>
      <c r="DJ25" s="39">
        <v>2.0625</v>
      </c>
      <c r="DK25" s="39">
        <v>3.5215517241379302</v>
      </c>
      <c r="DL25" s="39">
        <v>17.153846153846199</v>
      </c>
      <c r="DM25" s="39">
        <v>1.3597560975609799</v>
      </c>
      <c r="DN25" s="39">
        <v>1.5</v>
      </c>
      <c r="DO25" s="39">
        <v>0</v>
      </c>
      <c r="DP25" s="39">
        <v>0</v>
      </c>
      <c r="DQ25" s="39">
        <v>1.0882352941176501</v>
      </c>
      <c r="DR25" s="39">
        <v>0</v>
      </c>
      <c r="DS25" s="39">
        <v>1.43870967741935</v>
      </c>
      <c r="DT25" s="39">
        <v>3.96</v>
      </c>
      <c r="DU25" s="78">
        <v>1.1044776119402999</v>
      </c>
      <c r="DV25" s="78">
        <v>0</v>
      </c>
      <c r="DW25" s="78">
        <v>9.0405405405405403</v>
      </c>
      <c r="DX25" s="78">
        <v>0</v>
      </c>
      <c r="DY25" s="78">
        <v>2.4750000000000001</v>
      </c>
      <c r="DZ25" s="78">
        <v>5.03978779840849</v>
      </c>
      <c r="EA25" s="39">
        <f t="shared" si="133"/>
        <v>3.2325384219258173</v>
      </c>
      <c r="EB25" s="39">
        <f t="shared" si="134"/>
        <v>2.3249948050788123</v>
      </c>
      <c r="EC25">
        <v>572.77</v>
      </c>
      <c r="ED25" s="39">
        <f t="shared" si="135"/>
        <v>2.9226325744308272E-2</v>
      </c>
      <c r="EE25" s="39">
        <f t="shared" si="136"/>
        <v>0.14613162872154134</v>
      </c>
      <c r="EF25" s="39">
        <f t="shared" si="137"/>
        <v>7.7666964862268317E-2</v>
      </c>
      <c r="EG25" s="39">
        <f t="shared" si="138"/>
        <v>86110437.346587107</v>
      </c>
      <c r="EH25" s="39">
        <f t="shared" si="139"/>
        <v>4510489.921852896</v>
      </c>
      <c r="EI25" s="39">
        <f t="shared" si="140"/>
        <v>5045238.7270210227</v>
      </c>
      <c r="EJ25" s="39">
        <f t="shared" si="141"/>
        <v>8904730.1034518518</v>
      </c>
      <c r="EK25" s="39">
        <f t="shared" si="142"/>
        <v>4696489.5062592011</v>
      </c>
      <c r="EL25" s="39">
        <f t="shared" si="143"/>
        <v>1859995.8440630499</v>
      </c>
      <c r="EM25" s="39">
        <f t="shared" si="144"/>
        <v>5161488.4672749629</v>
      </c>
      <c r="EN25" s="39">
        <f t="shared" si="145"/>
        <v>1069497.6103362537</v>
      </c>
      <c r="EO25" s="39">
        <f t="shared" si="146"/>
        <v>2231995.0128756599</v>
      </c>
      <c r="EP25" s="39">
        <f t="shared" si="147"/>
        <v>8416481.1943852995</v>
      </c>
      <c r="EQ25" s="39">
        <f t="shared" si="148"/>
        <v>1952995.6362662022</v>
      </c>
      <c r="ER25" s="39">
        <f t="shared" si="149"/>
        <v>883498.02592994866</v>
      </c>
      <c r="ES25" s="39">
        <f t="shared" si="150"/>
        <v>1604246.4155043804</v>
      </c>
      <c r="ET25" s="39">
        <f t="shared" si="151"/>
        <v>2766743.8180437866</v>
      </c>
      <c r="EU25" s="39">
        <f t="shared" si="152"/>
        <v>6347235.8178651575</v>
      </c>
      <c r="EV25" s="39">
        <f t="shared" si="153"/>
        <v>3347992.5193134896</v>
      </c>
      <c r="EW25" s="39">
        <f t="shared" si="154"/>
        <v>5393987.9477828443</v>
      </c>
      <c r="EX25" s="39">
        <f t="shared" si="155"/>
        <v>604498.64932049124</v>
      </c>
      <c r="EY25" s="39">
        <f t="shared" si="156"/>
        <v>3812991.4803292523</v>
      </c>
      <c r="EZ25" s="39">
        <f t="shared" si="157"/>
        <v>1162497.4025394062</v>
      </c>
      <c r="FA25" s="39">
        <f t="shared" si="158"/>
        <v>1139247.4544886181</v>
      </c>
      <c r="FB25" s="39">
        <f t="shared" si="159"/>
        <v>3185242.8829579726</v>
      </c>
      <c r="FC25" s="39">
        <f t="shared" si="160"/>
        <v>1580996.4674535922</v>
      </c>
      <c r="FD25" s="39">
        <f t="shared" si="161"/>
        <v>1185747.3505901943</v>
      </c>
      <c r="FE25" s="39">
        <f t="shared" si="162"/>
        <v>3603741.9478721591</v>
      </c>
      <c r="FF25" s="39">
        <f t="shared" si="163"/>
        <v>1743746.1038091092</v>
      </c>
      <c r="FG25" s="39">
        <f t="shared" si="164"/>
        <v>1557746.5194028043</v>
      </c>
      <c r="FH25" s="39">
        <f t="shared" si="165"/>
        <v>1952995.6362662022</v>
      </c>
      <c r="FI25" s="39">
        <f t="shared" si="166"/>
        <v>1720496.1557583211</v>
      </c>
      <c r="FJ25" s="39">
        <f t="shared" si="167"/>
        <v>1534496.5713520162</v>
      </c>
      <c r="FK25" s="39">
        <f t="shared" si="168"/>
        <v>2789993.7660945747</v>
      </c>
      <c r="FL25" s="39">
        <f t="shared" si="169"/>
        <v>8765230.415147122</v>
      </c>
      <c r="FM25" s="39">
        <v>37036830</v>
      </c>
      <c r="FN25">
        <v>1940000</v>
      </c>
      <c r="FO25">
        <v>2170000</v>
      </c>
      <c r="FP25">
        <v>3830000</v>
      </c>
      <c r="FQ25">
        <v>2020000</v>
      </c>
      <c r="FR25">
        <v>800000</v>
      </c>
      <c r="FS25">
        <v>2220000</v>
      </c>
      <c r="FT25">
        <v>460000</v>
      </c>
      <c r="FU25">
        <v>960000</v>
      </c>
      <c r="FV25">
        <v>3620000</v>
      </c>
      <c r="FW25">
        <v>840000</v>
      </c>
      <c r="FX25">
        <v>380000</v>
      </c>
      <c r="FY25">
        <v>690000</v>
      </c>
      <c r="FZ25">
        <v>1190000</v>
      </c>
      <c r="GA25">
        <v>2730000</v>
      </c>
      <c r="GB25">
        <v>1440000</v>
      </c>
      <c r="GC25">
        <v>2320000</v>
      </c>
      <c r="GD25">
        <v>260000</v>
      </c>
      <c r="GE25">
        <v>1640000</v>
      </c>
      <c r="GF25">
        <v>500000</v>
      </c>
      <c r="GG25">
        <v>490000</v>
      </c>
      <c r="GH25">
        <v>1370000</v>
      </c>
      <c r="GI25">
        <v>680000</v>
      </c>
      <c r="GJ25">
        <v>510000</v>
      </c>
      <c r="GK25">
        <v>1550000</v>
      </c>
      <c r="GL25">
        <v>750000</v>
      </c>
      <c r="GM25">
        <v>670000</v>
      </c>
      <c r="GN25">
        <v>840000</v>
      </c>
      <c r="GO25">
        <v>740000</v>
      </c>
      <c r="GP25">
        <v>660000</v>
      </c>
      <c r="GQ25">
        <v>1200000</v>
      </c>
      <c r="GR25">
        <v>3770000</v>
      </c>
      <c r="GS25" s="74">
        <v>4.0592119089317043E-3</v>
      </c>
      <c r="GT25">
        <v>2E-3</v>
      </c>
      <c r="GU25">
        <v>0.01</v>
      </c>
      <c r="GV25" s="37">
        <f t="shared" si="35"/>
        <v>5.3148634242806726E-3</v>
      </c>
      <c r="GW25" s="44">
        <f t="shared" si="170"/>
        <v>4.562851705406378</v>
      </c>
      <c r="GX25" s="30">
        <v>2.5</v>
      </c>
      <c r="GY25" s="13">
        <f t="shared" si="171"/>
        <v>0.74020468099527192</v>
      </c>
      <c r="GZ25" s="44">
        <v>0.41</v>
      </c>
      <c r="HA25" s="13">
        <f t="shared" si="172"/>
        <v>1.7100000000000009</v>
      </c>
      <c r="HB25" s="13">
        <f t="shared" si="173"/>
        <v>-0.15665381004537635</v>
      </c>
      <c r="HC25" s="13">
        <f t="shared" si="174"/>
        <v>14.886316152974905</v>
      </c>
      <c r="HD25" s="13">
        <f t="shared" si="175"/>
        <v>17.410896085350757</v>
      </c>
      <c r="HE25" s="13">
        <v>9.75</v>
      </c>
      <c r="HF25" s="13">
        <v>8.0399999999999991</v>
      </c>
      <c r="HG25" s="13">
        <v>2</v>
      </c>
      <c r="HH25" s="13">
        <f t="shared" si="176"/>
        <v>-10.684619516131413</v>
      </c>
      <c r="HI25" s="13">
        <f t="shared" si="36"/>
        <v>0.25865107765800122</v>
      </c>
      <c r="HJ25" s="13">
        <f t="shared" si="177"/>
        <v>-1.2273486055805338</v>
      </c>
      <c r="HK25" s="13">
        <f t="shared" si="178"/>
        <v>5.8109597809073623</v>
      </c>
      <c r="HL25" s="44">
        <v>1.1499999999999999</v>
      </c>
      <c r="HM25" s="44">
        <v>0.72</v>
      </c>
      <c r="HN25" s="44">
        <f t="shared" si="179"/>
        <v>177.77777777777777</v>
      </c>
      <c r="HO25" s="44">
        <v>200</v>
      </c>
      <c r="HP25" s="44">
        <v>0</v>
      </c>
      <c r="HQ25" s="44">
        <v>2000</v>
      </c>
      <c r="HR25" s="44">
        <v>8000</v>
      </c>
    </row>
    <row r="26" spans="1:226" x14ac:dyDescent="0.25">
      <c r="A26" s="40" t="s">
        <v>281</v>
      </c>
      <c r="B26" s="45"/>
      <c r="C26" s="67">
        <f t="shared" si="37"/>
        <v>9.0374503319261973E-6</v>
      </c>
      <c r="D26" s="67">
        <f t="shared" si="38"/>
        <v>5.355417438352144E-5</v>
      </c>
      <c r="E26" s="67">
        <f t="shared" si="39"/>
        <v>6.558619929552395E-6</v>
      </c>
      <c r="F26" s="67">
        <f t="shared" si="40"/>
        <v>1.5235519977343029E-5</v>
      </c>
      <c r="G26" s="67">
        <f t="shared" si="41"/>
        <v>2.8182584647777967E-5</v>
      </c>
      <c r="H26" s="67">
        <f t="shared" si="42"/>
        <v>2.8464410494255521E-5</v>
      </c>
      <c r="I26" s="67">
        <f t="shared" si="43"/>
        <v>8.3341742438134206E-6</v>
      </c>
      <c r="J26" s="67">
        <f t="shared" si="44"/>
        <v>0</v>
      </c>
      <c r="K26" s="67">
        <f t="shared" si="45"/>
        <v>5.5001543194628869E-6</v>
      </c>
      <c r="L26" s="67">
        <f t="shared" si="46"/>
        <v>6.2904774572941288E-6</v>
      </c>
      <c r="M26" s="67">
        <f t="shared" si="47"/>
        <v>1.2537895098660087E-6</v>
      </c>
      <c r="N26" s="67">
        <f t="shared" si="48"/>
        <v>0</v>
      </c>
      <c r="O26" s="67">
        <f t="shared" si="49"/>
        <v>0</v>
      </c>
      <c r="P26" s="67">
        <f t="shared" si="50"/>
        <v>2.6670435042935176E-6</v>
      </c>
      <c r="Q26" s="67">
        <f t="shared" si="51"/>
        <v>9.383871591512466E-6</v>
      </c>
      <c r="R26" s="67">
        <f t="shared" si="52"/>
        <v>2.9353923322195802E-6</v>
      </c>
      <c r="S26" s="67">
        <f t="shared" si="53"/>
        <v>5.0119446926306238E-6</v>
      </c>
      <c r="T26" s="67">
        <f t="shared" si="54"/>
        <v>2.4413705923919185E-5</v>
      </c>
      <c r="U26" s="67">
        <f t="shared" si="55"/>
        <v>1.9352327866525854E-6</v>
      </c>
      <c r="V26" s="67">
        <f t="shared" si="56"/>
        <v>2.1348307870693375E-6</v>
      </c>
      <c r="W26" s="67">
        <f t="shared" si="57"/>
        <v>0</v>
      </c>
      <c r="X26" s="67">
        <f t="shared" si="58"/>
        <v>0</v>
      </c>
      <c r="Y26" s="67">
        <f t="shared" si="59"/>
        <v>1.5487988063046104E-6</v>
      </c>
      <c r="Z26" s="67">
        <f t="shared" si="60"/>
        <v>0</v>
      </c>
      <c r="AA26" s="67">
        <f t="shared" si="61"/>
        <v>2.0476011420057783E-6</v>
      </c>
      <c r="AB26" s="67">
        <f t="shared" si="62"/>
        <v>5.6359532778623919E-6</v>
      </c>
      <c r="AC26" s="67">
        <f t="shared" si="63"/>
        <v>1.5719152063990716E-6</v>
      </c>
      <c r="AD26" s="67">
        <f t="shared" si="64"/>
        <v>0</v>
      </c>
      <c r="AE26" s="67">
        <f t="shared" si="65"/>
        <v>1.286668285179534E-5</v>
      </c>
      <c r="AF26" s="67">
        <f t="shared" si="66"/>
        <v>0</v>
      </c>
      <c r="AG26" s="67">
        <f t="shared" si="67"/>
        <v>3.5224707986636697E-6</v>
      </c>
      <c r="AH26" s="67">
        <f t="shared" si="68"/>
        <v>7.1727294348915629E-6</v>
      </c>
      <c r="AI26" s="78">
        <f t="shared" si="69"/>
        <v>191319.52861445307</v>
      </c>
      <c r="AJ26" s="78">
        <f t="shared" si="70"/>
        <v>58784.80110018183</v>
      </c>
      <c r="AK26" s="78">
        <f t="shared" si="71"/>
        <v>8139.5168884800896</v>
      </c>
      <c r="AL26" s="78">
        <f t="shared" si="72"/>
        <v>33305.732542772857</v>
      </c>
      <c r="AM26" s="78">
        <f t="shared" si="73"/>
        <v>32397.377868966352</v>
      </c>
      <c r="AN26" s="78">
        <f t="shared" si="74"/>
        <v>12958.117626112138</v>
      </c>
      <c r="AO26" s="78">
        <f t="shared" si="75"/>
        <v>10577.064290040949</v>
      </c>
      <c r="AP26" s="78">
        <f t="shared" si="76"/>
        <v>0</v>
      </c>
      <c r="AQ26" s="78">
        <f t="shared" si="77"/>
        <v>3020.4940924257594</v>
      </c>
      <c r="AR26" s="78">
        <f t="shared" si="78"/>
        <v>13024.028060725519</v>
      </c>
      <c r="AS26" s="78">
        <f t="shared" si="79"/>
        <v>603.05804252506618</v>
      </c>
      <c r="AT26" s="78">
        <f t="shared" si="80"/>
        <v>0</v>
      </c>
      <c r="AU26" s="78">
        <f t="shared" si="81"/>
        <v>0</v>
      </c>
      <c r="AV26" s="78">
        <f t="shared" si="82"/>
        <v>1816.7339257556448</v>
      </c>
      <c r="AW26" s="78">
        <f t="shared" si="83"/>
        <v>14641.64207018321</v>
      </c>
      <c r="AX26" s="78">
        <f t="shared" si="84"/>
        <v>2419.4472497196316</v>
      </c>
      <c r="AY26" s="78">
        <f t="shared" si="85"/>
        <v>6652.3453235838215</v>
      </c>
      <c r="AZ26" s="78">
        <f t="shared" si="86"/>
        <v>3615.417663214474</v>
      </c>
      <c r="BA26" s="78">
        <f t="shared" si="87"/>
        <v>1817.0392024928931</v>
      </c>
      <c r="BB26" s="78">
        <f t="shared" si="88"/>
        <v>611.08383278983899</v>
      </c>
      <c r="BC26" s="78">
        <f t="shared" si="89"/>
        <v>0</v>
      </c>
      <c r="BD26" s="78">
        <f t="shared" si="90"/>
        <v>0</v>
      </c>
      <c r="BE26" s="78">
        <f t="shared" si="91"/>
        <v>603.01718830044365</v>
      </c>
      <c r="BF26" s="78">
        <f t="shared" si="92"/>
        <v>0</v>
      </c>
      <c r="BG26" s="78">
        <f t="shared" si="93"/>
        <v>1816.9923210752315</v>
      </c>
      <c r="BH26" s="78">
        <f t="shared" si="94"/>
        <v>2417.9482385252923</v>
      </c>
      <c r="BI26" s="78">
        <f t="shared" si="95"/>
        <v>603.01398727043511</v>
      </c>
      <c r="BJ26" s="78">
        <f t="shared" si="96"/>
        <v>0</v>
      </c>
      <c r="BK26" s="78">
        <f t="shared" si="97"/>
        <v>5437.4693183496311</v>
      </c>
      <c r="BL26" s="78">
        <f t="shared" si="98"/>
        <v>0</v>
      </c>
      <c r="BM26" s="78">
        <f t="shared" si="99"/>
        <v>2419.1212196357169</v>
      </c>
      <c r="BN26" s="78">
        <f t="shared" si="100"/>
        <v>15462.903978696528</v>
      </c>
      <c r="BO26" s="44">
        <f t="shared" si="101"/>
        <v>0.20717716097625152</v>
      </c>
      <c r="BP26" s="44">
        <f t="shared" si="102"/>
        <v>1.2152893907477436</v>
      </c>
      <c r="BQ26" s="44">
        <f t="shared" si="103"/>
        <v>0.15043721269798116</v>
      </c>
      <c r="BR26" s="44">
        <f t="shared" si="104"/>
        <v>0.34876797491533867</v>
      </c>
      <c r="BS26" s="44">
        <f t="shared" si="105"/>
        <v>0.64324271353155327</v>
      </c>
      <c r="BT26" s="44">
        <f t="shared" si="106"/>
        <v>0.64963335347476003</v>
      </c>
      <c r="BU26" s="44">
        <f t="shared" si="107"/>
        <v>0.19108586081578344</v>
      </c>
      <c r="BV26" s="44">
        <f t="shared" si="108"/>
        <v>0</v>
      </c>
      <c r="BW26" s="44">
        <f t="shared" si="109"/>
        <v>0.12618947719556348</v>
      </c>
      <c r="BX26" s="44">
        <f t="shared" si="110"/>
        <v>0.14429561587960529</v>
      </c>
      <c r="BY26" s="44">
        <f t="shared" si="111"/>
        <v>2.8793616172418015E-2</v>
      </c>
      <c r="BZ26" s="44">
        <f t="shared" si="112"/>
        <v>0</v>
      </c>
      <c r="CA26" s="44">
        <f t="shared" si="113"/>
        <v>0</v>
      </c>
      <c r="CB26" s="44">
        <f t="shared" si="114"/>
        <v>6.1229504984010863E-2</v>
      </c>
      <c r="CC26" s="44">
        <f t="shared" si="115"/>
        <v>0.21510154128527989</v>
      </c>
      <c r="CD26" s="44">
        <f t="shared" si="116"/>
        <v>6.7386057645328401E-2</v>
      </c>
      <c r="CE26" s="44">
        <f t="shared" si="117"/>
        <v>0.11500141497572602</v>
      </c>
      <c r="CF26" s="44">
        <f t="shared" si="118"/>
        <v>0.55770111263525346</v>
      </c>
      <c r="CG26" s="44">
        <f t="shared" si="119"/>
        <v>4.4436191803717738E-2</v>
      </c>
      <c r="CH26" s="44">
        <f t="shared" si="120"/>
        <v>4.901705028508279E-2</v>
      </c>
      <c r="CI26" s="44">
        <f t="shared" si="121"/>
        <v>0</v>
      </c>
      <c r="CJ26" s="44">
        <f t="shared" si="122"/>
        <v>0</v>
      </c>
      <c r="CK26" s="44">
        <f t="shared" si="123"/>
        <v>3.5566175086412563E-2</v>
      </c>
      <c r="CL26" s="44">
        <f t="shared" si="124"/>
        <v>0</v>
      </c>
      <c r="CM26" s="44">
        <f t="shared" si="125"/>
        <v>4.7015144710649916E-2</v>
      </c>
      <c r="CN26" s="44">
        <f t="shared" si="126"/>
        <v>0.12930107025679041</v>
      </c>
      <c r="CO26" s="44">
        <f t="shared" si="127"/>
        <v>3.60968219047339E-2</v>
      </c>
      <c r="CP26" s="44">
        <f t="shared" si="128"/>
        <v>0</v>
      </c>
      <c r="CQ26" s="44">
        <f t="shared" si="129"/>
        <v>0.29470091422283334</v>
      </c>
      <c r="CR26" s="44">
        <f t="shared" si="130"/>
        <v>0</v>
      </c>
      <c r="CS26" s="44">
        <f t="shared" si="131"/>
        <v>8.0852372529122071E-2</v>
      </c>
      <c r="CT26" s="44">
        <f t="shared" si="132"/>
        <v>0.16450007195827784</v>
      </c>
      <c r="CU26" s="39">
        <v>6.35</v>
      </c>
      <c r="CV26" s="39">
        <v>37.628865979381402</v>
      </c>
      <c r="CW26" s="39">
        <v>4.6082949308755801</v>
      </c>
      <c r="CX26" s="39">
        <v>10.7049608355091</v>
      </c>
      <c r="CY26" s="39">
        <v>19.801980198019798</v>
      </c>
      <c r="CZ26" s="39">
        <v>20</v>
      </c>
      <c r="DA26" s="39">
        <v>5.85585585585586</v>
      </c>
      <c r="DB26" s="39">
        <v>0</v>
      </c>
      <c r="DC26" s="39">
        <v>3.8645833333333299</v>
      </c>
      <c r="DD26" s="39">
        <v>4.4198895027624303</v>
      </c>
      <c r="DE26" s="39">
        <v>0.88095238095238104</v>
      </c>
      <c r="DF26" s="39">
        <v>0</v>
      </c>
      <c r="DG26" s="39">
        <v>0</v>
      </c>
      <c r="DH26" s="39">
        <v>1.8739495798319299</v>
      </c>
      <c r="DI26" s="39">
        <v>6.5934065934065904</v>
      </c>
      <c r="DJ26" s="39">
        <v>2.0625</v>
      </c>
      <c r="DK26" s="39">
        <v>3.5215517241379302</v>
      </c>
      <c r="DL26" s="39">
        <v>17.153846153846199</v>
      </c>
      <c r="DM26" s="39">
        <v>1.3597560975609799</v>
      </c>
      <c r="DN26" s="39">
        <v>1.5</v>
      </c>
      <c r="DO26" s="39">
        <v>0</v>
      </c>
      <c r="DP26" s="39">
        <v>0</v>
      </c>
      <c r="DQ26" s="39">
        <v>1.0882352941176501</v>
      </c>
      <c r="DR26" s="39">
        <v>0</v>
      </c>
      <c r="DS26" s="39">
        <v>1.43870967741935</v>
      </c>
      <c r="DT26" s="39">
        <v>3.96</v>
      </c>
      <c r="DU26" s="78">
        <v>1.1044776119402999</v>
      </c>
      <c r="DV26" s="78">
        <v>0</v>
      </c>
      <c r="DW26" s="78">
        <v>9.0405405405405403</v>
      </c>
      <c r="DX26" s="78">
        <v>0</v>
      </c>
      <c r="DY26" s="78">
        <v>2.4750000000000001</v>
      </c>
      <c r="DZ26" s="78">
        <v>5.03978779840849</v>
      </c>
      <c r="EA26" s="39">
        <f t="shared" si="133"/>
        <v>3.1658998031386778</v>
      </c>
      <c r="EB26" s="39">
        <f t="shared" si="134"/>
        <v>2.4933521263959384</v>
      </c>
      <c r="EC26">
        <v>572.77</v>
      </c>
      <c r="ED26" s="39">
        <f t="shared" si="135"/>
        <v>3.1342659898477149E-2</v>
      </c>
      <c r="EE26" s="39">
        <f t="shared" si="136"/>
        <v>0.15671329949238574</v>
      </c>
      <c r="EF26" s="39">
        <f t="shared" si="137"/>
        <v>8.1517801993973224E-2</v>
      </c>
      <c r="EG26" s="39">
        <f t="shared" si="138"/>
        <v>92345858.83546488</v>
      </c>
      <c r="EH26" s="39">
        <f t="shared" si="139"/>
        <v>4837103.1252081208</v>
      </c>
      <c r="EI26" s="39">
        <f t="shared" si="140"/>
        <v>5410574.1142791864</v>
      </c>
      <c r="EJ26" s="39">
        <f t="shared" si="141"/>
        <v>9549538.6440964434</v>
      </c>
      <c r="EK26" s="39">
        <f t="shared" si="142"/>
        <v>5036571.2953197956</v>
      </c>
      <c r="EL26" s="39">
        <f t="shared" si="143"/>
        <v>1994681.7011167507</v>
      </c>
      <c r="EM26" s="39">
        <f t="shared" si="144"/>
        <v>5535241.7205989836</v>
      </c>
      <c r="EN26" s="39">
        <f t="shared" si="145"/>
        <v>1146941.9781421316</v>
      </c>
      <c r="EO26" s="39">
        <f t="shared" si="146"/>
        <v>2393618.0413401006</v>
      </c>
      <c r="EP26" s="39">
        <f t="shared" si="147"/>
        <v>9025934.6975532975</v>
      </c>
      <c r="EQ26" s="39">
        <f t="shared" si="148"/>
        <v>2094415.7861725881</v>
      </c>
      <c r="ER26" s="39">
        <f t="shared" si="149"/>
        <v>947473.80803045654</v>
      </c>
      <c r="ES26" s="39">
        <f t="shared" si="150"/>
        <v>1720412.9672131974</v>
      </c>
      <c r="ET26" s="39">
        <f t="shared" si="151"/>
        <v>2967089.0304111666</v>
      </c>
      <c r="EU26" s="39">
        <f t="shared" si="152"/>
        <v>6806851.3050609119</v>
      </c>
      <c r="EV26" s="39">
        <f t="shared" si="153"/>
        <v>3590427.0620101513</v>
      </c>
      <c r="EW26" s="39">
        <f t="shared" si="154"/>
        <v>5784576.9332385771</v>
      </c>
      <c r="EX26" s="39">
        <f t="shared" si="155"/>
        <v>648271.55286294397</v>
      </c>
      <c r="EY26" s="39">
        <f t="shared" si="156"/>
        <v>4089097.4872893388</v>
      </c>
      <c r="EZ26" s="39">
        <f t="shared" si="157"/>
        <v>1246676.0631979692</v>
      </c>
      <c r="FA26" s="39">
        <f t="shared" si="158"/>
        <v>1221742.5419340099</v>
      </c>
      <c r="FB26" s="39">
        <f t="shared" si="159"/>
        <v>3415892.4131624354</v>
      </c>
      <c r="FC26" s="39">
        <f t="shared" si="160"/>
        <v>1695479.445949238</v>
      </c>
      <c r="FD26" s="39">
        <f t="shared" si="161"/>
        <v>1271609.5844619286</v>
      </c>
      <c r="FE26" s="39">
        <f t="shared" si="162"/>
        <v>3864695.7959137042</v>
      </c>
      <c r="FF26" s="39">
        <f t="shared" si="163"/>
        <v>1870014.0947969537</v>
      </c>
      <c r="FG26" s="39">
        <f t="shared" si="164"/>
        <v>1670545.9246852787</v>
      </c>
      <c r="FH26" s="39">
        <f t="shared" si="165"/>
        <v>2094415.7861725881</v>
      </c>
      <c r="FI26" s="39">
        <f t="shared" si="166"/>
        <v>1845080.5735329944</v>
      </c>
      <c r="FJ26" s="39">
        <f t="shared" si="167"/>
        <v>1645612.4034213193</v>
      </c>
      <c r="FK26" s="39">
        <f t="shared" si="168"/>
        <v>2992022.551675126</v>
      </c>
      <c r="FL26" s="39">
        <f t="shared" si="169"/>
        <v>9399937.5165126882</v>
      </c>
      <c r="FM26" s="39">
        <v>37036830</v>
      </c>
      <c r="FN26">
        <v>1940000</v>
      </c>
      <c r="FO26">
        <v>2170000</v>
      </c>
      <c r="FP26">
        <v>3830000</v>
      </c>
      <c r="FQ26">
        <v>2020000</v>
      </c>
      <c r="FR26">
        <v>800000</v>
      </c>
      <c r="FS26">
        <v>2220000</v>
      </c>
      <c r="FT26">
        <v>460000</v>
      </c>
      <c r="FU26">
        <v>960000</v>
      </c>
      <c r="FV26">
        <v>3620000</v>
      </c>
      <c r="FW26">
        <v>840000</v>
      </c>
      <c r="FX26">
        <v>380000</v>
      </c>
      <c r="FY26">
        <v>690000</v>
      </c>
      <c r="FZ26">
        <v>1190000</v>
      </c>
      <c r="GA26">
        <v>2730000</v>
      </c>
      <c r="GB26">
        <v>1440000</v>
      </c>
      <c r="GC26">
        <v>2320000</v>
      </c>
      <c r="GD26">
        <v>260000</v>
      </c>
      <c r="GE26">
        <v>1640000</v>
      </c>
      <c r="GF26">
        <v>500000</v>
      </c>
      <c r="GG26">
        <v>490000</v>
      </c>
      <c r="GH26">
        <v>1370000</v>
      </c>
      <c r="GI26">
        <v>680000</v>
      </c>
      <c r="GJ26">
        <v>510000</v>
      </c>
      <c r="GK26">
        <v>1550000</v>
      </c>
      <c r="GL26">
        <v>750000</v>
      </c>
      <c r="GM26">
        <v>670000</v>
      </c>
      <c r="GN26">
        <v>840000</v>
      </c>
      <c r="GO26">
        <v>740000</v>
      </c>
      <c r="GP26">
        <v>660000</v>
      </c>
      <c r="GQ26">
        <v>1200000</v>
      </c>
      <c r="GR26">
        <v>3770000</v>
      </c>
      <c r="GS26" s="74">
        <v>4.3531472081218261E-3</v>
      </c>
      <c r="GT26">
        <v>2E-3</v>
      </c>
      <c r="GU26">
        <v>0.01</v>
      </c>
      <c r="GV26" s="37">
        <f t="shared" si="35"/>
        <v>5.2017156334541953E-3</v>
      </c>
      <c r="GW26" s="44">
        <f t="shared" si="170"/>
        <v>4.0739747369699799</v>
      </c>
      <c r="GX26" s="30">
        <v>2.8</v>
      </c>
      <c r="GY26" s="13">
        <f t="shared" si="171"/>
        <v>0.82902924271470457</v>
      </c>
      <c r="GZ26" s="44">
        <v>0.41</v>
      </c>
      <c r="HA26" s="13">
        <f t="shared" si="172"/>
        <v>1.7100000000000009</v>
      </c>
      <c r="HB26" s="13">
        <f t="shared" si="173"/>
        <v>-0.15665381004537635</v>
      </c>
      <c r="HC26" s="13">
        <f t="shared" si="174"/>
        <v>14.886316152974905</v>
      </c>
      <c r="HD26" s="13">
        <f t="shared" si="175"/>
        <v>17.410896085350757</v>
      </c>
      <c r="HE26" s="13">
        <v>9.75</v>
      </c>
      <c r="HF26" s="13">
        <v>8.0399999999999991</v>
      </c>
      <c r="HG26" s="13">
        <v>2</v>
      </c>
      <c r="HH26" s="13">
        <f t="shared" si="176"/>
        <v>-10.684619516131413</v>
      </c>
      <c r="HI26" s="13">
        <f t="shared" si="36"/>
        <v>0.25865107765800122</v>
      </c>
      <c r="HJ26" s="13">
        <f t="shared" si="177"/>
        <v>-1.2273486055805338</v>
      </c>
      <c r="HK26" s="13">
        <f t="shared" si="178"/>
        <v>5.1883569472387157</v>
      </c>
      <c r="HL26" s="44">
        <v>1.1499999999999999</v>
      </c>
      <c r="HM26" s="44">
        <v>0.72</v>
      </c>
      <c r="HN26" s="44">
        <f t="shared" si="179"/>
        <v>182.98193356716774</v>
      </c>
      <c r="HO26" s="44">
        <v>200</v>
      </c>
      <c r="HP26" s="44">
        <v>0</v>
      </c>
      <c r="HQ26" s="44">
        <v>2941</v>
      </c>
      <c r="HR26" s="44">
        <v>8000</v>
      </c>
    </row>
    <row r="27" spans="1:226" x14ac:dyDescent="0.25">
      <c r="A27" s="40" t="s">
        <v>282</v>
      </c>
      <c r="B27" s="45"/>
      <c r="C27" s="67">
        <f t="shared" si="37"/>
        <v>5.8348411080431581E-6</v>
      </c>
      <c r="D27" s="67">
        <f t="shared" si="38"/>
        <v>3.4576134498510557E-5</v>
      </c>
      <c r="E27" s="67">
        <f t="shared" si="39"/>
        <v>4.234436015851991E-6</v>
      </c>
      <c r="F27" s="67">
        <f t="shared" si="40"/>
        <v>9.8364953611054795E-6</v>
      </c>
      <c r="G27" s="67">
        <f t="shared" si="41"/>
        <v>1.8195497335443157E-5</v>
      </c>
      <c r="H27" s="67">
        <f t="shared" si="42"/>
        <v>1.8377452308797598E-5</v>
      </c>
      <c r="I27" s="67">
        <f t="shared" si="43"/>
        <v>5.3807855859093999E-6</v>
      </c>
      <c r="J27" s="67">
        <f t="shared" si="44"/>
        <v>0</v>
      </c>
      <c r="K27" s="67">
        <f t="shared" si="45"/>
        <v>3.5510597950856246E-6</v>
      </c>
      <c r="L27" s="67">
        <f t="shared" si="46"/>
        <v>4.0613154273587936E-6</v>
      </c>
      <c r="M27" s="67">
        <f t="shared" si="47"/>
        <v>8.094830183636402E-7</v>
      </c>
      <c r="N27" s="67">
        <f t="shared" si="48"/>
        <v>0</v>
      </c>
      <c r="O27" s="67">
        <f t="shared" si="49"/>
        <v>0</v>
      </c>
      <c r="P27" s="67">
        <f t="shared" si="50"/>
        <v>1.7219209516227893E-6</v>
      </c>
      <c r="Q27" s="67">
        <f t="shared" si="51"/>
        <v>6.058500761141946E-6</v>
      </c>
      <c r="R27" s="67">
        <f t="shared" si="52"/>
        <v>1.8951747693448512E-6</v>
      </c>
      <c r="S27" s="67">
        <f t="shared" si="53"/>
        <v>3.2358574431653846E-6</v>
      </c>
      <c r="T27" s="67">
        <f t="shared" si="54"/>
        <v>1.5762199480237778E-5</v>
      </c>
      <c r="U27" s="67">
        <f t="shared" si="55"/>
        <v>1.2494426417262658E-6</v>
      </c>
      <c r="V27" s="67">
        <f t="shared" si="56"/>
        <v>1.3783089231598523E-6</v>
      </c>
      <c r="W27" s="67">
        <f t="shared" si="57"/>
        <v>0</v>
      </c>
      <c r="X27" s="67">
        <f t="shared" si="58"/>
        <v>0</v>
      </c>
      <c r="Y27" s="67">
        <f t="shared" si="59"/>
        <v>9.9994961092007145E-7</v>
      </c>
      <c r="Z27" s="67">
        <f t="shared" si="60"/>
        <v>0</v>
      </c>
      <c r="AA27" s="67">
        <f t="shared" si="61"/>
        <v>1.3219909241490337E-6</v>
      </c>
      <c r="AB27" s="67">
        <f t="shared" si="62"/>
        <v>3.6387355571419235E-6</v>
      </c>
      <c r="AC27" s="67">
        <f t="shared" si="63"/>
        <v>1.0148742319781787E-6</v>
      </c>
      <c r="AD27" s="67">
        <f t="shared" si="64"/>
        <v>0</v>
      </c>
      <c r="AE27" s="67">
        <f t="shared" si="65"/>
        <v>8.3071051314768073E-6</v>
      </c>
      <c r="AF27" s="67">
        <f t="shared" si="66"/>
        <v>0</v>
      </c>
      <c r="AG27" s="67">
        <f t="shared" si="67"/>
        <v>2.2742097232136479E-6</v>
      </c>
      <c r="AH27" s="67">
        <f t="shared" si="68"/>
        <v>4.6309229955856027E-6</v>
      </c>
      <c r="AI27" s="78">
        <f t="shared" si="69"/>
        <v>123519.44760391831</v>
      </c>
      <c r="AJ27" s="78">
        <f t="shared" si="70"/>
        <v>37949.554496362965</v>
      </c>
      <c r="AK27" s="78">
        <f t="shared" si="71"/>
        <v>5255.046992585726</v>
      </c>
      <c r="AL27" s="78">
        <f t="shared" si="72"/>
        <v>21502.561364056794</v>
      </c>
      <c r="AM27" s="78">
        <f t="shared" si="73"/>
        <v>20915.633127600191</v>
      </c>
      <c r="AN27" s="78">
        <f t="shared" si="74"/>
        <v>8365.710930681953</v>
      </c>
      <c r="AO27" s="78">
        <f t="shared" si="75"/>
        <v>6828.7581522575392</v>
      </c>
      <c r="AP27" s="78">
        <f t="shared" si="76"/>
        <v>0</v>
      </c>
      <c r="AQ27" s="78">
        <f t="shared" si="77"/>
        <v>1950.0996023024597</v>
      </c>
      <c r="AR27" s="78">
        <f t="shared" si="78"/>
        <v>8408.5964151691715</v>
      </c>
      <c r="AS27" s="78">
        <f t="shared" si="79"/>
        <v>389.35095236652791</v>
      </c>
      <c r="AT27" s="78">
        <f t="shared" si="80"/>
        <v>0</v>
      </c>
      <c r="AU27" s="78">
        <f t="shared" si="81"/>
        <v>0</v>
      </c>
      <c r="AV27" s="78">
        <f t="shared" si="82"/>
        <v>1172.9306816345209</v>
      </c>
      <c r="AW27" s="78">
        <f t="shared" si="83"/>
        <v>9452.9106736347749</v>
      </c>
      <c r="AX27" s="78">
        <f t="shared" si="84"/>
        <v>1562.0573262551397</v>
      </c>
      <c r="AY27" s="78">
        <f t="shared" si="85"/>
        <v>4294.9090382474251</v>
      </c>
      <c r="AZ27" s="78">
        <f t="shared" si="86"/>
        <v>2334.1166111400203</v>
      </c>
      <c r="BA27" s="78">
        <f t="shared" si="87"/>
        <v>1173.1293246731152</v>
      </c>
      <c r="BB27" s="78">
        <f t="shared" si="88"/>
        <v>394.5319974306754</v>
      </c>
      <c r="BC27" s="78">
        <f t="shared" si="89"/>
        <v>0</v>
      </c>
      <c r="BD27" s="78">
        <f t="shared" si="90"/>
        <v>0</v>
      </c>
      <c r="BE27" s="78">
        <f t="shared" si="91"/>
        <v>389.32436850776816</v>
      </c>
      <c r="BF27" s="78">
        <f t="shared" si="92"/>
        <v>0</v>
      </c>
      <c r="BG27" s="78">
        <f t="shared" si="93"/>
        <v>1173.0988189826189</v>
      </c>
      <c r="BH27" s="78">
        <f t="shared" si="94"/>
        <v>1561.0819292728306</v>
      </c>
      <c r="BI27" s="78">
        <f t="shared" si="95"/>
        <v>389.32228559757783</v>
      </c>
      <c r="BJ27" s="78">
        <f t="shared" si="96"/>
        <v>0</v>
      </c>
      <c r="BK27" s="78">
        <f t="shared" si="97"/>
        <v>3510.5072191370587</v>
      </c>
      <c r="BL27" s="78">
        <f t="shared" si="98"/>
        <v>0</v>
      </c>
      <c r="BM27" s="78">
        <f t="shared" si="99"/>
        <v>1561.8451797600653</v>
      </c>
      <c r="BN27" s="78">
        <f t="shared" si="100"/>
        <v>9983.1720172402947</v>
      </c>
      <c r="BO27" s="44">
        <f t="shared" si="101"/>
        <v>0.20880213762504454</v>
      </c>
      <c r="BP27" s="44">
        <f t="shared" si="102"/>
        <v>1.2247243704034458</v>
      </c>
      <c r="BQ27" s="44">
        <f t="shared" si="103"/>
        <v>0.15161783048473948</v>
      </c>
      <c r="BR27" s="44">
        <f t="shared" si="104"/>
        <v>0.35149959550973109</v>
      </c>
      <c r="BS27" s="44">
        <f t="shared" si="105"/>
        <v>0.64826571539303213</v>
      </c>
      <c r="BT27" s="44">
        <f t="shared" si="106"/>
        <v>0.65470593020614076</v>
      </c>
      <c r="BU27" s="44">
        <f t="shared" si="107"/>
        <v>0.19258487027169327</v>
      </c>
      <c r="BV27" s="44">
        <f t="shared" si="108"/>
        <v>0</v>
      </c>
      <c r="BW27" s="44">
        <f t="shared" si="109"/>
        <v>0.12718004330406024</v>
      </c>
      <c r="BX27" s="44">
        <f t="shared" si="110"/>
        <v>0.14542810516404242</v>
      </c>
      <c r="BY27" s="44">
        <f t="shared" si="111"/>
        <v>2.901986335114792E-2</v>
      </c>
      <c r="BZ27" s="44">
        <f t="shared" si="112"/>
        <v>0</v>
      </c>
      <c r="CA27" s="44">
        <f t="shared" si="113"/>
        <v>0</v>
      </c>
      <c r="CB27" s="44">
        <f t="shared" si="114"/>
        <v>6.1710461343598033E-2</v>
      </c>
      <c r="CC27" s="44">
        <f t="shared" si="115"/>
        <v>0.21678853712203813</v>
      </c>
      <c r="CD27" s="44">
        <f t="shared" si="116"/>
        <v>6.7915340721398626E-2</v>
      </c>
      <c r="CE27" s="44">
        <f t="shared" si="117"/>
        <v>0.11590425860399742</v>
      </c>
      <c r="CF27" s="44">
        <f t="shared" si="118"/>
        <v>0.56205990961412811</v>
      </c>
      <c r="CG27" s="44">
        <f t="shared" si="119"/>
        <v>4.4785296185782107E-2</v>
      </c>
      <c r="CH27" s="44">
        <f t="shared" si="120"/>
        <v>4.9402125512435009E-2</v>
      </c>
      <c r="CI27" s="44">
        <f t="shared" si="121"/>
        <v>0</v>
      </c>
      <c r="CJ27" s="44">
        <f t="shared" si="122"/>
        <v>0</v>
      </c>
      <c r="CK27" s="44">
        <f t="shared" si="123"/>
        <v>3.584561888092009E-2</v>
      </c>
      <c r="CL27" s="44">
        <f t="shared" si="124"/>
        <v>0</v>
      </c>
      <c r="CM27" s="44">
        <f t="shared" si="125"/>
        <v>4.7384500534632397E-2</v>
      </c>
      <c r="CN27" s="44">
        <f t="shared" si="126"/>
        <v>0.13031602997537478</v>
      </c>
      <c r="CO27" s="44">
        <f t="shared" si="127"/>
        <v>3.6380433479269107E-2</v>
      </c>
      <c r="CP27" s="44">
        <f t="shared" si="128"/>
        <v>0</v>
      </c>
      <c r="CQ27" s="44">
        <f t="shared" si="129"/>
        <v>0.29701033290885354</v>
      </c>
      <c r="CR27" s="44">
        <f t="shared" si="130"/>
        <v>0</v>
      </c>
      <c r="CS27" s="44">
        <f t="shared" si="131"/>
        <v>8.1487340384704954E-2</v>
      </c>
      <c r="CT27" s="44">
        <f t="shared" si="132"/>
        <v>0.16579087055719868</v>
      </c>
      <c r="CU27" s="39">
        <v>6.35</v>
      </c>
      <c r="CV27" s="39">
        <v>37.628865979381402</v>
      </c>
      <c r="CW27" s="39">
        <v>4.6082949308755801</v>
      </c>
      <c r="CX27" s="39">
        <v>10.7049608355091</v>
      </c>
      <c r="CY27" s="39">
        <v>19.801980198019798</v>
      </c>
      <c r="CZ27" s="39">
        <v>20</v>
      </c>
      <c r="DA27" s="39">
        <v>5.85585585585586</v>
      </c>
      <c r="DB27" s="39">
        <v>0</v>
      </c>
      <c r="DC27" s="39">
        <v>3.8645833333333299</v>
      </c>
      <c r="DD27" s="39">
        <v>4.4198895027624303</v>
      </c>
      <c r="DE27" s="39">
        <v>0.88095238095238104</v>
      </c>
      <c r="DF27" s="39">
        <v>0</v>
      </c>
      <c r="DG27" s="39">
        <v>0</v>
      </c>
      <c r="DH27" s="39">
        <v>1.8739495798319299</v>
      </c>
      <c r="DI27" s="39">
        <v>6.5934065934065904</v>
      </c>
      <c r="DJ27" s="39">
        <v>2.0625</v>
      </c>
      <c r="DK27" s="39">
        <v>3.5215517241379302</v>
      </c>
      <c r="DL27" s="39">
        <v>17.153846153846199</v>
      </c>
      <c r="DM27" s="39">
        <v>1.3597560975609799</v>
      </c>
      <c r="DN27" s="39">
        <v>1.5</v>
      </c>
      <c r="DO27" s="39">
        <v>0</v>
      </c>
      <c r="DP27" s="39">
        <v>0</v>
      </c>
      <c r="DQ27" s="39">
        <v>1.0882352941176501</v>
      </c>
      <c r="DR27" s="39">
        <v>0</v>
      </c>
      <c r="DS27" s="39">
        <v>1.43870967741935</v>
      </c>
      <c r="DT27" s="39">
        <v>3.96</v>
      </c>
      <c r="DU27" s="78">
        <v>1.1044776119402999</v>
      </c>
      <c r="DV27" s="78">
        <v>0</v>
      </c>
      <c r="DW27" s="78">
        <v>9.0405405405405403</v>
      </c>
      <c r="DX27" s="78">
        <v>0</v>
      </c>
      <c r="DY27" s="78">
        <v>2.4750000000000001</v>
      </c>
      <c r="DZ27" s="78">
        <v>5.03978779840849</v>
      </c>
      <c r="EA27" s="39">
        <f t="shared" si="133"/>
        <v>3.1899894506064217</v>
      </c>
      <c r="EB27" s="39">
        <f t="shared" si="134"/>
        <v>1.5972268129692828</v>
      </c>
      <c r="EC27">
        <v>572.77</v>
      </c>
      <c r="ED27" s="39">
        <f t="shared" si="135"/>
        <v>2.0077924914675763E-2</v>
      </c>
      <c r="EE27" s="39">
        <f t="shared" si="136"/>
        <v>0.10038962457337881</v>
      </c>
      <c r="EF27" s="39">
        <f t="shared" si="137"/>
        <v>5.2630266794549428E-2</v>
      </c>
      <c r="EG27" s="39">
        <f t="shared" si="138"/>
        <v>59156217.943385124</v>
      </c>
      <c r="EH27" s="39">
        <f t="shared" si="139"/>
        <v>3098620.0171604087</v>
      </c>
      <c r="EI27" s="39">
        <f t="shared" si="140"/>
        <v>3465982.1841433439</v>
      </c>
      <c r="EJ27" s="39">
        <f t="shared" si="141"/>
        <v>6117378.6936723534</v>
      </c>
      <c r="EK27" s="39">
        <f t="shared" si="142"/>
        <v>3226398.1621979517</v>
      </c>
      <c r="EL27" s="39">
        <f t="shared" si="143"/>
        <v>1277781.4503754263</v>
      </c>
      <c r="EM27" s="39">
        <f t="shared" si="144"/>
        <v>3545843.5247918079</v>
      </c>
      <c r="EN27" s="39">
        <f t="shared" si="145"/>
        <v>734724.33396587009</v>
      </c>
      <c r="EO27" s="39">
        <f t="shared" si="146"/>
        <v>1533337.7404505117</v>
      </c>
      <c r="EP27" s="39">
        <f t="shared" si="147"/>
        <v>5781961.0629488043</v>
      </c>
      <c r="EQ27" s="39">
        <f t="shared" si="148"/>
        <v>1341670.5228941976</v>
      </c>
      <c r="ER27" s="39">
        <f t="shared" si="149"/>
        <v>606946.18892832752</v>
      </c>
      <c r="ES27" s="39">
        <f t="shared" si="150"/>
        <v>1102086.5009488051</v>
      </c>
      <c r="ET27" s="39">
        <f t="shared" si="151"/>
        <v>1900699.9074334467</v>
      </c>
      <c r="EU27" s="39">
        <f t="shared" si="152"/>
        <v>4360429.1994061423</v>
      </c>
      <c r="EV27" s="39">
        <f t="shared" si="153"/>
        <v>2300006.6106757675</v>
      </c>
      <c r="EW27" s="39">
        <f t="shared" si="154"/>
        <v>3705566.2060887362</v>
      </c>
      <c r="EX27" s="39">
        <f t="shared" si="155"/>
        <v>415278.97137201356</v>
      </c>
      <c r="EY27" s="39">
        <f t="shared" si="156"/>
        <v>2619451.9732696242</v>
      </c>
      <c r="EZ27" s="39">
        <f t="shared" si="157"/>
        <v>798613.40648464148</v>
      </c>
      <c r="FA27" s="39">
        <f t="shared" si="158"/>
        <v>782641.13835494861</v>
      </c>
      <c r="FB27" s="39">
        <f t="shared" si="159"/>
        <v>2188200.7337679174</v>
      </c>
      <c r="FC27" s="39">
        <f t="shared" si="160"/>
        <v>1086114.2328191125</v>
      </c>
      <c r="FD27" s="39">
        <f t="shared" si="161"/>
        <v>814585.67461433425</v>
      </c>
      <c r="FE27" s="39">
        <f t="shared" si="162"/>
        <v>2475701.5601023887</v>
      </c>
      <c r="FF27" s="39">
        <f t="shared" si="163"/>
        <v>1197920.1097269622</v>
      </c>
      <c r="FG27" s="39">
        <f t="shared" si="164"/>
        <v>1070141.9646894196</v>
      </c>
      <c r="FH27" s="39">
        <f t="shared" si="165"/>
        <v>1341670.5228941976</v>
      </c>
      <c r="FI27" s="39">
        <f t="shared" si="166"/>
        <v>1181947.8415972693</v>
      </c>
      <c r="FJ27" s="39">
        <f t="shared" si="167"/>
        <v>1054169.6965597267</v>
      </c>
      <c r="FK27" s="39">
        <f t="shared" si="168"/>
        <v>1916672.1755631396</v>
      </c>
      <c r="FL27" s="39">
        <f t="shared" si="169"/>
        <v>6021545.0848941961</v>
      </c>
      <c r="FM27" s="39">
        <v>37036830</v>
      </c>
      <c r="FN27">
        <v>1940000</v>
      </c>
      <c r="FO27">
        <v>2170000</v>
      </c>
      <c r="FP27">
        <v>3830000</v>
      </c>
      <c r="FQ27">
        <v>2020000</v>
      </c>
      <c r="FR27">
        <v>800000</v>
      </c>
      <c r="FS27">
        <v>2220000</v>
      </c>
      <c r="FT27">
        <v>460000</v>
      </c>
      <c r="FU27">
        <v>960000</v>
      </c>
      <c r="FV27">
        <v>3620000</v>
      </c>
      <c r="FW27">
        <v>840000</v>
      </c>
      <c r="FX27">
        <v>380000</v>
      </c>
      <c r="FY27">
        <v>690000</v>
      </c>
      <c r="FZ27">
        <v>1190000</v>
      </c>
      <c r="GA27">
        <v>2730000</v>
      </c>
      <c r="GB27">
        <v>1440000</v>
      </c>
      <c r="GC27">
        <v>2320000</v>
      </c>
      <c r="GD27">
        <v>260000</v>
      </c>
      <c r="GE27">
        <v>1640000</v>
      </c>
      <c r="GF27">
        <v>500000</v>
      </c>
      <c r="GG27">
        <v>490000</v>
      </c>
      <c r="GH27">
        <v>1370000</v>
      </c>
      <c r="GI27">
        <v>680000</v>
      </c>
      <c r="GJ27">
        <v>510000</v>
      </c>
      <c r="GK27">
        <v>1550000</v>
      </c>
      <c r="GL27">
        <v>750000</v>
      </c>
      <c r="GM27">
        <v>670000</v>
      </c>
      <c r="GN27">
        <v>840000</v>
      </c>
      <c r="GO27">
        <v>740000</v>
      </c>
      <c r="GP27">
        <v>660000</v>
      </c>
      <c r="GQ27">
        <v>1200000</v>
      </c>
      <c r="GR27">
        <v>3770000</v>
      </c>
      <c r="GS27" s="74">
        <v>2.788600682593856E-3</v>
      </c>
      <c r="GT27">
        <v>2E-3</v>
      </c>
      <c r="GU27">
        <v>0.01</v>
      </c>
      <c r="GV27" s="37">
        <f t="shared" si="35"/>
        <v>5.2426002207110406E-3</v>
      </c>
      <c r="GW27" s="44">
        <f t="shared" si="170"/>
        <v>5.7035646317579713</v>
      </c>
      <c r="GX27" s="30">
        <v>2</v>
      </c>
      <c r="GY27" s="13">
        <f t="shared" si="171"/>
        <v>0.59216374479621758</v>
      </c>
      <c r="GZ27" s="44">
        <v>0.41</v>
      </c>
      <c r="HA27" s="13">
        <f t="shared" si="172"/>
        <v>1.7100000000000009</v>
      </c>
      <c r="HB27" s="13">
        <f t="shared" si="173"/>
        <v>-0.15665381004537635</v>
      </c>
      <c r="HC27" s="13">
        <f t="shared" si="174"/>
        <v>14.886316152974905</v>
      </c>
      <c r="HD27" s="13">
        <f t="shared" si="175"/>
        <v>17.410896085350757</v>
      </c>
      <c r="HE27" s="13">
        <v>9.75</v>
      </c>
      <c r="HF27" s="13">
        <v>8.0399999999999991</v>
      </c>
      <c r="HG27" s="13">
        <v>2</v>
      </c>
      <c r="HH27" s="13">
        <f t="shared" si="176"/>
        <v>-10.684619516131413</v>
      </c>
      <c r="HI27" s="13">
        <f t="shared" si="36"/>
        <v>0.25865107765800122</v>
      </c>
      <c r="HJ27" s="13">
        <f t="shared" si="177"/>
        <v>-1.2273486055805338</v>
      </c>
      <c r="HK27" s="13">
        <f t="shared" si="178"/>
        <v>7.2636997261342016</v>
      </c>
      <c r="HL27" s="44">
        <v>1.1499999999999999</v>
      </c>
      <c r="HM27" s="44">
        <v>0.72</v>
      </c>
      <c r="HN27" s="44">
        <f t="shared" si="179"/>
        <v>177.77777777777777</v>
      </c>
      <c r="HO27" s="44">
        <v>200</v>
      </c>
      <c r="HP27" s="44">
        <v>0</v>
      </c>
      <c r="HQ27" s="44">
        <v>2000</v>
      </c>
      <c r="HR27" s="44">
        <v>8000</v>
      </c>
    </row>
    <row r="28" spans="1:226" x14ac:dyDescent="0.25">
      <c r="A28" s="40" t="s">
        <v>283</v>
      </c>
      <c r="B28" s="45"/>
      <c r="C28" s="67">
        <f t="shared" si="37"/>
        <v>8.980712832040369E-6</v>
      </c>
      <c r="D28" s="67">
        <f t="shared" si="38"/>
        <v>5.3217958985219728E-5</v>
      </c>
      <c r="E28" s="67">
        <f t="shared" si="39"/>
        <v>6.5174446329981095E-6</v>
      </c>
      <c r="F28" s="67">
        <f t="shared" si="40"/>
        <v>1.5139870731015019E-5</v>
      </c>
      <c r="G28" s="67">
        <f t="shared" si="41"/>
        <v>2.8005653175458382E-5</v>
      </c>
      <c r="H28" s="67">
        <f t="shared" si="42"/>
        <v>2.8285709707212559E-5</v>
      </c>
      <c r="I28" s="67">
        <f t="shared" si="43"/>
        <v>8.2818519413010994E-6</v>
      </c>
      <c r="J28" s="67">
        <f t="shared" si="44"/>
        <v>0</v>
      </c>
      <c r="K28" s="67">
        <f t="shared" si="45"/>
        <v>5.4656241152998761E-6</v>
      </c>
      <c r="L28" s="67">
        <f t="shared" si="46"/>
        <v>6.2509855706547809E-6</v>
      </c>
      <c r="M28" s="67">
        <f t="shared" si="47"/>
        <v>1.2459181656749793E-6</v>
      </c>
      <c r="N28" s="67">
        <f t="shared" si="48"/>
        <v>0</v>
      </c>
      <c r="O28" s="67">
        <f t="shared" si="49"/>
        <v>0</v>
      </c>
      <c r="P28" s="67">
        <f t="shared" si="50"/>
        <v>2.6502996910539658E-6</v>
      </c>
      <c r="Q28" s="67">
        <f t="shared" si="51"/>
        <v>9.3249592441361703E-6</v>
      </c>
      <c r="R28" s="67">
        <f t="shared" si="52"/>
        <v>2.9169638135562517E-6</v>
      </c>
      <c r="S28" s="67">
        <f t="shared" si="53"/>
        <v>4.9804794893951523E-6</v>
      </c>
      <c r="T28" s="67">
        <f t="shared" si="54"/>
        <v>2.4260435633493595E-5</v>
      </c>
      <c r="U28" s="67">
        <f t="shared" si="55"/>
        <v>1.9230833124108185E-6</v>
      </c>
      <c r="V28" s="67">
        <f t="shared" si="56"/>
        <v>2.1214282280405949E-6</v>
      </c>
      <c r="W28" s="67">
        <f t="shared" si="57"/>
        <v>0</v>
      </c>
      <c r="X28" s="67">
        <f t="shared" si="58"/>
        <v>0</v>
      </c>
      <c r="Y28" s="67">
        <f t="shared" si="59"/>
        <v>1.5390753811276095E-6</v>
      </c>
      <c r="Z28" s="67">
        <f t="shared" si="60"/>
        <v>0</v>
      </c>
      <c r="AA28" s="67">
        <f t="shared" si="61"/>
        <v>2.0347462144215678E-6</v>
      </c>
      <c r="AB28" s="67">
        <f t="shared" si="62"/>
        <v>5.6005705220286278E-6</v>
      </c>
      <c r="AC28" s="67">
        <f t="shared" si="63"/>
        <v>1.5620466554729789E-6</v>
      </c>
      <c r="AD28" s="67">
        <f t="shared" si="64"/>
        <v>0</v>
      </c>
      <c r="AE28" s="67">
        <f t="shared" si="65"/>
        <v>1.278590526630069E-5</v>
      </c>
      <c r="AF28" s="67">
        <f t="shared" si="66"/>
        <v>0</v>
      </c>
      <c r="AG28" s="67">
        <f t="shared" si="67"/>
        <v>3.5003565762676755E-6</v>
      </c>
      <c r="AH28" s="67">
        <f t="shared" si="68"/>
        <v>7.1276987325865487E-6</v>
      </c>
      <c r="AI28" s="78">
        <f t="shared" si="69"/>
        <v>190111.20451232797</v>
      </c>
      <c r="AJ28" s="78">
        <f t="shared" si="70"/>
        <v>58402.751474000332</v>
      </c>
      <c r="AK28" s="78">
        <f t="shared" si="71"/>
        <v>8088.1938569388403</v>
      </c>
      <c r="AL28" s="78">
        <f t="shared" si="72"/>
        <v>33094.524270086353</v>
      </c>
      <c r="AM28" s="78">
        <f t="shared" si="73"/>
        <v>32190.194345460663</v>
      </c>
      <c r="AN28" s="78">
        <f t="shared" si="74"/>
        <v>12875.234482824473</v>
      </c>
      <c r="AO28" s="78">
        <f t="shared" si="75"/>
        <v>10510.29328485575</v>
      </c>
      <c r="AP28" s="78">
        <f t="shared" si="76"/>
        <v>0</v>
      </c>
      <c r="AQ28" s="78">
        <f t="shared" si="77"/>
        <v>3001.4619495877782</v>
      </c>
      <c r="AR28" s="78">
        <f t="shared" si="78"/>
        <v>12941.920712930232</v>
      </c>
      <c r="AS28" s="78">
        <f t="shared" si="79"/>
        <v>599.26885882571833</v>
      </c>
      <c r="AT28" s="78">
        <f t="shared" si="80"/>
        <v>0</v>
      </c>
      <c r="AU28" s="78">
        <f t="shared" si="81"/>
        <v>0</v>
      </c>
      <c r="AV28" s="78">
        <f t="shared" si="82"/>
        <v>1805.3081523125825</v>
      </c>
      <c r="AW28" s="78">
        <f t="shared" si="83"/>
        <v>14549.148178504067</v>
      </c>
      <c r="AX28" s="78">
        <f t="shared" si="84"/>
        <v>2404.2281911966556</v>
      </c>
      <c r="AY28" s="78">
        <f t="shared" si="85"/>
        <v>6610.4424164409747</v>
      </c>
      <c r="AZ28" s="78">
        <f t="shared" si="86"/>
        <v>3592.3530723221706</v>
      </c>
      <c r="BA28" s="78">
        <f t="shared" si="87"/>
        <v>1805.6170612199132</v>
      </c>
      <c r="BB28" s="78">
        <f t="shared" si="88"/>
        <v>607.24197217096673</v>
      </c>
      <c r="BC28" s="78">
        <f t="shared" si="89"/>
        <v>0</v>
      </c>
      <c r="BD28" s="78">
        <f t="shared" si="90"/>
        <v>0</v>
      </c>
      <c r="BE28" s="78">
        <f t="shared" si="91"/>
        <v>599.22751820653991</v>
      </c>
      <c r="BF28" s="78">
        <f t="shared" si="92"/>
        <v>0</v>
      </c>
      <c r="BG28" s="78">
        <f t="shared" si="93"/>
        <v>1805.5696218856003</v>
      </c>
      <c r="BH28" s="78">
        <f t="shared" si="94"/>
        <v>2402.7113701086168</v>
      </c>
      <c r="BI28" s="78">
        <f t="shared" si="95"/>
        <v>599.22427907064082</v>
      </c>
      <c r="BJ28" s="78">
        <f t="shared" si="96"/>
        <v>0</v>
      </c>
      <c r="BK28" s="78">
        <f t="shared" si="97"/>
        <v>5403.0410981197729</v>
      </c>
      <c r="BL28" s="78">
        <f t="shared" si="98"/>
        <v>0</v>
      </c>
      <c r="BM28" s="78">
        <f t="shared" si="99"/>
        <v>2403.8982845918908</v>
      </c>
      <c r="BN28" s="78">
        <f t="shared" si="100"/>
        <v>15365.364388163984</v>
      </c>
      <c r="BO28" s="44">
        <f t="shared" si="101"/>
        <v>0.21096268256454981</v>
      </c>
      <c r="BP28" s="44">
        <f t="shared" si="102"/>
        <v>1.2372666648268325</v>
      </c>
      <c r="BQ28" s="44">
        <f t="shared" si="103"/>
        <v>0.15318757875580194</v>
      </c>
      <c r="BR28" s="44">
        <f t="shared" si="104"/>
        <v>0.35513142373078904</v>
      </c>
      <c r="BS28" s="44">
        <f t="shared" si="105"/>
        <v>0.6549436912527814</v>
      </c>
      <c r="BT28" s="44">
        <f t="shared" si="106"/>
        <v>0.66144980692749655</v>
      </c>
      <c r="BU28" s="44">
        <f t="shared" si="107"/>
        <v>0.19457793696514816</v>
      </c>
      <c r="BV28" s="44">
        <f t="shared" si="108"/>
        <v>0</v>
      </c>
      <c r="BW28" s="44">
        <f t="shared" si="109"/>
        <v>0.12849710489437879</v>
      </c>
      <c r="BX28" s="44">
        <f t="shared" si="110"/>
        <v>0.14693386351808632</v>
      </c>
      <c r="BY28" s="44">
        <f t="shared" si="111"/>
        <v>2.9320688082129467E-2</v>
      </c>
      <c r="BZ28" s="44">
        <f t="shared" si="112"/>
        <v>0</v>
      </c>
      <c r="CA28" s="44">
        <f t="shared" si="113"/>
        <v>0</v>
      </c>
      <c r="CB28" s="44">
        <f t="shared" si="114"/>
        <v>6.2349950901019753E-2</v>
      </c>
      <c r="CC28" s="44">
        <f t="shared" si="115"/>
        <v>0.21903153860292363</v>
      </c>
      <c r="CD28" s="44">
        <f t="shared" si="116"/>
        <v>6.8619085690702325E-2</v>
      </c>
      <c r="CE28" s="44">
        <f t="shared" si="117"/>
        <v>0.11710468641047454</v>
      </c>
      <c r="CF28" s="44">
        <f t="shared" si="118"/>
        <v>0.567854929739533</v>
      </c>
      <c r="CG28" s="44">
        <f t="shared" si="119"/>
        <v>4.5249474044753837E-2</v>
      </c>
      <c r="CH28" s="44">
        <f t="shared" si="120"/>
        <v>4.9914130671446379E-2</v>
      </c>
      <c r="CI28" s="44">
        <f t="shared" si="121"/>
        <v>0</v>
      </c>
      <c r="CJ28" s="44">
        <f t="shared" si="122"/>
        <v>0</v>
      </c>
      <c r="CK28" s="44">
        <f t="shared" si="123"/>
        <v>3.6217174895599252E-2</v>
      </c>
      <c r="CL28" s="44">
        <f t="shared" si="124"/>
        <v>0</v>
      </c>
      <c r="CM28" s="44">
        <f t="shared" si="125"/>
        <v>4.7875604981964713E-2</v>
      </c>
      <c r="CN28" s="44">
        <f t="shared" si="126"/>
        <v>0.13166552466129139</v>
      </c>
      <c r="CO28" s="44">
        <f t="shared" si="127"/>
        <v>3.6757531050170704E-2</v>
      </c>
      <c r="CP28" s="44">
        <f t="shared" si="128"/>
        <v>0</v>
      </c>
      <c r="CQ28" s="44">
        <f t="shared" si="129"/>
        <v>0.30008085266037832</v>
      </c>
      <c r="CR28" s="44">
        <f t="shared" si="130"/>
        <v>0</v>
      </c>
      <c r="CS28" s="44">
        <f t="shared" si="131"/>
        <v>8.2331603790091717E-2</v>
      </c>
      <c r="CT28" s="44">
        <f t="shared" si="132"/>
        <v>0.16750711071071886</v>
      </c>
      <c r="CU28" s="39">
        <v>6.35</v>
      </c>
      <c r="CV28" s="39">
        <v>37.628865979381402</v>
      </c>
      <c r="CW28" s="39">
        <v>4.6082949308755801</v>
      </c>
      <c r="CX28" s="39">
        <v>10.7049608355091</v>
      </c>
      <c r="CY28" s="39">
        <v>19.801980198019798</v>
      </c>
      <c r="CZ28" s="39">
        <v>20</v>
      </c>
      <c r="DA28" s="39">
        <v>5.85585585585586</v>
      </c>
      <c r="DB28" s="39">
        <v>0</v>
      </c>
      <c r="DC28" s="39">
        <v>3.8645833333333299</v>
      </c>
      <c r="DD28" s="39">
        <v>4.4198895027624303</v>
      </c>
      <c r="DE28" s="39">
        <v>0.88095238095238104</v>
      </c>
      <c r="DF28" s="39">
        <v>0</v>
      </c>
      <c r="DG28" s="39">
        <v>0</v>
      </c>
      <c r="DH28" s="39">
        <v>1.8739495798319299</v>
      </c>
      <c r="DI28" s="39">
        <v>6.5934065934065904</v>
      </c>
      <c r="DJ28" s="39">
        <v>2.0625</v>
      </c>
      <c r="DK28" s="39">
        <v>3.5215517241379302</v>
      </c>
      <c r="DL28" s="39">
        <v>17.153846153846199</v>
      </c>
      <c r="DM28" s="39">
        <v>1.3597560975609799</v>
      </c>
      <c r="DN28" s="39">
        <v>1.5</v>
      </c>
      <c r="DO28" s="39">
        <v>0</v>
      </c>
      <c r="DP28" s="39">
        <v>0</v>
      </c>
      <c r="DQ28" s="39">
        <v>1.0882352941176501</v>
      </c>
      <c r="DR28" s="39">
        <v>0</v>
      </c>
      <c r="DS28" s="39">
        <v>1.43870967741935</v>
      </c>
      <c r="DT28" s="39">
        <v>3.96</v>
      </c>
      <c r="DU28" s="78">
        <v>1.1044776119402999</v>
      </c>
      <c r="DV28" s="78">
        <v>0</v>
      </c>
      <c r="DW28" s="78">
        <v>9.0405405405405403</v>
      </c>
      <c r="DX28" s="78">
        <v>0</v>
      </c>
      <c r="DY28" s="78">
        <v>2.4750000000000001</v>
      </c>
      <c r="DZ28" s="78">
        <v>5.03978779840849</v>
      </c>
      <c r="EA28" s="39">
        <f t="shared" si="133"/>
        <v>3.2220013478590235</v>
      </c>
      <c r="EB28" s="39">
        <f t="shared" si="134"/>
        <v>2.4331465418803435</v>
      </c>
      <c r="EC28">
        <v>572.77</v>
      </c>
      <c r="ED28" s="39">
        <f t="shared" si="135"/>
        <v>3.0585846153846175E-2</v>
      </c>
      <c r="EE28" s="39">
        <f t="shared" si="136"/>
        <v>0.1529292307692309</v>
      </c>
      <c r="EF28" s="39">
        <f t="shared" si="137"/>
        <v>8.1006029745000901E-2</v>
      </c>
      <c r="EG28" s="39">
        <f t="shared" si="138"/>
        <v>90116034.836710155</v>
      </c>
      <c r="EH28" s="39">
        <f t="shared" si="139"/>
        <v>4720304.2912478661</v>
      </c>
      <c r="EI28" s="39">
        <f t="shared" si="140"/>
        <v>5279927.9958803458</v>
      </c>
      <c r="EJ28" s="39">
        <f t="shared" si="141"/>
        <v>9318951.2554017156</v>
      </c>
      <c r="EK28" s="39">
        <f t="shared" si="142"/>
        <v>4914956.0145982942</v>
      </c>
      <c r="EL28" s="39">
        <f t="shared" si="143"/>
        <v>1946517.2335042749</v>
      </c>
      <c r="EM28" s="39">
        <f t="shared" si="144"/>
        <v>5401585.3229743624</v>
      </c>
      <c r="EN28" s="39">
        <f t="shared" si="145"/>
        <v>1119247.409264958</v>
      </c>
      <c r="EO28" s="39">
        <f t="shared" si="146"/>
        <v>2335820.68020513</v>
      </c>
      <c r="EP28" s="39">
        <f t="shared" si="147"/>
        <v>8807990.4816068429</v>
      </c>
      <c r="EQ28" s="39">
        <f t="shared" si="148"/>
        <v>2043843.0951794886</v>
      </c>
      <c r="ER28" s="39">
        <f t="shared" si="149"/>
        <v>924595.68591453054</v>
      </c>
      <c r="ES28" s="39">
        <f t="shared" si="150"/>
        <v>1678871.113897437</v>
      </c>
      <c r="ET28" s="39">
        <f t="shared" si="151"/>
        <v>2895444.3848376088</v>
      </c>
      <c r="EU28" s="39">
        <f t="shared" si="152"/>
        <v>6642490.0593333384</v>
      </c>
      <c r="EV28" s="39">
        <f t="shared" si="153"/>
        <v>3503731.0203076946</v>
      </c>
      <c r="EW28" s="39">
        <f t="shared" si="154"/>
        <v>5644899.9771623975</v>
      </c>
      <c r="EX28" s="39">
        <f t="shared" si="155"/>
        <v>632618.10088888928</v>
      </c>
      <c r="EY28" s="39">
        <f t="shared" si="156"/>
        <v>3990360.3286837633</v>
      </c>
      <c r="EZ28" s="39">
        <f t="shared" si="157"/>
        <v>1216573.2709401718</v>
      </c>
      <c r="FA28" s="39">
        <f t="shared" si="158"/>
        <v>1192241.8055213683</v>
      </c>
      <c r="FB28" s="39">
        <f t="shared" si="159"/>
        <v>3333410.7623760705</v>
      </c>
      <c r="FC28" s="39">
        <f t="shared" si="160"/>
        <v>1654539.6484786337</v>
      </c>
      <c r="FD28" s="39">
        <f t="shared" si="161"/>
        <v>1240904.7363589753</v>
      </c>
      <c r="FE28" s="39">
        <f t="shared" si="162"/>
        <v>3771377.1399145327</v>
      </c>
      <c r="FF28" s="39">
        <f t="shared" si="163"/>
        <v>1824859.9064102578</v>
      </c>
      <c r="FG28" s="39">
        <f t="shared" si="164"/>
        <v>1630208.1830598302</v>
      </c>
      <c r="FH28" s="39">
        <f t="shared" si="165"/>
        <v>2043843.0951794886</v>
      </c>
      <c r="FI28" s="39">
        <f t="shared" si="166"/>
        <v>1800528.4409914543</v>
      </c>
      <c r="FJ28" s="39">
        <f t="shared" si="167"/>
        <v>1605876.7176410267</v>
      </c>
      <c r="FK28" s="39">
        <f t="shared" si="168"/>
        <v>2919775.8502564123</v>
      </c>
      <c r="FL28" s="39">
        <f t="shared" si="169"/>
        <v>9172962.4628888946</v>
      </c>
      <c r="FM28" s="39">
        <v>37036830</v>
      </c>
      <c r="FN28">
        <v>1940000</v>
      </c>
      <c r="FO28">
        <v>2170000</v>
      </c>
      <c r="FP28">
        <v>3830000</v>
      </c>
      <c r="FQ28">
        <v>2020000</v>
      </c>
      <c r="FR28">
        <v>800000</v>
      </c>
      <c r="FS28">
        <v>2220000</v>
      </c>
      <c r="FT28">
        <v>460000</v>
      </c>
      <c r="FU28">
        <v>960000</v>
      </c>
      <c r="FV28">
        <v>3620000</v>
      </c>
      <c r="FW28">
        <v>840000</v>
      </c>
      <c r="FX28">
        <v>380000</v>
      </c>
      <c r="FY28">
        <v>690000</v>
      </c>
      <c r="FZ28">
        <v>1190000</v>
      </c>
      <c r="GA28">
        <v>2730000</v>
      </c>
      <c r="GB28">
        <v>1440000</v>
      </c>
      <c r="GC28">
        <v>2320000</v>
      </c>
      <c r="GD28">
        <v>260000</v>
      </c>
      <c r="GE28">
        <v>1640000</v>
      </c>
      <c r="GF28">
        <v>500000</v>
      </c>
      <c r="GG28">
        <v>490000</v>
      </c>
      <c r="GH28">
        <v>1370000</v>
      </c>
      <c r="GI28">
        <v>680000</v>
      </c>
      <c r="GJ28">
        <v>510000</v>
      </c>
      <c r="GK28">
        <v>1550000</v>
      </c>
      <c r="GL28">
        <v>750000</v>
      </c>
      <c r="GM28">
        <v>670000</v>
      </c>
      <c r="GN28">
        <v>840000</v>
      </c>
      <c r="GO28">
        <v>740000</v>
      </c>
      <c r="GP28">
        <v>660000</v>
      </c>
      <c r="GQ28">
        <v>1200000</v>
      </c>
      <c r="GR28">
        <v>3770000</v>
      </c>
      <c r="GS28" s="74">
        <v>4.248034188034191E-3</v>
      </c>
      <c r="GT28">
        <v>2E-3</v>
      </c>
      <c r="GU28">
        <v>0.01</v>
      </c>
      <c r="GV28" s="37">
        <f t="shared" si="35"/>
        <v>5.2969618259074633E-3</v>
      </c>
      <c r="GW28" s="44">
        <f t="shared" si="170"/>
        <v>4.8425377904758111</v>
      </c>
      <c r="GX28" s="30">
        <v>2.35560975609756</v>
      </c>
      <c r="GY28" s="13">
        <f t="shared" si="171"/>
        <v>0.69745334722461794</v>
      </c>
      <c r="GZ28" s="44">
        <v>0.41</v>
      </c>
      <c r="HA28" s="13">
        <f t="shared" si="172"/>
        <v>1.7100000000000009</v>
      </c>
      <c r="HB28" s="13">
        <f t="shared" si="173"/>
        <v>-0.15665381004537635</v>
      </c>
      <c r="HC28" s="13">
        <f t="shared" si="174"/>
        <v>14.886316152974905</v>
      </c>
      <c r="HD28" s="13">
        <f t="shared" si="175"/>
        <v>17.410896085350757</v>
      </c>
      <c r="HE28" s="13">
        <v>9.75</v>
      </c>
      <c r="HF28" s="13">
        <v>8.0399999999999991</v>
      </c>
      <c r="HG28" s="13">
        <v>2</v>
      </c>
      <c r="HH28" s="13">
        <f t="shared" si="176"/>
        <v>-10.684619516131413</v>
      </c>
      <c r="HI28" s="13">
        <f t="shared" si="36"/>
        <v>0.25865107765800122</v>
      </c>
      <c r="HJ28" s="13">
        <f t="shared" si="177"/>
        <v>-1.2273486055805338</v>
      </c>
      <c r="HK28" s="13">
        <f t="shared" si="178"/>
        <v>6.1671503162456487</v>
      </c>
      <c r="HL28" s="44">
        <v>1.1499999999999999</v>
      </c>
      <c r="HM28" s="44">
        <v>0.72</v>
      </c>
      <c r="HN28" s="44">
        <f t="shared" si="179"/>
        <v>177.77777777777777</v>
      </c>
      <c r="HO28" s="44">
        <v>200</v>
      </c>
      <c r="HP28" s="44">
        <v>0</v>
      </c>
      <c r="HQ28" s="44">
        <v>2000</v>
      </c>
      <c r="HR28" s="44">
        <v>8000</v>
      </c>
    </row>
    <row r="29" spans="1:226" x14ac:dyDescent="0.25">
      <c r="A29" s="40" t="s">
        <v>284</v>
      </c>
      <c r="B29" s="45"/>
      <c r="C29" s="67">
        <f t="shared" si="37"/>
        <v>2.1250500747601805E-5</v>
      </c>
      <c r="D29" s="67">
        <f t="shared" si="38"/>
        <v>1.2592633773642233E-4</v>
      </c>
      <c r="E29" s="67">
        <f t="shared" si="39"/>
        <v>1.5421822814762343E-5</v>
      </c>
      <c r="F29" s="67">
        <f t="shared" si="40"/>
        <v>3.5824532005989881E-5</v>
      </c>
      <c r="G29" s="67">
        <f t="shared" si="41"/>
        <v>6.6268030708980033E-5</v>
      </c>
      <c r="H29" s="67">
        <f t="shared" si="42"/>
        <v>6.693071101607044E-5</v>
      </c>
      <c r="I29" s="67">
        <f t="shared" si="43"/>
        <v>1.9596829802003349E-5</v>
      </c>
      <c r="J29" s="67">
        <f t="shared" si="44"/>
        <v>0</v>
      </c>
      <c r="K29" s="67">
        <f t="shared" si="45"/>
        <v>1.2932965514042202E-5</v>
      </c>
      <c r="L29" s="67">
        <f t="shared" si="46"/>
        <v>1.4791317351617317E-5</v>
      </c>
      <c r="M29" s="67">
        <f t="shared" si="47"/>
        <v>2.9481384614220285E-6</v>
      </c>
      <c r="N29" s="67">
        <f t="shared" si="48"/>
        <v>0</v>
      </c>
      <c r="O29" s="67">
        <f t="shared" si="49"/>
        <v>0</v>
      </c>
      <c r="P29" s="67">
        <f t="shared" si="50"/>
        <v>6.2712388893219201E-6</v>
      </c>
      <c r="Q29" s="67">
        <f t="shared" si="51"/>
        <v>2.2065069565736783E-5</v>
      </c>
      <c r="R29" s="67">
        <f t="shared" si="52"/>
        <v>6.9022295735316624E-6</v>
      </c>
      <c r="S29" s="67">
        <f t="shared" si="53"/>
        <v>1.1784998038820785E-5</v>
      </c>
      <c r="T29" s="67">
        <f t="shared" si="54"/>
        <v>5.740595598686081E-5</v>
      </c>
      <c r="U29" s="67">
        <f t="shared" si="55"/>
        <v>4.5504721209090743E-6</v>
      </c>
      <c r="V29" s="67">
        <f t="shared" si="56"/>
        <v>5.019803326206107E-6</v>
      </c>
      <c r="W29" s="67">
        <f t="shared" si="57"/>
        <v>0</v>
      </c>
      <c r="X29" s="67">
        <f t="shared" si="58"/>
        <v>0</v>
      </c>
      <c r="Y29" s="67">
        <f t="shared" si="59"/>
        <v>3.6418180994046007E-6</v>
      </c>
      <c r="Z29" s="67">
        <f t="shared" si="60"/>
        <v>0</v>
      </c>
      <c r="AA29" s="67">
        <f t="shared" si="61"/>
        <v>4.8146930827688145E-6</v>
      </c>
      <c r="AB29" s="67">
        <f t="shared" si="62"/>
        <v>1.3252280781183082E-5</v>
      </c>
      <c r="AC29" s="67">
        <f t="shared" si="63"/>
        <v>3.6961735934253059E-6</v>
      </c>
      <c r="AD29" s="67">
        <f t="shared" si="64"/>
        <v>0</v>
      </c>
      <c r="AE29" s="67">
        <f t="shared" si="65"/>
        <v>3.0254490317399921E-5</v>
      </c>
      <c r="AF29" s="67">
        <f t="shared" si="66"/>
        <v>0</v>
      </c>
      <c r="AG29" s="67">
        <f t="shared" si="67"/>
        <v>8.2826754882400766E-6</v>
      </c>
      <c r="AH29" s="67">
        <f t="shared" si="68"/>
        <v>1.6865829035879465E-5</v>
      </c>
      <c r="AI29" s="78">
        <f t="shared" si="69"/>
        <v>449841.17604705447</v>
      </c>
      <c r="AJ29" s="78">
        <f t="shared" si="70"/>
        <v>138181.97602006345</v>
      </c>
      <c r="AK29" s="78">
        <f t="shared" si="71"/>
        <v>19138.369038115958</v>
      </c>
      <c r="AL29" s="78">
        <f t="shared" si="72"/>
        <v>78307.424919963174</v>
      </c>
      <c r="AM29" s="78">
        <f t="shared" si="73"/>
        <v>76165.911047128728</v>
      </c>
      <c r="AN29" s="78">
        <f t="shared" si="74"/>
        <v>30464.354320876555</v>
      </c>
      <c r="AO29" s="78">
        <f t="shared" si="75"/>
        <v>24869.488936635789</v>
      </c>
      <c r="AP29" s="78">
        <f t="shared" si="76"/>
        <v>0</v>
      </c>
      <c r="AQ29" s="78">
        <f t="shared" si="77"/>
        <v>7102.1038505793158</v>
      </c>
      <c r="AR29" s="78">
        <f t="shared" si="78"/>
        <v>30623.322725700535</v>
      </c>
      <c r="AS29" s="78">
        <f t="shared" si="79"/>
        <v>1418.0094150178218</v>
      </c>
      <c r="AT29" s="78">
        <f t="shared" si="80"/>
        <v>0</v>
      </c>
      <c r="AU29" s="78">
        <f t="shared" si="81"/>
        <v>0</v>
      </c>
      <c r="AV29" s="78">
        <f t="shared" si="82"/>
        <v>4271.7681432115287</v>
      </c>
      <c r="AW29" s="78">
        <f t="shared" si="83"/>
        <v>34426.176964574101</v>
      </c>
      <c r="AX29" s="78">
        <f t="shared" si="84"/>
        <v>5688.9459883919581</v>
      </c>
      <c r="AY29" s="78">
        <f t="shared" si="85"/>
        <v>15641.740395668397</v>
      </c>
      <c r="AZ29" s="78">
        <f t="shared" si="86"/>
        <v>8499.9993273095897</v>
      </c>
      <c r="BA29" s="78">
        <f t="shared" si="87"/>
        <v>4272.5045671358675</v>
      </c>
      <c r="BB29" s="78">
        <f t="shared" si="88"/>
        <v>1436.8734369025751</v>
      </c>
      <c r="BC29" s="78">
        <f t="shared" si="89"/>
        <v>0</v>
      </c>
      <c r="BD29" s="78">
        <f t="shared" si="90"/>
        <v>0</v>
      </c>
      <c r="BE29" s="78">
        <f t="shared" si="91"/>
        <v>1417.9108606665086</v>
      </c>
      <c r="BF29" s="78">
        <f t="shared" si="92"/>
        <v>0</v>
      </c>
      <c r="BG29" s="78">
        <f t="shared" si="93"/>
        <v>4272.3914739300371</v>
      </c>
      <c r="BH29" s="78">
        <f t="shared" si="94"/>
        <v>5685.3299852506725</v>
      </c>
      <c r="BI29" s="78">
        <f t="shared" si="95"/>
        <v>1417.9031387028381</v>
      </c>
      <c r="BJ29" s="78">
        <f t="shared" si="96"/>
        <v>0</v>
      </c>
      <c r="BK29" s="78">
        <f t="shared" si="97"/>
        <v>12784.591710624843</v>
      </c>
      <c r="BL29" s="78">
        <f t="shared" si="98"/>
        <v>0</v>
      </c>
      <c r="BM29" s="78">
        <f t="shared" si="99"/>
        <v>5688.1595095256425</v>
      </c>
      <c r="BN29" s="78">
        <f t="shared" si="100"/>
        <v>36357.647169701682</v>
      </c>
      <c r="BO29" s="44">
        <f t="shared" si="101"/>
        <v>0.21254034157464555</v>
      </c>
      <c r="BP29" s="44">
        <f t="shared" si="102"/>
        <v>1.2464235481648414</v>
      </c>
      <c r="BQ29" s="44">
        <f t="shared" si="103"/>
        <v>0.15433384184227816</v>
      </c>
      <c r="BR29" s="44">
        <f t="shared" si="104"/>
        <v>0.3577833657147047</v>
      </c>
      <c r="BS29" s="44">
        <f t="shared" si="105"/>
        <v>0.65981965472377124</v>
      </c>
      <c r="BT29" s="44">
        <f t="shared" si="106"/>
        <v>0.66637388261249486</v>
      </c>
      <c r="BU29" s="44">
        <f t="shared" si="107"/>
        <v>0.19603330533895644</v>
      </c>
      <c r="BV29" s="44">
        <f t="shared" si="108"/>
        <v>0</v>
      </c>
      <c r="BW29" s="44">
        <f t="shared" si="109"/>
        <v>0.12945885508736193</v>
      </c>
      <c r="BX29" s="44">
        <f t="shared" si="110"/>
        <v>0.14803340104706522</v>
      </c>
      <c r="BY29" s="44">
        <f t="shared" si="111"/>
        <v>2.9540361437118669E-2</v>
      </c>
      <c r="BZ29" s="44">
        <f t="shared" si="112"/>
        <v>0</v>
      </c>
      <c r="CA29" s="44">
        <f t="shared" si="113"/>
        <v>0</v>
      </c>
      <c r="CB29" s="44">
        <f t="shared" si="114"/>
        <v>6.2816927110684234E-2</v>
      </c>
      <c r="CC29" s="44">
        <f t="shared" si="115"/>
        <v>0.22066940614320391</v>
      </c>
      <c r="CD29" s="44">
        <f t="shared" si="116"/>
        <v>6.9132982733558959E-2</v>
      </c>
      <c r="CE29" s="44">
        <f t="shared" si="117"/>
        <v>0.11798126956996595</v>
      </c>
      <c r="CF29" s="44">
        <f t="shared" si="118"/>
        <v>0.57208626330784829</v>
      </c>
      <c r="CG29" s="44">
        <f t="shared" si="119"/>
        <v>4.5588432942332995E-2</v>
      </c>
      <c r="CH29" s="44">
        <f t="shared" si="120"/>
        <v>5.0288014425587391E-2</v>
      </c>
      <c r="CI29" s="44">
        <f t="shared" si="121"/>
        <v>0</v>
      </c>
      <c r="CJ29" s="44">
        <f t="shared" si="122"/>
        <v>0</v>
      </c>
      <c r="CK29" s="44">
        <f t="shared" si="123"/>
        <v>3.6488498520124146E-2</v>
      </c>
      <c r="CL29" s="44">
        <f t="shared" si="124"/>
        <v>0</v>
      </c>
      <c r="CM29" s="44">
        <f t="shared" si="125"/>
        <v>4.8234226448327387E-2</v>
      </c>
      <c r="CN29" s="44">
        <f t="shared" si="126"/>
        <v>0.13265095772982619</v>
      </c>
      <c r="CO29" s="44">
        <f t="shared" si="127"/>
        <v>3.7032901292817881E-2</v>
      </c>
      <c r="CP29" s="44">
        <f t="shared" si="128"/>
        <v>0</v>
      </c>
      <c r="CQ29" s="44">
        <f t="shared" si="129"/>
        <v>0.30232295205120174</v>
      </c>
      <c r="CR29" s="44">
        <f t="shared" si="130"/>
        <v>0</v>
      </c>
      <c r="CS29" s="44">
        <f t="shared" si="131"/>
        <v>8.2948110379705425E-2</v>
      </c>
      <c r="CT29" s="44">
        <f t="shared" si="132"/>
        <v>0.16876034205330648</v>
      </c>
      <c r="CU29" s="39">
        <v>6.35</v>
      </c>
      <c r="CV29" s="39">
        <v>37.628865979381402</v>
      </c>
      <c r="CW29" s="39">
        <v>4.6082949308755801</v>
      </c>
      <c r="CX29" s="39">
        <v>10.7049608355091</v>
      </c>
      <c r="CY29" s="39">
        <v>19.801980198019798</v>
      </c>
      <c r="CZ29" s="39">
        <v>20</v>
      </c>
      <c r="DA29" s="39">
        <v>5.85585585585586</v>
      </c>
      <c r="DB29" s="39">
        <v>0</v>
      </c>
      <c r="DC29" s="39">
        <v>3.8645833333333299</v>
      </c>
      <c r="DD29" s="39">
        <v>4.4198895027624303</v>
      </c>
      <c r="DE29" s="39">
        <v>0.88095238095238104</v>
      </c>
      <c r="DF29" s="39">
        <v>0</v>
      </c>
      <c r="DG29" s="39">
        <v>0</v>
      </c>
      <c r="DH29" s="39">
        <v>1.8739495798319299</v>
      </c>
      <c r="DI29" s="39">
        <v>6.5934065934065904</v>
      </c>
      <c r="DJ29" s="39">
        <v>2.0625</v>
      </c>
      <c r="DK29" s="39">
        <v>3.5215517241379302</v>
      </c>
      <c r="DL29" s="39">
        <v>17.153846153846199</v>
      </c>
      <c r="DM29" s="39">
        <v>1.3597560975609799</v>
      </c>
      <c r="DN29" s="39">
        <v>1.5</v>
      </c>
      <c r="DO29" s="39">
        <v>0</v>
      </c>
      <c r="DP29" s="39">
        <v>0</v>
      </c>
      <c r="DQ29" s="39">
        <v>1.0882352941176501</v>
      </c>
      <c r="DR29" s="39">
        <v>0</v>
      </c>
      <c r="DS29" s="39">
        <v>1.43870967741935</v>
      </c>
      <c r="DT29" s="39">
        <v>3.96</v>
      </c>
      <c r="DU29" s="78">
        <v>1.1044776119402999</v>
      </c>
      <c r="DV29" s="78">
        <v>0</v>
      </c>
      <c r="DW29" s="78">
        <v>9.0405405405405403</v>
      </c>
      <c r="DX29" s="78">
        <v>0</v>
      </c>
      <c r="DY29" s="78">
        <v>2.4750000000000001</v>
      </c>
      <c r="DZ29" s="78">
        <v>5.03978779840849</v>
      </c>
      <c r="EA29" s="39">
        <f t="shared" si="133"/>
        <v>3.2453643708116728</v>
      </c>
      <c r="EB29" s="39">
        <f t="shared" si="134"/>
        <v>5.7145761403197088</v>
      </c>
      <c r="EC29">
        <v>572.77</v>
      </c>
      <c r="ED29" s="39">
        <f t="shared" si="135"/>
        <v>7.1835026642983926E-2</v>
      </c>
      <c r="EE29" s="39">
        <f t="shared" si="136"/>
        <v>0.35917513321491967</v>
      </c>
      <c r="EF29" s="39">
        <f t="shared" si="137"/>
        <v>0.19167951674337416</v>
      </c>
      <c r="EG29" s="39">
        <f t="shared" si="138"/>
        <v>211649785.03107718</v>
      </c>
      <c r="EH29" s="39">
        <f t="shared" si="139"/>
        <v>11086277.712220235</v>
      </c>
      <c r="EI29" s="39">
        <f t="shared" si="140"/>
        <v>12400630.224493768</v>
      </c>
      <c r="EJ29" s="39">
        <f t="shared" si="141"/>
        <v>21886826.617424484</v>
      </c>
      <c r="EK29" s="39">
        <f t="shared" si="142"/>
        <v>11543443.803445812</v>
      </c>
      <c r="EL29" s="39">
        <f t="shared" si="143"/>
        <v>4571660.9122557668</v>
      </c>
      <c r="EM29" s="39">
        <f t="shared" si="144"/>
        <v>12686359.031509753</v>
      </c>
      <c r="EN29" s="39">
        <f t="shared" si="145"/>
        <v>2628705.0245470661</v>
      </c>
      <c r="EO29" s="39">
        <f t="shared" si="146"/>
        <v>5485993.0947069209</v>
      </c>
      <c r="EP29" s="39">
        <f t="shared" si="147"/>
        <v>20686765.627957344</v>
      </c>
      <c r="EQ29" s="39">
        <f t="shared" si="148"/>
        <v>4800243.9578685556</v>
      </c>
      <c r="ER29" s="39">
        <f t="shared" si="149"/>
        <v>2171538.9333214895</v>
      </c>
      <c r="ES29" s="39">
        <f t="shared" si="150"/>
        <v>3943057.5368205989</v>
      </c>
      <c r="ET29" s="39">
        <f t="shared" si="151"/>
        <v>6800345.6069804532</v>
      </c>
      <c r="EU29" s="39">
        <f t="shared" si="152"/>
        <v>15600792.863072805</v>
      </c>
      <c r="EV29" s="39">
        <f t="shared" si="153"/>
        <v>8228989.6420603804</v>
      </c>
      <c r="EW29" s="39">
        <f t="shared" si="154"/>
        <v>13257816.645541724</v>
      </c>
      <c r="EX29" s="39">
        <f t="shared" si="155"/>
        <v>1485789.7964831244</v>
      </c>
      <c r="EY29" s="39">
        <f t="shared" si="156"/>
        <v>9371904.8701243233</v>
      </c>
      <c r="EZ29" s="39">
        <f t="shared" si="157"/>
        <v>2857288.0701598544</v>
      </c>
      <c r="FA29" s="39">
        <f t="shared" si="158"/>
        <v>2800142.3087566574</v>
      </c>
      <c r="FB29" s="39">
        <f t="shared" si="159"/>
        <v>7828969.3122380013</v>
      </c>
      <c r="FC29" s="39">
        <f t="shared" si="160"/>
        <v>3885911.7754174019</v>
      </c>
      <c r="FD29" s="39">
        <f t="shared" si="161"/>
        <v>2914433.8315630513</v>
      </c>
      <c r="FE29" s="39">
        <f t="shared" si="162"/>
        <v>8857593.0174955484</v>
      </c>
      <c r="FF29" s="39">
        <f t="shared" si="163"/>
        <v>4285932.1052397816</v>
      </c>
      <c r="FG29" s="39">
        <f t="shared" si="164"/>
        <v>3828766.014014205</v>
      </c>
      <c r="FH29" s="39">
        <f t="shared" si="165"/>
        <v>4800243.9578685556</v>
      </c>
      <c r="FI29" s="39">
        <f t="shared" si="166"/>
        <v>4228786.3438365841</v>
      </c>
      <c r="FJ29" s="39">
        <f t="shared" si="167"/>
        <v>3771620.252611008</v>
      </c>
      <c r="FK29" s="39">
        <f t="shared" si="168"/>
        <v>6857491.3683836507</v>
      </c>
      <c r="FL29" s="39">
        <f t="shared" si="169"/>
        <v>21543952.049005304</v>
      </c>
      <c r="FM29" s="39">
        <v>37036830</v>
      </c>
      <c r="FN29">
        <v>1940000</v>
      </c>
      <c r="FO29">
        <v>2170000</v>
      </c>
      <c r="FP29">
        <v>3830000</v>
      </c>
      <c r="FQ29">
        <v>2020000</v>
      </c>
      <c r="FR29">
        <v>800000</v>
      </c>
      <c r="FS29">
        <v>2220000</v>
      </c>
      <c r="FT29">
        <v>460000</v>
      </c>
      <c r="FU29">
        <v>960000</v>
      </c>
      <c r="FV29">
        <v>3620000</v>
      </c>
      <c r="FW29">
        <v>840000</v>
      </c>
      <c r="FX29">
        <v>380000</v>
      </c>
      <c r="FY29">
        <v>690000</v>
      </c>
      <c r="FZ29">
        <v>1190000</v>
      </c>
      <c r="GA29">
        <v>2730000</v>
      </c>
      <c r="GB29">
        <v>1440000</v>
      </c>
      <c r="GC29">
        <v>2320000</v>
      </c>
      <c r="GD29">
        <v>260000</v>
      </c>
      <c r="GE29">
        <v>1640000</v>
      </c>
      <c r="GF29">
        <v>500000</v>
      </c>
      <c r="GG29">
        <v>490000</v>
      </c>
      <c r="GH29">
        <v>1370000</v>
      </c>
      <c r="GI29">
        <v>680000</v>
      </c>
      <c r="GJ29">
        <v>510000</v>
      </c>
      <c r="GK29">
        <v>1550000</v>
      </c>
      <c r="GL29">
        <v>750000</v>
      </c>
      <c r="GM29">
        <v>670000</v>
      </c>
      <c r="GN29">
        <v>840000</v>
      </c>
      <c r="GO29">
        <v>740000</v>
      </c>
      <c r="GP29">
        <v>660000</v>
      </c>
      <c r="GQ29">
        <v>1200000</v>
      </c>
      <c r="GR29">
        <v>3770000</v>
      </c>
      <c r="GS29" s="74">
        <v>9.9770870337477675E-3</v>
      </c>
      <c r="GT29">
        <v>2E-3</v>
      </c>
      <c r="GU29">
        <v>0.01</v>
      </c>
      <c r="GV29" s="37">
        <f t="shared" si="35"/>
        <v>5.3366588891519641E-3</v>
      </c>
      <c r="GW29" s="44">
        <f t="shared" si="170"/>
        <v>4.2248626901910908</v>
      </c>
      <c r="GX29" s="30">
        <v>2.7</v>
      </c>
      <c r="GY29" s="13">
        <f t="shared" si="171"/>
        <v>0.79942105547489373</v>
      </c>
      <c r="GZ29" s="44">
        <v>0.41</v>
      </c>
      <c r="HA29" s="13">
        <f t="shared" si="172"/>
        <v>1.7100000000000009</v>
      </c>
      <c r="HB29" s="13">
        <f t="shared" si="173"/>
        <v>-0.15665381004537635</v>
      </c>
      <c r="HC29" s="13">
        <f t="shared" si="174"/>
        <v>14.886316152974905</v>
      </c>
      <c r="HD29" s="13">
        <f t="shared" si="175"/>
        <v>17.410896085350757</v>
      </c>
      <c r="HE29" s="13">
        <v>9.75</v>
      </c>
      <c r="HF29" s="13">
        <v>8.0399999999999991</v>
      </c>
      <c r="HG29" s="13">
        <v>2</v>
      </c>
      <c r="HH29" s="13">
        <f t="shared" si="176"/>
        <v>-10.684619516131413</v>
      </c>
      <c r="HI29" s="13">
        <f t="shared" si="36"/>
        <v>0.25865107765800122</v>
      </c>
      <c r="HJ29" s="13">
        <f t="shared" si="177"/>
        <v>-1.2273486055805338</v>
      </c>
      <c r="HK29" s="13">
        <f t="shared" si="178"/>
        <v>5.3805183156549647</v>
      </c>
      <c r="HL29" s="44">
        <v>1.1499999999999999</v>
      </c>
      <c r="HM29" s="44">
        <v>0.72</v>
      </c>
      <c r="HN29" s="44">
        <f t="shared" si="179"/>
        <v>177.77777777777777</v>
      </c>
      <c r="HO29" s="44">
        <v>200</v>
      </c>
      <c r="HP29" s="44">
        <v>0</v>
      </c>
      <c r="HQ29" s="44">
        <v>2000</v>
      </c>
      <c r="HR29" s="44">
        <v>8000</v>
      </c>
    </row>
    <row r="30" spans="1:226" x14ac:dyDescent="0.25">
      <c r="A30" s="40" t="s">
        <v>285</v>
      </c>
      <c r="B30" s="45"/>
      <c r="C30" s="67">
        <f t="shared" si="37"/>
        <v>2.6423100480808814E-5</v>
      </c>
      <c r="D30" s="67">
        <f t="shared" si="38"/>
        <v>1.5657815854363925E-4</v>
      </c>
      <c r="E30" s="67">
        <f t="shared" si="39"/>
        <v>1.9175659843106985E-5</v>
      </c>
      <c r="F30" s="67">
        <f t="shared" si="40"/>
        <v>4.4544607212565479E-5</v>
      </c>
      <c r="G30" s="67">
        <f t="shared" si="41"/>
        <v>8.2398379919884635E-5</v>
      </c>
      <c r="H30" s="67">
        <f t="shared" si="42"/>
        <v>8.3222363719085216E-5</v>
      </c>
      <c r="I30" s="67">
        <f t="shared" si="43"/>
        <v>2.4366908296128906E-5</v>
      </c>
      <c r="J30" s="67">
        <f t="shared" si="44"/>
        <v>0</v>
      </c>
      <c r="K30" s="67">
        <f t="shared" si="45"/>
        <v>1.6080987989467929E-5</v>
      </c>
      <c r="L30" s="67">
        <f t="shared" si="46"/>
        <v>1.8391682589852243E-5</v>
      </c>
      <c r="M30" s="67">
        <f t="shared" si="47"/>
        <v>3.6657469733407388E-6</v>
      </c>
      <c r="N30" s="67">
        <f t="shared" si="48"/>
        <v>0</v>
      </c>
      <c r="O30" s="67">
        <f t="shared" si="49"/>
        <v>0</v>
      </c>
      <c r="P30" s="67">
        <f t="shared" si="50"/>
        <v>7.7977256762000458E-6</v>
      </c>
      <c r="Q30" s="67">
        <f t="shared" si="51"/>
        <v>2.7435944083213648E-5</v>
      </c>
      <c r="R30" s="67">
        <f t="shared" si="52"/>
        <v>8.5823062585307225E-6</v>
      </c>
      <c r="S30" s="67">
        <f t="shared" si="53"/>
        <v>1.4653592922088052E-5</v>
      </c>
      <c r="T30" s="67">
        <f t="shared" si="54"/>
        <v>7.1379181189830387E-5</v>
      </c>
      <c r="U30" s="67">
        <f t="shared" si="55"/>
        <v>5.6581058260236905E-6</v>
      </c>
      <c r="V30" s="67">
        <f t="shared" si="56"/>
        <v>6.2416772789314345E-6</v>
      </c>
      <c r="W30" s="67">
        <f t="shared" si="57"/>
        <v>0</v>
      </c>
      <c r="X30" s="67">
        <f t="shared" si="58"/>
        <v>0</v>
      </c>
      <c r="Y30" s="67">
        <f t="shared" si="59"/>
        <v>4.5282756729499163E-6</v>
      </c>
      <c r="Z30" s="67">
        <f t="shared" si="60"/>
        <v>0</v>
      </c>
      <c r="AA30" s="67">
        <f t="shared" si="61"/>
        <v>5.9866410030175177E-6</v>
      </c>
      <c r="AB30" s="67">
        <f t="shared" si="62"/>
        <v>1.6478028016379473E-5</v>
      </c>
      <c r="AC30" s="67">
        <f t="shared" si="63"/>
        <v>4.5958618770242099E-6</v>
      </c>
      <c r="AD30" s="67">
        <f t="shared" si="64"/>
        <v>0</v>
      </c>
      <c r="AE30" s="67">
        <f t="shared" si="65"/>
        <v>3.7618757654098861E-5</v>
      </c>
      <c r="AF30" s="67">
        <f t="shared" si="66"/>
        <v>0</v>
      </c>
      <c r="AG30" s="67">
        <f t="shared" si="67"/>
        <v>1.029876751023652E-5</v>
      </c>
      <c r="AH30" s="67">
        <f t="shared" si="68"/>
        <v>2.0971152661307044E-5</v>
      </c>
      <c r="AI30" s="78">
        <f t="shared" si="69"/>
        <v>559335.16116969194</v>
      </c>
      <c r="AJ30" s="78">
        <f t="shared" si="70"/>
        <v>171813.02284509677</v>
      </c>
      <c r="AK30" s="78">
        <f t="shared" si="71"/>
        <v>23796.785906745332</v>
      </c>
      <c r="AL30" s="78">
        <f t="shared" si="72"/>
        <v>97367.65283513951</v>
      </c>
      <c r="AM30" s="78">
        <f t="shared" si="73"/>
        <v>94704.36437337505</v>
      </c>
      <c r="AN30" s="78">
        <f t="shared" si="74"/>
        <v>37879.241848784339</v>
      </c>
      <c r="AO30" s="78">
        <f t="shared" si="75"/>
        <v>30922.878017160245</v>
      </c>
      <c r="AP30" s="78">
        <f t="shared" si="76"/>
        <v>0</v>
      </c>
      <c r="AQ30" s="78">
        <f t="shared" si="77"/>
        <v>8830.8111098314221</v>
      </c>
      <c r="AR30" s="78">
        <f t="shared" si="78"/>
        <v>38077.264442702821</v>
      </c>
      <c r="AS30" s="78">
        <f t="shared" si="79"/>
        <v>1763.1671554741533</v>
      </c>
      <c r="AT30" s="78">
        <f t="shared" si="80"/>
        <v>0</v>
      </c>
      <c r="AU30" s="78">
        <f t="shared" si="81"/>
        <v>0</v>
      </c>
      <c r="AV30" s="78">
        <f t="shared" si="82"/>
        <v>5311.5561922837569</v>
      </c>
      <c r="AW30" s="78">
        <f t="shared" si="83"/>
        <v>42805.70431373571</v>
      </c>
      <c r="AX30" s="78">
        <f t="shared" si="84"/>
        <v>7073.6874705630862</v>
      </c>
      <c r="AY30" s="78">
        <f t="shared" si="85"/>
        <v>19449.06563558651</v>
      </c>
      <c r="AZ30" s="78">
        <f t="shared" si="86"/>
        <v>10568.879406837947</v>
      </c>
      <c r="BA30" s="78">
        <f t="shared" si="87"/>
        <v>5312.4735473027031</v>
      </c>
      <c r="BB30" s="78">
        <f t="shared" si="88"/>
        <v>1786.622189974491</v>
      </c>
      <c r="BC30" s="78">
        <f t="shared" si="89"/>
        <v>0</v>
      </c>
      <c r="BD30" s="78">
        <f t="shared" si="90"/>
        <v>0</v>
      </c>
      <c r="BE30" s="78">
        <f t="shared" si="91"/>
        <v>1763.0443873292079</v>
      </c>
      <c r="BF30" s="78">
        <f t="shared" si="92"/>
        <v>0</v>
      </c>
      <c r="BG30" s="78">
        <f t="shared" si="93"/>
        <v>5312.33266832757</v>
      </c>
      <c r="BH30" s="78">
        <f t="shared" si="94"/>
        <v>7069.1830637405601</v>
      </c>
      <c r="BI30" s="78">
        <f t="shared" si="95"/>
        <v>1763.034768159559</v>
      </c>
      <c r="BJ30" s="78">
        <f t="shared" si="96"/>
        <v>0</v>
      </c>
      <c r="BK30" s="78">
        <f t="shared" si="97"/>
        <v>15896.410267564986</v>
      </c>
      <c r="BL30" s="78">
        <f t="shared" si="98"/>
        <v>0</v>
      </c>
      <c r="BM30" s="78">
        <f t="shared" si="99"/>
        <v>7072.7077634493962</v>
      </c>
      <c r="BN30" s="78">
        <f t="shared" si="100"/>
        <v>45207.348396356909</v>
      </c>
      <c r="BO30" s="44">
        <f t="shared" si="101"/>
        <v>0.21292933070407197</v>
      </c>
      <c r="BP30" s="44">
        <f t="shared" si="102"/>
        <v>1.2486810617219921</v>
      </c>
      <c r="BQ30" s="44">
        <f t="shared" si="103"/>
        <v>0.15461646710150329</v>
      </c>
      <c r="BR30" s="44">
        <f t="shared" si="104"/>
        <v>0.35843722228556485</v>
      </c>
      <c r="BS30" s="44">
        <f t="shared" si="105"/>
        <v>0.66102182712502433</v>
      </c>
      <c r="BT30" s="44">
        <f t="shared" si="106"/>
        <v>0.66758791637784975</v>
      </c>
      <c r="BU30" s="44">
        <f t="shared" si="107"/>
        <v>0.19639214292023363</v>
      </c>
      <c r="BV30" s="44">
        <f t="shared" si="108"/>
        <v>0</v>
      </c>
      <c r="BW30" s="44">
        <f t="shared" si="109"/>
        <v>0.1296959869707619</v>
      </c>
      <c r="BX30" s="44">
        <f t="shared" si="110"/>
        <v>0.14830450570390469</v>
      </c>
      <c r="BY30" s="44">
        <f t="shared" si="111"/>
        <v>2.9594525230813976E-2</v>
      </c>
      <c r="BZ30" s="44">
        <f t="shared" si="112"/>
        <v>0</v>
      </c>
      <c r="CA30" s="44">
        <f t="shared" si="113"/>
        <v>0</v>
      </c>
      <c r="CB30" s="44">
        <f t="shared" si="114"/>
        <v>6.2932066814526733E-2</v>
      </c>
      <c r="CC30" s="44">
        <f t="shared" si="115"/>
        <v>0.22107324004158355</v>
      </c>
      <c r="CD30" s="44">
        <f t="shared" si="116"/>
        <v>6.9259691369762538E-2</v>
      </c>
      <c r="CE30" s="44">
        <f t="shared" si="117"/>
        <v>0.11819740265557588</v>
      </c>
      <c r="CF30" s="44">
        <f t="shared" si="118"/>
        <v>0.57312951021696479</v>
      </c>
      <c r="CG30" s="44">
        <f t="shared" si="119"/>
        <v>4.5672008269346948E-2</v>
      </c>
      <c r="CH30" s="44">
        <f t="shared" si="120"/>
        <v>5.0380200952106637E-2</v>
      </c>
      <c r="CI30" s="44">
        <f t="shared" si="121"/>
        <v>0</v>
      </c>
      <c r="CJ30" s="44">
        <f t="shared" si="122"/>
        <v>0</v>
      </c>
      <c r="CK30" s="44">
        <f t="shared" si="123"/>
        <v>3.6555397427166819E-2</v>
      </c>
      <c r="CL30" s="44">
        <f t="shared" si="124"/>
        <v>0</v>
      </c>
      <c r="CM30" s="44">
        <f t="shared" si="125"/>
        <v>4.832264985065244E-2</v>
      </c>
      <c r="CN30" s="44">
        <f t="shared" si="126"/>
        <v>0.13289392885896534</v>
      </c>
      <c r="CO30" s="44">
        <f t="shared" si="127"/>
        <v>3.7100797950794032E-2</v>
      </c>
      <c r="CP30" s="44">
        <f t="shared" si="128"/>
        <v>0</v>
      </c>
      <c r="CQ30" s="44">
        <f t="shared" si="129"/>
        <v>0.30287576164034452</v>
      </c>
      <c r="CR30" s="44">
        <f t="shared" si="130"/>
        <v>0</v>
      </c>
      <c r="CS30" s="44">
        <f t="shared" si="131"/>
        <v>8.3100118666571771E-2</v>
      </c>
      <c r="CT30" s="44">
        <f t="shared" si="132"/>
        <v>0.16906934123807416</v>
      </c>
      <c r="CU30" s="39">
        <v>6.35</v>
      </c>
      <c r="CV30" s="39">
        <v>37.628865979381402</v>
      </c>
      <c r="CW30" s="39">
        <v>4.6082949308755801</v>
      </c>
      <c r="CX30" s="39">
        <v>10.7049608355091</v>
      </c>
      <c r="CY30" s="39">
        <v>19.801980198019798</v>
      </c>
      <c r="CZ30" s="39">
        <v>20</v>
      </c>
      <c r="DA30" s="39">
        <v>5.85585585585586</v>
      </c>
      <c r="DB30" s="39">
        <v>0</v>
      </c>
      <c r="DC30" s="39">
        <v>3.8645833333333299</v>
      </c>
      <c r="DD30" s="39">
        <v>4.4198895027624303</v>
      </c>
      <c r="DE30" s="39">
        <v>0.88095238095238104</v>
      </c>
      <c r="DF30" s="39">
        <v>0</v>
      </c>
      <c r="DG30" s="39">
        <v>0</v>
      </c>
      <c r="DH30" s="39">
        <v>1.8739495798319299</v>
      </c>
      <c r="DI30" s="39">
        <v>6.5934065934065904</v>
      </c>
      <c r="DJ30" s="39">
        <v>2.0625</v>
      </c>
      <c r="DK30" s="39">
        <v>3.5215517241379302</v>
      </c>
      <c r="DL30" s="39">
        <v>17.153846153846199</v>
      </c>
      <c r="DM30" s="39">
        <v>1.3597560975609799</v>
      </c>
      <c r="DN30" s="39">
        <v>1.5</v>
      </c>
      <c r="DO30" s="39">
        <v>0</v>
      </c>
      <c r="DP30" s="39">
        <v>0</v>
      </c>
      <c r="DQ30" s="39">
        <v>1.0882352941176501</v>
      </c>
      <c r="DR30" s="39">
        <v>0</v>
      </c>
      <c r="DS30" s="39">
        <v>1.43870967741935</v>
      </c>
      <c r="DT30" s="39">
        <v>3.96</v>
      </c>
      <c r="DU30" s="78">
        <v>1.1044776119402999</v>
      </c>
      <c r="DV30" s="78">
        <v>0</v>
      </c>
      <c r="DW30" s="78">
        <v>9.0405405405405403</v>
      </c>
      <c r="DX30" s="78">
        <v>0</v>
      </c>
      <c r="DY30" s="78">
        <v>2.4750000000000001</v>
      </c>
      <c r="DZ30" s="78">
        <v>5.03978779840849</v>
      </c>
      <c r="EA30" s="39">
        <f t="shared" si="133"/>
        <v>3.2511231604269599</v>
      </c>
      <c r="EB30" s="39">
        <f t="shared" si="134"/>
        <v>7.0925568227602867</v>
      </c>
      <c r="EC30">
        <v>572.77</v>
      </c>
      <c r="ED30" s="39">
        <f t="shared" si="135"/>
        <v>8.9156920096852249E-2</v>
      </c>
      <c r="EE30" s="39">
        <f t="shared" si="136"/>
        <v>0.44578460048426133</v>
      </c>
      <c r="EF30" s="39">
        <f t="shared" si="137"/>
        <v>0.23833636633690128</v>
      </c>
      <c r="EG30" s="39">
        <f t="shared" si="138"/>
        <v>262685821.30991286</v>
      </c>
      <c r="EH30" s="39">
        <f t="shared" si="139"/>
        <v>13759560.236154957</v>
      </c>
      <c r="EI30" s="39">
        <f t="shared" si="140"/>
        <v>15390848.305389823</v>
      </c>
      <c r="EJ30" s="39">
        <f t="shared" si="141"/>
        <v>27164492.631171901</v>
      </c>
      <c r="EK30" s="39">
        <f t="shared" si="142"/>
        <v>14326964.78197578</v>
      </c>
      <c r="EL30" s="39">
        <f t="shared" si="143"/>
        <v>5674045.4582082294</v>
      </c>
      <c r="EM30" s="39">
        <f t="shared" si="144"/>
        <v>15745476.146527836</v>
      </c>
      <c r="EN30" s="39">
        <f t="shared" si="145"/>
        <v>3262576.1384697319</v>
      </c>
      <c r="EO30" s="39">
        <f t="shared" si="146"/>
        <v>6808854.5498498753</v>
      </c>
      <c r="EP30" s="39">
        <f t="shared" si="147"/>
        <v>25675055.698392238</v>
      </c>
      <c r="EQ30" s="39">
        <f t="shared" si="148"/>
        <v>5957747.7311186409</v>
      </c>
      <c r="ER30" s="39">
        <f t="shared" si="149"/>
        <v>2695171.592648909</v>
      </c>
      <c r="ES30" s="39">
        <f t="shared" si="150"/>
        <v>4893864.2077045981</v>
      </c>
      <c r="ET30" s="39">
        <f t="shared" si="151"/>
        <v>8440142.6190847419</v>
      </c>
      <c r="EU30" s="39">
        <f t="shared" si="152"/>
        <v>19362680.126135584</v>
      </c>
      <c r="EV30" s="39">
        <f t="shared" si="153"/>
        <v>10213281.824774813</v>
      </c>
      <c r="EW30" s="39">
        <f t="shared" si="154"/>
        <v>16454731.828803865</v>
      </c>
      <c r="EX30" s="39">
        <f t="shared" si="155"/>
        <v>1844064.7739176746</v>
      </c>
      <c r="EY30" s="39">
        <f t="shared" si="156"/>
        <v>11631793.189326871</v>
      </c>
      <c r="EZ30" s="39">
        <f t="shared" si="157"/>
        <v>3546278.4113801434</v>
      </c>
      <c r="FA30" s="39">
        <f t="shared" si="158"/>
        <v>3475352.8431525407</v>
      </c>
      <c r="FB30" s="39">
        <f t="shared" si="159"/>
        <v>9716802.847181594</v>
      </c>
      <c r="FC30" s="39">
        <f t="shared" si="160"/>
        <v>4822938.639476995</v>
      </c>
      <c r="FD30" s="39">
        <f t="shared" si="161"/>
        <v>3617203.9796077465</v>
      </c>
      <c r="FE30" s="39">
        <f t="shared" si="162"/>
        <v>10993463.075278444</v>
      </c>
      <c r="FF30" s="39">
        <f t="shared" si="163"/>
        <v>5319417.6170702148</v>
      </c>
      <c r="FG30" s="39">
        <f t="shared" si="164"/>
        <v>4752013.0712493919</v>
      </c>
      <c r="FH30" s="39">
        <f t="shared" si="165"/>
        <v>5957747.7311186409</v>
      </c>
      <c r="FI30" s="39">
        <f t="shared" si="166"/>
        <v>5248492.0488426127</v>
      </c>
      <c r="FJ30" s="39">
        <f t="shared" si="167"/>
        <v>4681087.5030217897</v>
      </c>
      <c r="FK30" s="39">
        <f t="shared" si="168"/>
        <v>8511068.1873123441</v>
      </c>
      <c r="FL30" s="39">
        <f t="shared" si="169"/>
        <v>26738939.22180628</v>
      </c>
      <c r="FM30" s="39">
        <v>37036830</v>
      </c>
      <c r="FN30">
        <v>1940000</v>
      </c>
      <c r="FO30">
        <v>2170000</v>
      </c>
      <c r="FP30">
        <v>3830000</v>
      </c>
      <c r="FQ30">
        <v>2020000</v>
      </c>
      <c r="FR30">
        <v>800000</v>
      </c>
      <c r="FS30">
        <v>2220000</v>
      </c>
      <c r="FT30">
        <v>460000</v>
      </c>
      <c r="FU30">
        <v>960000</v>
      </c>
      <c r="FV30">
        <v>3620000</v>
      </c>
      <c r="FW30">
        <v>840000</v>
      </c>
      <c r="FX30">
        <v>380000</v>
      </c>
      <c r="FY30">
        <v>690000</v>
      </c>
      <c r="FZ30">
        <v>1190000</v>
      </c>
      <c r="GA30">
        <v>2730000</v>
      </c>
      <c r="GB30">
        <v>1440000</v>
      </c>
      <c r="GC30">
        <v>2320000</v>
      </c>
      <c r="GD30">
        <v>260000</v>
      </c>
      <c r="GE30">
        <v>1640000</v>
      </c>
      <c r="GF30">
        <v>500000</v>
      </c>
      <c r="GG30">
        <v>490000</v>
      </c>
      <c r="GH30">
        <v>1370000</v>
      </c>
      <c r="GI30">
        <v>680000</v>
      </c>
      <c r="GJ30">
        <v>510000</v>
      </c>
      <c r="GK30">
        <v>1550000</v>
      </c>
      <c r="GL30">
        <v>750000</v>
      </c>
      <c r="GM30">
        <v>670000</v>
      </c>
      <c r="GN30">
        <v>840000</v>
      </c>
      <c r="GO30">
        <v>740000</v>
      </c>
      <c r="GP30">
        <v>660000</v>
      </c>
      <c r="GQ30">
        <v>1200000</v>
      </c>
      <c r="GR30">
        <v>3770000</v>
      </c>
      <c r="GS30" s="74">
        <v>1.2382905569007258E-2</v>
      </c>
      <c r="GT30">
        <v>2E-3</v>
      </c>
      <c r="GU30">
        <v>0.01</v>
      </c>
      <c r="GV30" s="37">
        <f t="shared" si="35"/>
        <v>5.3464468283111076E-3</v>
      </c>
      <c r="GW30" s="44">
        <f t="shared" si="170"/>
        <v>4.0739747369699799</v>
      </c>
      <c r="GX30" s="30">
        <v>2.8</v>
      </c>
      <c r="GY30" s="13">
        <f t="shared" si="171"/>
        <v>0.82902924271470457</v>
      </c>
      <c r="GZ30" s="44">
        <v>0.41</v>
      </c>
      <c r="HA30" s="13">
        <f t="shared" si="172"/>
        <v>1.7100000000000009</v>
      </c>
      <c r="HB30" s="13">
        <f t="shared" si="173"/>
        <v>-0.15665381004537635</v>
      </c>
      <c r="HC30" s="13">
        <f t="shared" si="174"/>
        <v>14.886316152974905</v>
      </c>
      <c r="HD30" s="13">
        <f t="shared" si="175"/>
        <v>17.410896085350757</v>
      </c>
      <c r="HE30" s="13">
        <v>9.75</v>
      </c>
      <c r="HF30" s="13">
        <v>8.0399999999999991</v>
      </c>
      <c r="HG30" s="13">
        <v>2</v>
      </c>
      <c r="HH30" s="13">
        <f t="shared" si="176"/>
        <v>-10.684619516131413</v>
      </c>
      <c r="HI30" s="13">
        <f t="shared" si="36"/>
        <v>0.25865107765800122</v>
      </c>
      <c r="HJ30" s="13">
        <f t="shared" si="177"/>
        <v>-1.2273486055805338</v>
      </c>
      <c r="HK30" s="13">
        <f t="shared" si="178"/>
        <v>5.1883569472387157</v>
      </c>
      <c r="HL30" s="44">
        <v>1.1499999999999999</v>
      </c>
      <c r="HM30" s="44">
        <v>0.72</v>
      </c>
      <c r="HN30" s="44">
        <f t="shared" si="179"/>
        <v>177.77777777777777</v>
      </c>
      <c r="HO30" s="44">
        <v>200</v>
      </c>
      <c r="HP30" s="44">
        <v>0</v>
      </c>
      <c r="HQ30" s="44">
        <v>2000</v>
      </c>
      <c r="HR30" s="44">
        <v>8000</v>
      </c>
    </row>
    <row r="31" spans="1:226" x14ac:dyDescent="0.25">
      <c r="A31" s="40" t="s">
        <v>286</v>
      </c>
      <c r="B31" s="45"/>
      <c r="C31" s="67">
        <f t="shared" si="37"/>
        <v>2.5421170654633951E-5</v>
      </c>
      <c r="D31" s="67">
        <f t="shared" si="38"/>
        <v>1.5064091710270677E-4</v>
      </c>
      <c r="E31" s="67">
        <f t="shared" si="39"/>
        <v>1.844854360073464E-5</v>
      </c>
      <c r="F31" s="67">
        <f t="shared" si="40"/>
        <v>4.2855533267818421E-5</v>
      </c>
      <c r="G31" s="67">
        <f t="shared" si="41"/>
        <v>7.9273939828901699E-5</v>
      </c>
      <c r="H31" s="67">
        <f t="shared" si="42"/>
        <v>8.0066679227192017E-5</v>
      </c>
      <c r="I31" s="67">
        <f t="shared" si="43"/>
        <v>2.3442946620575583E-5</v>
      </c>
      <c r="J31" s="67">
        <f t="shared" si="44"/>
        <v>0</v>
      </c>
      <c r="K31" s="67">
        <f t="shared" si="45"/>
        <v>1.5471217704838072E-5</v>
      </c>
      <c r="L31" s="67">
        <f t="shared" si="46"/>
        <v>1.7694293751865237E-5</v>
      </c>
      <c r="M31" s="67">
        <f t="shared" si="47"/>
        <v>3.5267465850075813E-6</v>
      </c>
      <c r="N31" s="67">
        <f t="shared" si="48"/>
        <v>0</v>
      </c>
      <c r="O31" s="67">
        <f t="shared" si="49"/>
        <v>0</v>
      </c>
      <c r="P31" s="67">
        <f t="shared" si="50"/>
        <v>7.5020459948168389E-6</v>
      </c>
      <c r="Q31" s="67">
        <f t="shared" si="51"/>
        <v>2.6395608536436757E-5</v>
      </c>
      <c r="R31" s="67">
        <f t="shared" si="52"/>
        <v>8.2568762953053043E-6</v>
      </c>
      <c r="S31" s="67">
        <f t="shared" si="53"/>
        <v>1.4097947613925937E-5</v>
      </c>
      <c r="T31" s="67">
        <f t="shared" si="54"/>
        <v>6.8672574875630263E-5</v>
      </c>
      <c r="U31" s="67">
        <f t="shared" si="55"/>
        <v>5.4435577645315508E-6</v>
      </c>
      <c r="V31" s="67">
        <f t="shared" si="56"/>
        <v>6.0050009420397482E-6</v>
      </c>
      <c r="W31" s="67">
        <f t="shared" si="57"/>
        <v>0</v>
      </c>
      <c r="X31" s="67">
        <f t="shared" si="58"/>
        <v>0</v>
      </c>
      <c r="Y31" s="67">
        <f t="shared" si="59"/>
        <v>4.3565693108923303E-6</v>
      </c>
      <c r="Z31" s="67">
        <f t="shared" si="60"/>
        <v>0</v>
      </c>
      <c r="AA31" s="67">
        <f t="shared" si="61"/>
        <v>5.7596353121493887E-6</v>
      </c>
      <c r="AB31" s="67">
        <f t="shared" si="62"/>
        <v>1.5853202486985213E-5</v>
      </c>
      <c r="AC31" s="67">
        <f t="shared" si="63"/>
        <v>4.4215927334414346E-6</v>
      </c>
      <c r="AD31" s="67">
        <f t="shared" si="64"/>
        <v>0</v>
      </c>
      <c r="AE31" s="67">
        <f t="shared" si="65"/>
        <v>3.6192302974994914E-5</v>
      </c>
      <c r="AF31" s="67">
        <f t="shared" si="66"/>
        <v>0</v>
      </c>
      <c r="AG31" s="67">
        <f t="shared" si="67"/>
        <v>9.9082515543653243E-6</v>
      </c>
      <c r="AH31" s="67">
        <f t="shared" si="68"/>
        <v>2.0175953651413794E-5</v>
      </c>
      <c r="AI31" s="78">
        <f t="shared" si="69"/>
        <v>538150.15928191028</v>
      </c>
      <c r="AJ31" s="78">
        <f t="shared" si="70"/>
        <v>165341.81393982272</v>
      </c>
      <c r="AK31" s="78">
        <f t="shared" si="71"/>
        <v>22895.192144970704</v>
      </c>
      <c r="AL31" s="78">
        <f t="shared" si="72"/>
        <v>93682.70788030613</v>
      </c>
      <c r="AM31" s="78">
        <f t="shared" si="73"/>
        <v>91126.052633595522</v>
      </c>
      <c r="AN31" s="78">
        <f t="shared" si="74"/>
        <v>36448.062445026306</v>
      </c>
      <c r="AO31" s="78">
        <f t="shared" si="75"/>
        <v>29751.559723980565</v>
      </c>
      <c r="AP31" s="78">
        <f t="shared" si="76"/>
        <v>0</v>
      </c>
      <c r="AQ31" s="78">
        <f t="shared" si="77"/>
        <v>8496.1915019762382</v>
      </c>
      <c r="AR31" s="78">
        <f t="shared" si="78"/>
        <v>36634.574262521783</v>
      </c>
      <c r="AS31" s="78">
        <f t="shared" si="79"/>
        <v>1696.3207658287347</v>
      </c>
      <c r="AT31" s="78">
        <f t="shared" si="80"/>
        <v>0</v>
      </c>
      <c r="AU31" s="78">
        <f t="shared" si="81"/>
        <v>0</v>
      </c>
      <c r="AV31" s="78">
        <f t="shared" si="82"/>
        <v>5110.2169449742323</v>
      </c>
      <c r="AW31" s="78">
        <f t="shared" si="83"/>
        <v>41184.495310714468</v>
      </c>
      <c r="AX31" s="78">
        <f t="shared" si="84"/>
        <v>6805.5621936053722</v>
      </c>
      <c r="AY31" s="78">
        <f t="shared" si="85"/>
        <v>18712.050542204044</v>
      </c>
      <c r="AZ31" s="78">
        <f t="shared" si="86"/>
        <v>10169.355344635294</v>
      </c>
      <c r="BA31" s="78">
        <f t="shared" si="87"/>
        <v>5111.0808460218823</v>
      </c>
      <c r="BB31" s="78">
        <f t="shared" si="88"/>
        <v>1718.894122878407</v>
      </c>
      <c r="BC31" s="78">
        <f t="shared" si="89"/>
        <v>0</v>
      </c>
      <c r="BD31" s="78">
        <f t="shared" si="90"/>
        <v>0</v>
      </c>
      <c r="BE31" s="78">
        <f t="shared" si="91"/>
        <v>1696.2051523820589</v>
      </c>
      <c r="BF31" s="78">
        <f t="shared" si="92"/>
        <v>0</v>
      </c>
      <c r="BG31" s="78">
        <f t="shared" si="93"/>
        <v>5110.9481764281254</v>
      </c>
      <c r="BH31" s="78">
        <f t="shared" si="94"/>
        <v>6801.3201730339042</v>
      </c>
      <c r="BI31" s="78">
        <f t="shared" si="95"/>
        <v>1696.1960937852587</v>
      </c>
      <c r="BJ31" s="78">
        <f t="shared" si="96"/>
        <v>0</v>
      </c>
      <c r="BK31" s="78">
        <f t="shared" si="97"/>
        <v>15294.619862148582</v>
      </c>
      <c r="BL31" s="78">
        <f t="shared" si="98"/>
        <v>0</v>
      </c>
      <c r="BM31" s="78">
        <f t="shared" si="99"/>
        <v>6804.6395651500516</v>
      </c>
      <c r="BN31" s="78">
        <f t="shared" si="100"/>
        <v>43494.701333115932</v>
      </c>
      <c r="BO31" s="44">
        <f t="shared" si="101"/>
        <v>0.20842982939747101</v>
      </c>
      <c r="BP31" s="44">
        <f t="shared" si="102"/>
        <v>1.2225627971838073</v>
      </c>
      <c r="BQ31" s="44">
        <f t="shared" si="103"/>
        <v>0.15134733107351983</v>
      </c>
      <c r="BR31" s="44">
        <f t="shared" si="104"/>
        <v>0.35087374276410482</v>
      </c>
      <c r="BS31" s="44">
        <f t="shared" si="105"/>
        <v>0.64711489546396694</v>
      </c>
      <c r="BT31" s="44">
        <f t="shared" si="106"/>
        <v>0.65354375262889031</v>
      </c>
      <c r="BU31" s="44">
        <f t="shared" si="107"/>
        <v>0.19224142281466131</v>
      </c>
      <c r="BV31" s="44">
        <f t="shared" si="108"/>
        <v>0</v>
      </c>
      <c r="BW31" s="44">
        <f t="shared" si="109"/>
        <v>0.1269530875985094</v>
      </c>
      <c r="BX31" s="44">
        <f t="shared" si="110"/>
        <v>0.14516863270641756</v>
      </c>
      <c r="BY31" s="44">
        <f t="shared" si="111"/>
        <v>2.8968025931462069E-2</v>
      </c>
      <c r="BZ31" s="44">
        <f t="shared" si="112"/>
        <v>0</v>
      </c>
      <c r="CA31" s="44">
        <f t="shared" si="113"/>
        <v>0</v>
      </c>
      <c r="CB31" s="44">
        <f t="shared" si="114"/>
        <v>6.1600265548870381E-2</v>
      </c>
      <c r="CC31" s="44">
        <f t="shared" si="115"/>
        <v>0.21640201948880819</v>
      </c>
      <c r="CD31" s="44">
        <f t="shared" si="116"/>
        <v>6.7794072447709505E-2</v>
      </c>
      <c r="CE31" s="44">
        <f t="shared" si="117"/>
        <v>0.11569740148482088</v>
      </c>
      <c r="CF31" s="44">
        <f t="shared" si="118"/>
        <v>0.56106126048633509</v>
      </c>
      <c r="CG31" s="44">
        <f t="shared" si="119"/>
        <v>4.4705309980795298E-2</v>
      </c>
      <c r="CH31" s="44">
        <f t="shared" si="120"/>
        <v>4.9313897752762174E-2</v>
      </c>
      <c r="CI31" s="44">
        <f t="shared" si="121"/>
        <v>0</v>
      </c>
      <c r="CJ31" s="44">
        <f t="shared" si="122"/>
        <v>0</v>
      </c>
      <c r="CK31" s="44">
        <f t="shared" si="123"/>
        <v>3.5781593157409822E-2</v>
      </c>
      <c r="CL31" s="44">
        <f t="shared" si="124"/>
        <v>0</v>
      </c>
      <c r="CM31" s="44">
        <f t="shared" si="125"/>
        <v>4.7299874366782416E-2</v>
      </c>
      <c r="CN31" s="44">
        <f t="shared" si="126"/>
        <v>0.13008348531870512</v>
      </c>
      <c r="CO31" s="44">
        <f t="shared" si="127"/>
        <v>3.631545284263097E-2</v>
      </c>
      <c r="CP31" s="44">
        <f t="shared" si="128"/>
        <v>0</v>
      </c>
      <c r="CQ31" s="44">
        <f t="shared" si="129"/>
        <v>0.29648121083267714</v>
      </c>
      <c r="CR31" s="44">
        <f t="shared" si="130"/>
        <v>0</v>
      </c>
      <c r="CS31" s="44">
        <f t="shared" si="131"/>
        <v>8.1341857945630217E-2</v>
      </c>
      <c r="CT31" s="44">
        <f t="shared" si="132"/>
        <v>0.16549512711895628</v>
      </c>
      <c r="CU31" s="39">
        <v>6.35</v>
      </c>
      <c r="CV31" s="39">
        <v>37.628865979381402</v>
      </c>
      <c r="CW31" s="39">
        <v>4.6082949308755801</v>
      </c>
      <c r="CX31" s="39">
        <v>10.7049608355091</v>
      </c>
      <c r="CY31" s="39">
        <v>19.801980198019798</v>
      </c>
      <c r="CZ31" s="39">
        <v>20</v>
      </c>
      <c r="DA31" s="39">
        <v>5.85585585585586</v>
      </c>
      <c r="DB31" s="39">
        <v>0</v>
      </c>
      <c r="DC31" s="39">
        <v>3.8645833333333299</v>
      </c>
      <c r="DD31" s="39">
        <v>4.4198895027624303</v>
      </c>
      <c r="DE31" s="39">
        <v>0.88095238095238104</v>
      </c>
      <c r="DF31" s="39">
        <v>0</v>
      </c>
      <c r="DG31" s="39">
        <v>0</v>
      </c>
      <c r="DH31" s="39">
        <v>1.8739495798319299</v>
      </c>
      <c r="DI31" s="39">
        <v>6.5934065934065904</v>
      </c>
      <c r="DJ31" s="39">
        <v>2.0625</v>
      </c>
      <c r="DK31" s="39">
        <v>3.5215517241379302</v>
      </c>
      <c r="DL31" s="39">
        <v>17.153846153846199</v>
      </c>
      <c r="DM31" s="39">
        <v>1.3597560975609799</v>
      </c>
      <c r="DN31" s="39">
        <v>1.5</v>
      </c>
      <c r="DO31" s="39">
        <v>0</v>
      </c>
      <c r="DP31" s="39">
        <v>0</v>
      </c>
      <c r="DQ31" s="39">
        <v>1.0882352941176501</v>
      </c>
      <c r="DR31" s="39">
        <v>0</v>
      </c>
      <c r="DS31" s="39">
        <v>1.43870967741935</v>
      </c>
      <c r="DT31" s="39">
        <v>3.96</v>
      </c>
      <c r="DU31" s="78">
        <v>1.1044776119402999</v>
      </c>
      <c r="DV31" s="78">
        <v>0</v>
      </c>
      <c r="DW31" s="78">
        <v>9.0405405405405403</v>
      </c>
      <c r="DX31" s="78">
        <v>0</v>
      </c>
      <c r="DY31" s="78">
        <v>2.4750000000000001</v>
      </c>
      <c r="DZ31" s="78">
        <v>5.03978779840849</v>
      </c>
      <c r="EA31" s="39">
        <f t="shared" si="133"/>
        <v>3.1844711150380407</v>
      </c>
      <c r="EB31" s="39">
        <f t="shared" si="134"/>
        <v>6.9712361066901396</v>
      </c>
      <c r="EC31">
        <v>572.77</v>
      </c>
      <c r="ED31" s="39">
        <f t="shared" si="135"/>
        <v>8.7631859154929562E-2</v>
      </c>
      <c r="EE31" s="39">
        <f t="shared" si="136"/>
        <v>0.43815929577464779</v>
      </c>
      <c r="EF31" s="39">
        <f t="shared" si="137"/>
        <v>0.22929895930479399</v>
      </c>
      <c r="EG31" s="39">
        <f t="shared" si="138"/>
        <v>258192486.57334453</v>
      </c>
      <c r="EH31" s="39">
        <f t="shared" si="139"/>
        <v>13524198.04697887</v>
      </c>
      <c r="EI31" s="39">
        <f t="shared" si="140"/>
        <v>15127582.351517603</v>
      </c>
      <c r="EJ31" s="39">
        <f t="shared" si="141"/>
        <v>26699834.288623232</v>
      </c>
      <c r="EK31" s="39">
        <f t="shared" si="142"/>
        <v>14081896.935514081</v>
      </c>
      <c r="EL31" s="39">
        <f t="shared" si="143"/>
        <v>5576988.8853521114</v>
      </c>
      <c r="EM31" s="39">
        <f t="shared" si="144"/>
        <v>15476144.156852109</v>
      </c>
      <c r="EN31" s="39">
        <f t="shared" si="145"/>
        <v>3206768.6090774643</v>
      </c>
      <c r="EO31" s="39">
        <f t="shared" si="146"/>
        <v>6692386.6624225341</v>
      </c>
      <c r="EP31" s="39">
        <f t="shared" si="147"/>
        <v>25235874.706218306</v>
      </c>
      <c r="EQ31" s="39">
        <f t="shared" si="148"/>
        <v>5855838.3296197169</v>
      </c>
      <c r="ER31" s="39">
        <f t="shared" si="149"/>
        <v>2649069.720542253</v>
      </c>
      <c r="ES31" s="39">
        <f t="shared" si="150"/>
        <v>4810152.9136161963</v>
      </c>
      <c r="ET31" s="39">
        <f t="shared" si="151"/>
        <v>8295770.9669612655</v>
      </c>
      <c r="EU31" s="39">
        <f t="shared" si="152"/>
        <v>19031474.571264081</v>
      </c>
      <c r="EV31" s="39">
        <f t="shared" si="153"/>
        <v>10038579.993633801</v>
      </c>
      <c r="EW31" s="39">
        <f t="shared" si="154"/>
        <v>16173267.767521124</v>
      </c>
      <c r="EX31" s="39">
        <f t="shared" si="155"/>
        <v>1812521.3877394362</v>
      </c>
      <c r="EY31" s="39">
        <f t="shared" si="156"/>
        <v>11432827.214971829</v>
      </c>
      <c r="EZ31" s="39">
        <f t="shared" si="157"/>
        <v>3485618.0533450698</v>
      </c>
      <c r="FA31" s="39">
        <f t="shared" si="158"/>
        <v>3415905.6922781682</v>
      </c>
      <c r="FB31" s="39">
        <f t="shared" si="159"/>
        <v>9550593.4661654904</v>
      </c>
      <c r="FC31" s="39">
        <f t="shared" si="160"/>
        <v>4740440.5525492951</v>
      </c>
      <c r="FD31" s="39">
        <f t="shared" si="161"/>
        <v>3555330.4144119713</v>
      </c>
      <c r="FE31" s="39">
        <f t="shared" si="162"/>
        <v>10805415.965369716</v>
      </c>
      <c r="FF31" s="39">
        <f t="shared" si="163"/>
        <v>5228427.0800176049</v>
      </c>
      <c r="FG31" s="39">
        <f t="shared" si="164"/>
        <v>4670728.1914823931</v>
      </c>
      <c r="FH31" s="39">
        <f t="shared" si="165"/>
        <v>5855838.3296197169</v>
      </c>
      <c r="FI31" s="39">
        <f t="shared" si="166"/>
        <v>5158714.7189507028</v>
      </c>
      <c r="FJ31" s="39">
        <f t="shared" si="167"/>
        <v>4601015.8304154919</v>
      </c>
      <c r="FK31" s="39">
        <f t="shared" si="168"/>
        <v>8365483.3280281676</v>
      </c>
      <c r="FL31" s="39">
        <f t="shared" si="169"/>
        <v>26281560.122221828</v>
      </c>
      <c r="FM31" s="39">
        <v>37036830</v>
      </c>
      <c r="FN31">
        <v>1940000</v>
      </c>
      <c r="FO31">
        <v>2170000</v>
      </c>
      <c r="FP31">
        <v>3830000</v>
      </c>
      <c r="FQ31">
        <v>2020000</v>
      </c>
      <c r="FR31">
        <v>800000</v>
      </c>
      <c r="FS31">
        <v>2220000</v>
      </c>
      <c r="FT31">
        <v>460000</v>
      </c>
      <c r="FU31">
        <v>960000</v>
      </c>
      <c r="FV31">
        <v>3620000</v>
      </c>
      <c r="FW31">
        <v>840000</v>
      </c>
      <c r="FX31">
        <v>380000</v>
      </c>
      <c r="FY31">
        <v>690000</v>
      </c>
      <c r="FZ31">
        <v>1190000</v>
      </c>
      <c r="GA31">
        <v>2730000</v>
      </c>
      <c r="GB31">
        <v>1440000</v>
      </c>
      <c r="GC31">
        <v>2320000</v>
      </c>
      <c r="GD31">
        <v>260000</v>
      </c>
      <c r="GE31">
        <v>1640000</v>
      </c>
      <c r="GF31">
        <v>500000</v>
      </c>
      <c r="GG31">
        <v>490000</v>
      </c>
      <c r="GH31">
        <v>1370000</v>
      </c>
      <c r="GI31">
        <v>680000</v>
      </c>
      <c r="GJ31">
        <v>510000</v>
      </c>
      <c r="GK31">
        <v>1550000</v>
      </c>
      <c r="GL31">
        <v>750000</v>
      </c>
      <c r="GM31">
        <v>670000</v>
      </c>
      <c r="GN31">
        <v>840000</v>
      </c>
      <c r="GO31">
        <v>740000</v>
      </c>
      <c r="GP31">
        <v>660000</v>
      </c>
      <c r="GQ31">
        <v>1200000</v>
      </c>
      <c r="GR31">
        <v>3770000</v>
      </c>
      <c r="GS31" s="74">
        <v>1.2171091549295772E-2</v>
      </c>
      <c r="GT31">
        <v>2E-3</v>
      </c>
      <c r="GU31">
        <v>0.01</v>
      </c>
      <c r="GV31" s="37">
        <f t="shared" si="35"/>
        <v>5.233232788075459E-3</v>
      </c>
      <c r="GW31" s="44">
        <f t="shared" si="170"/>
        <v>3.564727894848732</v>
      </c>
      <c r="GX31" s="30">
        <v>3.2</v>
      </c>
      <c r="GY31" s="13">
        <f t="shared" si="171"/>
        <v>0.94746199167394818</v>
      </c>
      <c r="GZ31" s="44">
        <v>0.41</v>
      </c>
      <c r="HA31" s="13">
        <f t="shared" si="172"/>
        <v>1.7100000000000009</v>
      </c>
      <c r="HB31" s="13">
        <f t="shared" si="173"/>
        <v>-0.15665381004537635</v>
      </c>
      <c r="HC31" s="13">
        <f t="shared" si="174"/>
        <v>14.886316152974905</v>
      </c>
      <c r="HD31" s="13">
        <f t="shared" si="175"/>
        <v>17.410896085350757</v>
      </c>
      <c r="HE31" s="13">
        <v>9.75</v>
      </c>
      <c r="HF31" s="13">
        <v>8.0399999999999991</v>
      </c>
      <c r="HG31" s="13">
        <v>2</v>
      </c>
      <c r="HH31" s="13">
        <f t="shared" si="176"/>
        <v>-10.684619516131413</v>
      </c>
      <c r="HI31" s="13">
        <f t="shared" si="36"/>
        <v>0.25865107765800122</v>
      </c>
      <c r="HJ31" s="13">
        <f t="shared" si="177"/>
        <v>-1.2273486055805338</v>
      </c>
      <c r="HK31" s="13">
        <f t="shared" si="178"/>
        <v>4.5398123288338761</v>
      </c>
      <c r="HL31" s="44">
        <v>1.1499999999999999</v>
      </c>
      <c r="HM31" s="44">
        <v>0.72</v>
      </c>
      <c r="HN31" s="44">
        <f t="shared" si="179"/>
        <v>182.98193356716774</v>
      </c>
      <c r="HO31" s="44">
        <v>200</v>
      </c>
      <c r="HP31" s="44">
        <v>0</v>
      </c>
      <c r="HQ31" s="44">
        <v>2941</v>
      </c>
      <c r="HR31" s="44">
        <v>8000</v>
      </c>
    </row>
    <row r="32" spans="1:226" x14ac:dyDescent="0.25">
      <c r="A32" s="40" t="s">
        <v>287</v>
      </c>
      <c r="B32" s="45"/>
      <c r="C32" s="67">
        <f t="shared" si="37"/>
        <v>3.1592381403138664E-5</v>
      </c>
      <c r="D32" s="67">
        <f t="shared" si="38"/>
        <v>1.8721031272255287E-4</v>
      </c>
      <c r="E32" s="67">
        <f t="shared" si="39"/>
        <v>2.2927088358168715E-5</v>
      </c>
      <c r="F32" s="67">
        <f t="shared" si="40"/>
        <v>5.325908749938095E-5</v>
      </c>
      <c r="G32" s="67">
        <f t="shared" si="41"/>
        <v>9.851837967767528E-5</v>
      </c>
      <c r="H32" s="67">
        <f t="shared" si="42"/>
        <v>9.9503563474451912E-5</v>
      </c>
      <c r="I32" s="67">
        <f t="shared" si="43"/>
        <v>2.9133926242519079E-5</v>
      </c>
      <c r="J32" s="67">
        <f t="shared" si="44"/>
        <v>0</v>
      </c>
      <c r="K32" s="67">
        <f t="shared" si="45"/>
        <v>1.9226990650532752E-5</v>
      </c>
      <c r="L32" s="67">
        <f t="shared" si="46"/>
        <v>2.1989737784408256E-5</v>
      </c>
      <c r="M32" s="67">
        <f t="shared" si="47"/>
        <v>4.3828950578028714E-6</v>
      </c>
      <c r="N32" s="67">
        <f t="shared" si="48"/>
        <v>0</v>
      </c>
      <c r="O32" s="67">
        <f t="shared" si="49"/>
        <v>0</v>
      </c>
      <c r="P32" s="67">
        <f t="shared" si="50"/>
        <v>9.3232330482372755E-6</v>
      </c>
      <c r="Q32" s="67">
        <f t="shared" si="51"/>
        <v>3.2803372573995612E-5</v>
      </c>
      <c r="R32" s="67">
        <f t="shared" si="52"/>
        <v>1.0261304983301758E-5</v>
      </c>
      <c r="S32" s="67">
        <f t="shared" si="53"/>
        <v>1.7520347275565978E-5</v>
      </c>
      <c r="T32" s="67">
        <f t="shared" si="54"/>
        <v>8.5343440980011065E-5</v>
      </c>
      <c r="U32" s="67">
        <f t="shared" si="55"/>
        <v>6.7650288581716511E-6</v>
      </c>
      <c r="V32" s="67">
        <f t="shared" si="56"/>
        <v>7.462767260584674E-6</v>
      </c>
      <c r="W32" s="67">
        <f t="shared" si="57"/>
        <v>0</v>
      </c>
      <c r="X32" s="67">
        <f t="shared" si="58"/>
        <v>0</v>
      </c>
      <c r="Y32" s="67">
        <f t="shared" si="59"/>
        <v>5.4141644831688651E-6</v>
      </c>
      <c r="Z32" s="67">
        <f t="shared" si="60"/>
        <v>0</v>
      </c>
      <c r="AA32" s="67">
        <f t="shared" si="61"/>
        <v>7.1578369854208984E-6</v>
      </c>
      <c r="AB32" s="67">
        <f t="shared" si="62"/>
        <v>1.9701705567941319E-5</v>
      </c>
      <c r="AC32" s="67">
        <f t="shared" si="63"/>
        <v>5.4949729082921089E-6</v>
      </c>
      <c r="AD32" s="67">
        <f t="shared" si="64"/>
        <v>0</v>
      </c>
      <c r="AE32" s="67">
        <f t="shared" si="65"/>
        <v>4.4978299975951402E-5</v>
      </c>
      <c r="AF32" s="67">
        <f t="shared" si="66"/>
        <v>0</v>
      </c>
      <c r="AG32" s="67">
        <f t="shared" si="67"/>
        <v>1.2313565979964192E-5</v>
      </c>
      <c r="AH32" s="67">
        <f t="shared" si="68"/>
        <v>2.5073842254834042E-5</v>
      </c>
      <c r="AI32" s="78">
        <f t="shared" si="69"/>
        <v>668770.81166628818</v>
      </c>
      <c r="AJ32" s="78">
        <f t="shared" si="70"/>
        <v>205443.96191431399</v>
      </c>
      <c r="AK32" s="78">
        <f t="shared" si="71"/>
        <v>28452.582064720038</v>
      </c>
      <c r="AL32" s="78">
        <f t="shared" si="72"/>
        <v>116419.14393905025</v>
      </c>
      <c r="AM32" s="78">
        <f t="shared" si="73"/>
        <v>113237.18789567598</v>
      </c>
      <c r="AN32" s="78">
        <f t="shared" si="74"/>
        <v>45291.902497318973</v>
      </c>
      <c r="AO32" s="78">
        <f t="shared" si="75"/>
        <v>36972.990885398984</v>
      </c>
      <c r="AP32" s="78">
        <f t="shared" si="76"/>
        <v>0</v>
      </c>
      <c r="AQ32" s="78">
        <f t="shared" si="77"/>
        <v>10558.523818382917</v>
      </c>
      <c r="AR32" s="78">
        <f t="shared" si="78"/>
        <v>45526.988704139709</v>
      </c>
      <c r="AS32" s="78">
        <f t="shared" si="79"/>
        <v>2108.1086595917809</v>
      </c>
      <c r="AT32" s="78">
        <f t="shared" si="80"/>
        <v>0</v>
      </c>
      <c r="AU32" s="78">
        <f t="shared" si="81"/>
        <v>0</v>
      </c>
      <c r="AV32" s="78">
        <f t="shared" si="82"/>
        <v>6350.7105488727575</v>
      </c>
      <c r="AW32" s="78">
        <f t="shared" si="83"/>
        <v>51180.802225189924</v>
      </c>
      <c r="AX32" s="78">
        <f t="shared" si="84"/>
        <v>8457.5895095779451</v>
      </c>
      <c r="AY32" s="78">
        <f t="shared" si="85"/>
        <v>23254.178085740859</v>
      </c>
      <c r="AZ32" s="78">
        <f t="shared" si="86"/>
        <v>12637.038235728214</v>
      </c>
      <c r="BA32" s="78">
        <f t="shared" si="87"/>
        <v>6351.7995489633086</v>
      </c>
      <c r="BB32" s="78">
        <f t="shared" si="88"/>
        <v>2136.1555466935565</v>
      </c>
      <c r="BC32" s="78">
        <f t="shared" si="89"/>
        <v>0</v>
      </c>
      <c r="BD32" s="78">
        <f t="shared" si="90"/>
        <v>0</v>
      </c>
      <c r="BE32" s="78">
        <f t="shared" si="91"/>
        <v>2107.9629209050049</v>
      </c>
      <c r="BF32" s="78">
        <f t="shared" si="92"/>
        <v>0</v>
      </c>
      <c r="BG32" s="78">
        <f t="shared" si="93"/>
        <v>6351.6323104858348</v>
      </c>
      <c r="BH32" s="78">
        <f t="shared" si="94"/>
        <v>8452.2422535037513</v>
      </c>
      <c r="BI32" s="78">
        <f t="shared" si="95"/>
        <v>2107.9515019338683</v>
      </c>
      <c r="BJ32" s="78">
        <f t="shared" si="96"/>
        <v>0</v>
      </c>
      <c r="BK32" s="78">
        <f t="shared" si="97"/>
        <v>19006.714042279065</v>
      </c>
      <c r="BL32" s="78">
        <f t="shared" si="98"/>
        <v>0</v>
      </c>
      <c r="BM32" s="78">
        <f t="shared" si="99"/>
        <v>8456.426487142644</v>
      </c>
      <c r="BN32" s="78">
        <f t="shared" si="100"/>
        <v>54052.136383480633</v>
      </c>
      <c r="BO32" s="44">
        <f t="shared" si="101"/>
        <v>0.21141247495854781</v>
      </c>
      <c r="BP32" s="44">
        <f t="shared" si="102"/>
        <v>1.2398774463163149</v>
      </c>
      <c r="BQ32" s="44">
        <f t="shared" si="103"/>
        <v>0.15351437866542353</v>
      </c>
      <c r="BR32" s="44">
        <f t="shared" si="104"/>
        <v>0.35588750127311924</v>
      </c>
      <c r="BS32" s="44">
        <f t="shared" si="105"/>
        <v>0.6563338670996387</v>
      </c>
      <c r="BT32" s="44">
        <f t="shared" si="106"/>
        <v>0.66285370043738234</v>
      </c>
      <c r="BU32" s="44">
        <f t="shared" si="107"/>
        <v>0.19499286379418879</v>
      </c>
      <c r="BV32" s="44">
        <f t="shared" si="108"/>
        <v>0</v>
      </c>
      <c r="BW32" s="44">
        <f t="shared" si="109"/>
        <v>0.12877129976647306</v>
      </c>
      <c r="BX32" s="44">
        <f t="shared" si="110"/>
        <v>0.14724734185385588</v>
      </c>
      <c r="BY32" s="44">
        <f t="shared" si="111"/>
        <v>2.9383316598206248E-2</v>
      </c>
      <c r="BZ32" s="44">
        <f t="shared" si="112"/>
        <v>0</v>
      </c>
      <c r="CA32" s="44">
        <f t="shared" si="113"/>
        <v>0</v>
      </c>
      <c r="CB32" s="44">
        <f t="shared" si="114"/>
        <v>6.2483085294172208E-2</v>
      </c>
      <c r="CC32" s="44">
        <f t="shared" si="115"/>
        <v>0.21949849671982505</v>
      </c>
      <c r="CD32" s="44">
        <f t="shared" si="116"/>
        <v>6.8765597209935164E-2</v>
      </c>
      <c r="CE32" s="44">
        <f t="shared" si="117"/>
        <v>0.11735460001833922</v>
      </c>
      <c r="CF32" s="44">
        <f t="shared" si="118"/>
        <v>0.56906131086130118</v>
      </c>
      <c r="CG32" s="44">
        <f t="shared" si="119"/>
        <v>4.5346110757404426E-2</v>
      </c>
      <c r="CH32" s="44">
        <f t="shared" si="120"/>
        <v>5.0020724439013543E-2</v>
      </c>
      <c r="CI32" s="44">
        <f t="shared" si="121"/>
        <v>0</v>
      </c>
      <c r="CJ32" s="44">
        <f t="shared" si="122"/>
        <v>0</v>
      </c>
      <c r="CK32" s="44">
        <f t="shared" si="123"/>
        <v>3.6294528848062113E-2</v>
      </c>
      <c r="CL32" s="44">
        <f t="shared" si="124"/>
        <v>0</v>
      </c>
      <c r="CM32" s="44">
        <f t="shared" si="125"/>
        <v>4.7977847480151992E-2</v>
      </c>
      <c r="CN32" s="44">
        <f t="shared" si="126"/>
        <v>0.13194647156623912</v>
      </c>
      <c r="CO32" s="44">
        <f t="shared" si="127"/>
        <v>3.6836038689575093E-2</v>
      </c>
      <c r="CP32" s="44">
        <f t="shared" si="128"/>
        <v>0</v>
      </c>
      <c r="CQ32" s="44">
        <f t="shared" si="129"/>
        <v>0.30072008082133461</v>
      </c>
      <c r="CR32" s="44">
        <f t="shared" si="130"/>
        <v>0</v>
      </c>
      <c r="CS32" s="44">
        <f t="shared" si="131"/>
        <v>8.2507369314871876E-2</v>
      </c>
      <c r="CT32" s="44">
        <f t="shared" si="132"/>
        <v>0.16786440757260851</v>
      </c>
      <c r="CU32" s="39">
        <v>6.35</v>
      </c>
      <c r="CV32" s="39">
        <v>37.628865979381402</v>
      </c>
      <c r="CW32" s="39">
        <v>4.6082949308755801</v>
      </c>
      <c r="CX32" s="39">
        <v>10.7049608355091</v>
      </c>
      <c r="CY32" s="39">
        <v>19.801980198019798</v>
      </c>
      <c r="CZ32" s="39">
        <v>20</v>
      </c>
      <c r="DA32" s="39">
        <v>5.85585585585586</v>
      </c>
      <c r="DB32" s="39">
        <v>0</v>
      </c>
      <c r="DC32" s="39">
        <v>3.8645833333333299</v>
      </c>
      <c r="DD32" s="39">
        <v>4.4198895027624303</v>
      </c>
      <c r="DE32" s="39">
        <v>0.88095238095238104</v>
      </c>
      <c r="DF32" s="39">
        <v>0</v>
      </c>
      <c r="DG32" s="39">
        <v>0</v>
      </c>
      <c r="DH32" s="39">
        <v>1.8739495798319299</v>
      </c>
      <c r="DI32" s="39">
        <v>6.5934065934065904</v>
      </c>
      <c r="DJ32" s="39">
        <v>2.0625</v>
      </c>
      <c r="DK32" s="39">
        <v>3.5215517241379302</v>
      </c>
      <c r="DL32" s="39">
        <v>17.153846153846199</v>
      </c>
      <c r="DM32" s="39">
        <v>1.3597560975609799</v>
      </c>
      <c r="DN32" s="39">
        <v>1.5</v>
      </c>
      <c r="DO32" s="39">
        <v>0</v>
      </c>
      <c r="DP32" s="39">
        <v>0</v>
      </c>
      <c r="DQ32" s="39">
        <v>1.0882352941176501</v>
      </c>
      <c r="DR32" s="39">
        <v>0</v>
      </c>
      <c r="DS32" s="39">
        <v>1.43870967741935</v>
      </c>
      <c r="DT32" s="39">
        <v>3.96</v>
      </c>
      <c r="DU32" s="78">
        <v>1.1044776119402999</v>
      </c>
      <c r="DV32" s="78">
        <v>0</v>
      </c>
      <c r="DW32" s="78">
        <v>9.0405405405405403</v>
      </c>
      <c r="DX32" s="78">
        <v>0</v>
      </c>
      <c r="DY32" s="78">
        <v>2.4750000000000001</v>
      </c>
      <c r="DZ32" s="78">
        <v>5.03978779840849</v>
      </c>
      <c r="EA32" s="39">
        <f t="shared" si="133"/>
        <v>3.2286632469584098</v>
      </c>
      <c r="EB32" s="39">
        <f t="shared" si="134"/>
        <v>8.5410820041121482</v>
      </c>
      <c r="EC32">
        <v>572.77</v>
      </c>
      <c r="ED32" s="39">
        <f t="shared" si="135"/>
        <v>0.10736559252336447</v>
      </c>
      <c r="EE32" s="39">
        <f t="shared" si="136"/>
        <v>0.53682796261682231</v>
      </c>
      <c r="EF32" s="39">
        <f t="shared" si="137"/>
        <v>0.28496328025631024</v>
      </c>
      <c r="EG32" s="39">
        <f t="shared" si="138"/>
        <v>316334602.20236093</v>
      </c>
      <c r="EH32" s="39">
        <f t="shared" si="139"/>
        <v>16569699.087977568</v>
      </c>
      <c r="EI32" s="39">
        <f t="shared" si="140"/>
        <v>18534147.948923361</v>
      </c>
      <c r="EJ32" s="39">
        <f t="shared" si="141"/>
        <v>32712344.075749528</v>
      </c>
      <c r="EK32" s="39">
        <f t="shared" si="142"/>
        <v>17252985.648306537</v>
      </c>
      <c r="EL32" s="39">
        <f t="shared" si="143"/>
        <v>6832865.6032897187</v>
      </c>
      <c r="EM32" s="39">
        <f t="shared" si="144"/>
        <v>18961202.049128968</v>
      </c>
      <c r="EN32" s="39">
        <f t="shared" si="145"/>
        <v>3928897.7218915881</v>
      </c>
      <c r="EO32" s="39">
        <f t="shared" si="146"/>
        <v>8199438.7239476619</v>
      </c>
      <c r="EP32" s="39">
        <f t="shared" si="147"/>
        <v>30918716.854885977</v>
      </c>
      <c r="EQ32" s="39">
        <f t="shared" si="148"/>
        <v>7174508.8834542045</v>
      </c>
      <c r="ER32" s="39">
        <f t="shared" si="149"/>
        <v>3245611.1615626165</v>
      </c>
      <c r="ES32" s="39">
        <f t="shared" si="150"/>
        <v>5893346.5828373823</v>
      </c>
      <c r="ET32" s="39">
        <f t="shared" si="151"/>
        <v>10163887.584893456</v>
      </c>
      <c r="EU32" s="39">
        <f t="shared" si="152"/>
        <v>23317153.871226165</v>
      </c>
      <c r="EV32" s="39">
        <f t="shared" si="153"/>
        <v>12299158.085921492</v>
      </c>
      <c r="EW32" s="39">
        <f t="shared" si="154"/>
        <v>19815310.249540184</v>
      </c>
      <c r="EX32" s="39">
        <f t="shared" si="155"/>
        <v>2220681.3210691586</v>
      </c>
      <c r="EY32" s="39">
        <f t="shared" si="156"/>
        <v>14007374.486743923</v>
      </c>
      <c r="EZ32" s="39">
        <f t="shared" si="157"/>
        <v>4270541.0020560743</v>
      </c>
      <c r="FA32" s="39">
        <f t="shared" si="158"/>
        <v>4185130.1820149524</v>
      </c>
      <c r="FB32" s="39">
        <f t="shared" si="159"/>
        <v>11701282.345633643</v>
      </c>
      <c r="FC32" s="39">
        <f t="shared" si="160"/>
        <v>5807935.7627962604</v>
      </c>
      <c r="FD32" s="39">
        <f t="shared" si="161"/>
        <v>4355951.8220971953</v>
      </c>
      <c r="FE32" s="39">
        <f t="shared" si="162"/>
        <v>13238677.10637383</v>
      </c>
      <c r="FF32" s="39">
        <f t="shared" si="163"/>
        <v>6405811.503084111</v>
      </c>
      <c r="FG32" s="39">
        <f t="shared" si="164"/>
        <v>5722524.9427551394</v>
      </c>
      <c r="FH32" s="39">
        <f t="shared" si="165"/>
        <v>7174508.8834542045</v>
      </c>
      <c r="FI32" s="39">
        <f t="shared" si="166"/>
        <v>6320400.68304299</v>
      </c>
      <c r="FJ32" s="39">
        <f t="shared" si="167"/>
        <v>5637114.1227140175</v>
      </c>
      <c r="FK32" s="39">
        <f t="shared" si="168"/>
        <v>10249298.404934578</v>
      </c>
      <c r="FL32" s="39">
        <f t="shared" si="169"/>
        <v>32199879.1555028</v>
      </c>
      <c r="FM32" s="39">
        <v>37036830</v>
      </c>
      <c r="FN32">
        <v>1940000</v>
      </c>
      <c r="FO32">
        <v>2170000</v>
      </c>
      <c r="FP32">
        <v>3830000</v>
      </c>
      <c r="FQ32">
        <v>2020000</v>
      </c>
      <c r="FR32">
        <v>800000</v>
      </c>
      <c r="FS32">
        <v>2220000</v>
      </c>
      <c r="FT32">
        <v>460000</v>
      </c>
      <c r="FU32">
        <v>960000</v>
      </c>
      <c r="FV32">
        <v>3620000</v>
      </c>
      <c r="FW32">
        <v>840000</v>
      </c>
      <c r="FX32">
        <v>380000</v>
      </c>
      <c r="FY32">
        <v>690000</v>
      </c>
      <c r="FZ32">
        <v>1190000</v>
      </c>
      <c r="GA32">
        <v>2730000</v>
      </c>
      <c r="GB32">
        <v>1440000</v>
      </c>
      <c r="GC32">
        <v>2320000</v>
      </c>
      <c r="GD32">
        <v>260000</v>
      </c>
      <c r="GE32">
        <v>1640000</v>
      </c>
      <c r="GF32">
        <v>500000</v>
      </c>
      <c r="GG32">
        <v>490000</v>
      </c>
      <c r="GH32">
        <v>1370000</v>
      </c>
      <c r="GI32">
        <v>680000</v>
      </c>
      <c r="GJ32">
        <v>510000</v>
      </c>
      <c r="GK32">
        <v>1550000</v>
      </c>
      <c r="GL32">
        <v>750000</v>
      </c>
      <c r="GM32">
        <v>670000</v>
      </c>
      <c r="GN32">
        <v>840000</v>
      </c>
      <c r="GO32">
        <v>740000</v>
      </c>
      <c r="GP32">
        <v>660000</v>
      </c>
      <c r="GQ32">
        <v>1200000</v>
      </c>
      <c r="GR32">
        <v>3770000</v>
      </c>
      <c r="GS32" s="74">
        <v>1.4911887850467287E-2</v>
      </c>
      <c r="GT32">
        <v>2E-3</v>
      </c>
      <c r="GU32">
        <v>0.01</v>
      </c>
      <c r="GV32" s="37">
        <f t="shared" si="35"/>
        <v>5.3082793762684764E-3</v>
      </c>
      <c r="GW32" s="44">
        <f t="shared" si="170"/>
        <v>2.3764852632324889</v>
      </c>
      <c r="GX32" s="30">
        <v>4.8</v>
      </c>
      <c r="GY32" s="13">
        <f t="shared" si="171"/>
        <v>1.4211929875109219</v>
      </c>
      <c r="GZ32" s="44">
        <v>0.41</v>
      </c>
      <c r="HA32" s="13">
        <f t="shared" si="172"/>
        <v>1.7100000000000009</v>
      </c>
      <c r="HB32" s="13">
        <f t="shared" si="173"/>
        <v>-0.15665381004537635</v>
      </c>
      <c r="HC32" s="13">
        <f t="shared" si="174"/>
        <v>14.886316152974905</v>
      </c>
      <c r="HD32" s="13">
        <f t="shared" si="175"/>
        <v>17.410896085350757</v>
      </c>
      <c r="HE32" s="13">
        <v>9.75</v>
      </c>
      <c r="HF32" s="13">
        <v>8.0399999999999991</v>
      </c>
      <c r="HG32" s="13">
        <v>2</v>
      </c>
      <c r="HH32" s="13">
        <f t="shared" si="176"/>
        <v>-10.684619516131413</v>
      </c>
      <c r="HI32" s="13">
        <f t="shared" si="36"/>
        <v>0.25865107765800122</v>
      </c>
      <c r="HJ32" s="13">
        <f t="shared" si="177"/>
        <v>-1.2273486055805338</v>
      </c>
      <c r="HK32" s="13">
        <f t="shared" si="178"/>
        <v>3.0265415525559178</v>
      </c>
      <c r="HL32" s="44">
        <v>1.1499999999999999</v>
      </c>
      <c r="HM32" s="44">
        <v>0.72</v>
      </c>
      <c r="HN32" s="44">
        <f t="shared" si="179"/>
        <v>182.98193356716774</v>
      </c>
      <c r="HO32" s="44">
        <v>200</v>
      </c>
      <c r="HP32" s="44">
        <v>0</v>
      </c>
      <c r="HQ32" s="44">
        <v>2941</v>
      </c>
      <c r="HR32" s="44">
        <v>8000</v>
      </c>
    </row>
    <row r="33" spans="1:226" x14ac:dyDescent="0.25">
      <c r="A33" s="40" t="s">
        <v>288</v>
      </c>
      <c r="B33" s="45"/>
      <c r="C33" s="67">
        <f t="shared" si="37"/>
        <v>2.981404847052227E-5</v>
      </c>
      <c r="D33" s="67">
        <f t="shared" si="38"/>
        <v>1.7667225735434368E-4</v>
      </c>
      <c r="E33" s="67">
        <f t="shared" si="39"/>
        <v>2.1636524163084689E-5</v>
      </c>
      <c r="F33" s="67">
        <f t="shared" si="40"/>
        <v>5.0261137200774408E-5</v>
      </c>
      <c r="G33" s="67">
        <f t="shared" si="41"/>
        <v>9.2972786997810863E-5</v>
      </c>
      <c r="H33" s="67">
        <f t="shared" si="42"/>
        <v>9.3902514867788903E-5</v>
      </c>
      <c r="I33" s="67">
        <f t="shared" si="43"/>
        <v>2.7493979578407934E-5</v>
      </c>
      <c r="J33" s="67">
        <f t="shared" si="44"/>
        <v>0</v>
      </c>
      <c r="K33" s="67">
        <f t="shared" si="45"/>
        <v>1.8144704695808103E-5</v>
      </c>
      <c r="L33" s="67">
        <f t="shared" si="46"/>
        <v>2.0751936987356903E-5</v>
      </c>
      <c r="M33" s="67">
        <f t="shared" si="47"/>
        <v>4.1361822025100942E-6</v>
      </c>
      <c r="N33" s="67">
        <f t="shared" si="48"/>
        <v>0</v>
      </c>
      <c r="O33" s="67">
        <f t="shared" si="49"/>
        <v>0</v>
      </c>
      <c r="P33" s="67">
        <f t="shared" si="50"/>
        <v>8.7984289140821681E-6</v>
      </c>
      <c r="Q33" s="67">
        <f t="shared" si="51"/>
        <v>3.0956873033336982E-5</v>
      </c>
      <c r="R33" s="67">
        <f t="shared" si="52"/>
        <v>9.6836968457407469E-6</v>
      </c>
      <c r="S33" s="67">
        <f t="shared" si="53"/>
        <v>1.6534128156676584E-5</v>
      </c>
      <c r="T33" s="67">
        <f t="shared" si="54"/>
        <v>8.0539464675065051E-5</v>
      </c>
      <c r="U33" s="67">
        <f t="shared" si="55"/>
        <v>6.3842258583891864E-6</v>
      </c>
      <c r="V33" s="67">
        <f t="shared" si="56"/>
        <v>7.0426886150838641E-6</v>
      </c>
      <c r="W33" s="67">
        <f t="shared" si="57"/>
        <v>0</v>
      </c>
      <c r="X33" s="67">
        <f t="shared" si="58"/>
        <v>0</v>
      </c>
      <c r="Y33" s="67">
        <f t="shared" si="59"/>
        <v>5.1094015442766649E-6</v>
      </c>
      <c r="Z33" s="67">
        <f t="shared" si="60"/>
        <v>0</v>
      </c>
      <c r="AA33" s="67">
        <f t="shared" si="61"/>
        <v>6.7549228437140812E-6</v>
      </c>
      <c r="AB33" s="67">
        <f t="shared" si="62"/>
        <v>1.8592697943822095E-5</v>
      </c>
      <c r="AC33" s="67">
        <f t="shared" si="63"/>
        <v>5.1856612688187809E-6</v>
      </c>
      <c r="AD33" s="67">
        <f t="shared" si="64"/>
        <v>0</v>
      </c>
      <c r="AE33" s="67">
        <f t="shared" si="65"/>
        <v>4.2446474626048336E-5</v>
      </c>
      <c r="AF33" s="67">
        <f t="shared" si="66"/>
        <v>0</v>
      </c>
      <c r="AG33" s="67">
        <f t="shared" si="67"/>
        <v>1.1620436214889243E-5</v>
      </c>
      <c r="AH33" s="67">
        <f t="shared" si="68"/>
        <v>2.3662437433527583E-5</v>
      </c>
      <c r="AI33" s="78">
        <f t="shared" si="69"/>
        <v>631117.05219766544</v>
      </c>
      <c r="AJ33" s="78">
        <f t="shared" si="70"/>
        <v>193863.86731263733</v>
      </c>
      <c r="AK33" s="78">
        <f t="shared" si="71"/>
        <v>26850.719525027205</v>
      </c>
      <c r="AL33" s="78">
        <f t="shared" si="72"/>
        <v>109863.36981865692</v>
      </c>
      <c r="AM33" s="78">
        <f t="shared" si="73"/>
        <v>106858.50277930852</v>
      </c>
      <c r="AN33" s="78">
        <f t="shared" si="74"/>
        <v>42740.577737839179</v>
      </c>
      <c r="AO33" s="78">
        <f t="shared" si="75"/>
        <v>34891.340330954859</v>
      </c>
      <c r="AP33" s="78">
        <f t="shared" si="76"/>
        <v>0</v>
      </c>
      <c r="AQ33" s="78">
        <f t="shared" si="77"/>
        <v>9964.1016149467487</v>
      </c>
      <c r="AR33" s="78">
        <f t="shared" si="78"/>
        <v>42963.865322107871</v>
      </c>
      <c r="AS33" s="78">
        <f t="shared" si="79"/>
        <v>1989.4395605634929</v>
      </c>
      <c r="AT33" s="78">
        <f t="shared" si="80"/>
        <v>0</v>
      </c>
      <c r="AU33" s="78">
        <f t="shared" si="81"/>
        <v>0</v>
      </c>
      <c r="AV33" s="78">
        <f t="shared" si="82"/>
        <v>5993.2050874922106</v>
      </c>
      <c r="AW33" s="78">
        <f t="shared" si="83"/>
        <v>48299.147392057799</v>
      </c>
      <c r="AX33" s="78">
        <f t="shared" si="84"/>
        <v>7981.4766125171136</v>
      </c>
      <c r="AY33" s="78">
        <f t="shared" si="85"/>
        <v>21945.034158086746</v>
      </c>
      <c r="AZ33" s="78">
        <f t="shared" si="86"/>
        <v>11925.257880070549</v>
      </c>
      <c r="BA33" s="78">
        <f t="shared" si="87"/>
        <v>5994.2394796588878</v>
      </c>
      <c r="BB33" s="78">
        <f t="shared" si="88"/>
        <v>2015.9049277641495</v>
      </c>
      <c r="BC33" s="78">
        <f t="shared" si="89"/>
        <v>0</v>
      </c>
      <c r="BD33" s="78">
        <f t="shared" si="90"/>
        <v>0</v>
      </c>
      <c r="BE33" s="78">
        <f t="shared" si="91"/>
        <v>1989.3011295647261</v>
      </c>
      <c r="BF33" s="78">
        <f t="shared" si="92"/>
        <v>0</v>
      </c>
      <c r="BG33" s="78">
        <f t="shared" si="93"/>
        <v>5994.0806272068703</v>
      </c>
      <c r="BH33" s="78">
        <f t="shared" si="94"/>
        <v>7976.3975254208326</v>
      </c>
      <c r="BI33" s="78">
        <f t="shared" si="95"/>
        <v>1989.2902831735139</v>
      </c>
      <c r="BJ33" s="78">
        <f t="shared" si="96"/>
        <v>0</v>
      </c>
      <c r="BK33" s="78">
        <f t="shared" si="97"/>
        <v>17936.475842627427</v>
      </c>
      <c r="BL33" s="78">
        <f t="shared" si="98"/>
        <v>0</v>
      </c>
      <c r="BM33" s="78">
        <f t="shared" si="99"/>
        <v>7980.3719129855153</v>
      </c>
      <c r="BN33" s="78">
        <f t="shared" si="100"/>
        <v>51008.987264453368</v>
      </c>
      <c r="BO33" s="44">
        <f t="shared" si="101"/>
        <v>0.21278763901458969</v>
      </c>
      <c r="BP33" s="44">
        <f t="shared" si="102"/>
        <v>1.2478587583986109</v>
      </c>
      <c r="BQ33" s="44">
        <f t="shared" si="103"/>
        <v>0.15451351903787031</v>
      </c>
      <c r="BR33" s="44">
        <f t="shared" si="104"/>
        <v>0.35819905140032543</v>
      </c>
      <c r="BS33" s="44">
        <f t="shared" si="105"/>
        <v>0.66058393069724575</v>
      </c>
      <c r="BT33" s="44">
        <f t="shared" si="106"/>
        <v>0.66714569943137048</v>
      </c>
      <c r="BU33" s="44">
        <f t="shared" si="107"/>
        <v>0.19626143409296617</v>
      </c>
      <c r="BV33" s="44">
        <f t="shared" si="108"/>
        <v>0</v>
      </c>
      <c r="BW33" s="44">
        <f t="shared" si="109"/>
        <v>0.12960961013604705</v>
      </c>
      <c r="BX33" s="44">
        <f t="shared" si="110"/>
        <v>0.14820575408633735</v>
      </c>
      <c r="BY33" s="44">
        <f t="shared" si="111"/>
        <v>2.9574795692806653E-2</v>
      </c>
      <c r="BZ33" s="44">
        <f t="shared" si="112"/>
        <v>0</v>
      </c>
      <c r="CA33" s="44">
        <f t="shared" si="113"/>
        <v>0</v>
      </c>
      <c r="CB33" s="44">
        <f t="shared" si="114"/>
        <v>6.2890126394059331E-2</v>
      </c>
      <c r="CC33" s="44">
        <f t="shared" si="115"/>
        <v>0.22092614106739786</v>
      </c>
      <c r="CD33" s="44">
        <f t="shared" si="116"/>
        <v>6.9213536890373489E-2</v>
      </c>
      <c r="CE33" s="44">
        <f t="shared" si="117"/>
        <v>0.11811867475933974</v>
      </c>
      <c r="CF33" s="44">
        <f t="shared" si="118"/>
        <v>0.57274950268921954</v>
      </c>
      <c r="CG33" s="44">
        <f t="shared" si="119"/>
        <v>4.5641565381769215E-2</v>
      </c>
      <c r="CH33" s="44">
        <f t="shared" si="120"/>
        <v>5.0346621377733526E-2</v>
      </c>
      <c r="CI33" s="44">
        <f t="shared" si="121"/>
        <v>0</v>
      </c>
      <c r="CJ33" s="44">
        <f t="shared" si="122"/>
        <v>0</v>
      </c>
      <c r="CK33" s="44">
        <f t="shared" si="123"/>
        <v>3.6531029037654823E-2</v>
      </c>
      <c r="CL33" s="44">
        <f t="shared" si="124"/>
        <v>0</v>
      </c>
      <c r="CM33" s="44">
        <f t="shared" si="125"/>
        <v>4.8290441019298087E-2</v>
      </c>
      <c r="CN33" s="44">
        <f t="shared" si="126"/>
        <v>0.13280542504421011</v>
      </c>
      <c r="CO33" s="44">
        <f t="shared" si="127"/>
        <v>3.7076066123761818E-2</v>
      </c>
      <c r="CP33" s="44">
        <f t="shared" si="128"/>
        <v>0</v>
      </c>
      <c r="CQ33" s="44">
        <f t="shared" si="129"/>
        <v>0.3026743975488515</v>
      </c>
      <c r="CR33" s="44">
        <f t="shared" si="130"/>
        <v>0</v>
      </c>
      <c r="CS33" s="44">
        <f t="shared" si="131"/>
        <v>8.3044748626902892E-2</v>
      </c>
      <c r="CT33" s="44">
        <f t="shared" si="132"/>
        <v>0.16895678632181446</v>
      </c>
      <c r="CU33" s="39">
        <v>6.35</v>
      </c>
      <c r="CV33" s="39">
        <v>37.628865979381402</v>
      </c>
      <c r="CW33" s="39">
        <v>4.6082949308755801</v>
      </c>
      <c r="CX33" s="39">
        <v>10.7049608355091</v>
      </c>
      <c r="CY33" s="39">
        <v>19.801980198019798</v>
      </c>
      <c r="CZ33" s="39">
        <v>20</v>
      </c>
      <c r="DA33" s="39">
        <v>5.85585585585586</v>
      </c>
      <c r="DB33" s="39">
        <v>0</v>
      </c>
      <c r="DC33" s="39">
        <v>3.8645833333333299</v>
      </c>
      <c r="DD33" s="39">
        <v>4.4198895027624303</v>
      </c>
      <c r="DE33" s="39">
        <v>0.88095238095238104</v>
      </c>
      <c r="DF33" s="39">
        <v>0</v>
      </c>
      <c r="DG33" s="39">
        <v>0</v>
      </c>
      <c r="DH33" s="39">
        <v>1.8739495798319299</v>
      </c>
      <c r="DI33" s="39">
        <v>6.5934065934065904</v>
      </c>
      <c r="DJ33" s="39">
        <v>2.0625</v>
      </c>
      <c r="DK33" s="39">
        <v>3.5215517241379302</v>
      </c>
      <c r="DL33" s="39">
        <v>17.153846153846199</v>
      </c>
      <c r="DM33" s="39">
        <v>1.3597560975609799</v>
      </c>
      <c r="DN33" s="39">
        <v>1.5</v>
      </c>
      <c r="DO33" s="39">
        <v>0</v>
      </c>
      <c r="DP33" s="39">
        <v>0</v>
      </c>
      <c r="DQ33" s="39">
        <v>1.0882352941176501</v>
      </c>
      <c r="DR33" s="39">
        <v>0</v>
      </c>
      <c r="DS33" s="39">
        <v>1.43870967741935</v>
      </c>
      <c r="DT33" s="39">
        <v>3.96</v>
      </c>
      <c r="DU33" s="78">
        <v>1.1044776119402999</v>
      </c>
      <c r="DV33" s="78">
        <v>0</v>
      </c>
      <c r="DW33" s="78">
        <v>9.0405405405405403</v>
      </c>
      <c r="DX33" s="78">
        <v>0</v>
      </c>
      <c r="DY33" s="78">
        <v>2.4750000000000001</v>
      </c>
      <c r="DZ33" s="78">
        <v>5.03978779840849</v>
      </c>
      <c r="EA33" s="39">
        <f t="shared" si="133"/>
        <v>3.2490255599697941</v>
      </c>
      <c r="EB33" s="39">
        <f t="shared" si="134"/>
        <v>8.008104109467455</v>
      </c>
      <c r="EC33">
        <v>572.77</v>
      </c>
      <c r="ED33" s="39">
        <f t="shared" si="135"/>
        <v>0.10066579881656805</v>
      </c>
      <c r="EE33" s="39">
        <f t="shared" si="136"/>
        <v>0.50332899408284026</v>
      </c>
      <c r="EF33" s="39">
        <f t="shared" si="137"/>
        <v>0.26892271720411609</v>
      </c>
      <c r="EG33" s="39">
        <f t="shared" si="138"/>
        <v>296594790.52464753</v>
      </c>
      <c r="EH33" s="39">
        <f t="shared" si="139"/>
        <v>15535721.972366864</v>
      </c>
      <c r="EI33" s="39">
        <f t="shared" si="140"/>
        <v>17377585.91754438</v>
      </c>
      <c r="EJ33" s="39">
        <f t="shared" si="141"/>
        <v>30671038.739260357</v>
      </c>
      <c r="EK33" s="39">
        <f t="shared" si="142"/>
        <v>16176370.30112426</v>
      </c>
      <c r="EL33" s="39">
        <f t="shared" si="143"/>
        <v>6406483.2875739643</v>
      </c>
      <c r="EM33" s="39">
        <f t="shared" si="144"/>
        <v>17777991.123017751</v>
      </c>
      <c r="EN33" s="39">
        <f t="shared" si="145"/>
        <v>3683727.8903550296</v>
      </c>
      <c r="EO33" s="39">
        <f t="shared" si="146"/>
        <v>7687779.9450887572</v>
      </c>
      <c r="EP33" s="39">
        <f t="shared" si="147"/>
        <v>28989336.87627219</v>
      </c>
      <c r="EQ33" s="39">
        <f t="shared" si="148"/>
        <v>6726807.4519526623</v>
      </c>
      <c r="ER33" s="39">
        <f t="shared" si="149"/>
        <v>3043079.5615976332</v>
      </c>
      <c r="ES33" s="39">
        <f t="shared" si="150"/>
        <v>5525591.8355325442</v>
      </c>
      <c r="ET33" s="39">
        <f t="shared" si="151"/>
        <v>9529643.8902662713</v>
      </c>
      <c r="EU33" s="39">
        <f t="shared" si="152"/>
        <v>21862124.218846153</v>
      </c>
      <c r="EV33" s="39">
        <f t="shared" si="153"/>
        <v>11531669.917633137</v>
      </c>
      <c r="EW33" s="39">
        <f t="shared" si="154"/>
        <v>18578801.533964496</v>
      </c>
      <c r="EX33" s="39">
        <f t="shared" si="155"/>
        <v>2082107.0684615385</v>
      </c>
      <c r="EY33" s="39">
        <f t="shared" si="156"/>
        <v>13133290.739526628</v>
      </c>
      <c r="EZ33" s="39">
        <f t="shared" si="157"/>
        <v>4004052.0547337276</v>
      </c>
      <c r="FA33" s="39">
        <f t="shared" si="158"/>
        <v>3923971.0136390533</v>
      </c>
      <c r="FB33" s="39">
        <f t="shared" si="159"/>
        <v>10971102.629970415</v>
      </c>
      <c r="FC33" s="39">
        <f t="shared" si="160"/>
        <v>5445510.7944378695</v>
      </c>
      <c r="FD33" s="39">
        <f t="shared" si="161"/>
        <v>4084133.0958284023</v>
      </c>
      <c r="FE33" s="39">
        <f t="shared" si="162"/>
        <v>12412561.369674556</v>
      </c>
      <c r="FF33" s="39">
        <f t="shared" si="163"/>
        <v>6006078.0821005916</v>
      </c>
      <c r="FG33" s="39">
        <f t="shared" si="164"/>
        <v>5365429.7533431957</v>
      </c>
      <c r="FH33" s="39">
        <f t="shared" si="165"/>
        <v>6726807.4519526623</v>
      </c>
      <c r="FI33" s="39">
        <f t="shared" si="166"/>
        <v>5925997.0410059169</v>
      </c>
      <c r="FJ33" s="39">
        <f t="shared" si="167"/>
        <v>5285348.7122485209</v>
      </c>
      <c r="FK33" s="39">
        <f t="shared" si="168"/>
        <v>9609724.931360947</v>
      </c>
      <c r="FL33" s="39">
        <f t="shared" si="169"/>
        <v>30190552.492692307</v>
      </c>
      <c r="FM33" s="39">
        <v>37036830</v>
      </c>
      <c r="FN33">
        <v>1940000</v>
      </c>
      <c r="FO33">
        <v>2170000</v>
      </c>
      <c r="FP33">
        <v>3830000</v>
      </c>
      <c r="FQ33">
        <v>2020000</v>
      </c>
      <c r="FR33">
        <v>800000</v>
      </c>
      <c r="FS33">
        <v>2220000</v>
      </c>
      <c r="FT33">
        <v>460000</v>
      </c>
      <c r="FU33">
        <v>960000</v>
      </c>
      <c r="FV33">
        <v>3620000</v>
      </c>
      <c r="FW33">
        <v>840000</v>
      </c>
      <c r="FX33">
        <v>380000</v>
      </c>
      <c r="FY33">
        <v>690000</v>
      </c>
      <c r="FZ33">
        <v>1190000</v>
      </c>
      <c r="GA33">
        <v>2730000</v>
      </c>
      <c r="GB33">
        <v>1440000</v>
      </c>
      <c r="GC33">
        <v>2320000</v>
      </c>
      <c r="GD33">
        <v>260000</v>
      </c>
      <c r="GE33">
        <v>1640000</v>
      </c>
      <c r="GF33">
        <v>500000</v>
      </c>
      <c r="GG33">
        <v>490000</v>
      </c>
      <c r="GH33">
        <v>1370000</v>
      </c>
      <c r="GI33">
        <v>680000</v>
      </c>
      <c r="GJ33">
        <v>510000</v>
      </c>
      <c r="GK33">
        <v>1550000</v>
      </c>
      <c r="GL33">
        <v>750000</v>
      </c>
      <c r="GM33">
        <v>670000</v>
      </c>
      <c r="GN33">
        <v>840000</v>
      </c>
      <c r="GO33">
        <v>740000</v>
      </c>
      <c r="GP33">
        <v>660000</v>
      </c>
      <c r="GQ33">
        <v>1200000</v>
      </c>
      <c r="GR33">
        <v>3770000</v>
      </c>
      <c r="GS33" s="74">
        <v>1.3981360946745562E-2</v>
      </c>
      <c r="GT33">
        <v>2E-3</v>
      </c>
      <c r="GU33">
        <v>0.01</v>
      </c>
      <c r="GV33" s="37">
        <f t="shared" si="35"/>
        <v>5.3428815022695782E-3</v>
      </c>
      <c r="GW33" s="44">
        <f t="shared" si="170"/>
        <v>1.8398595586316038</v>
      </c>
      <c r="GX33" s="30">
        <v>6.2</v>
      </c>
      <c r="GY33" s="13">
        <f t="shared" si="171"/>
        <v>1.8357076088682744</v>
      </c>
      <c r="GZ33" s="44">
        <v>0.41</v>
      </c>
      <c r="HA33" s="13">
        <f t="shared" si="172"/>
        <v>1.7100000000000009</v>
      </c>
      <c r="HB33" s="13">
        <f t="shared" si="173"/>
        <v>-0.15665381004537635</v>
      </c>
      <c r="HC33" s="13">
        <f t="shared" si="174"/>
        <v>14.886316152974905</v>
      </c>
      <c r="HD33" s="13">
        <f t="shared" si="175"/>
        <v>17.410896085350757</v>
      </c>
      <c r="HE33" s="13">
        <v>9.75</v>
      </c>
      <c r="HF33" s="13">
        <v>8.0399999999999991</v>
      </c>
      <c r="HG33" s="13">
        <v>2</v>
      </c>
      <c r="HH33" s="13">
        <f t="shared" si="176"/>
        <v>-10.684619516131413</v>
      </c>
      <c r="HI33" s="13">
        <f t="shared" si="36"/>
        <v>0.25865107765800122</v>
      </c>
      <c r="HJ33" s="13">
        <f t="shared" si="177"/>
        <v>-1.2273486055805338</v>
      </c>
      <c r="HK33" s="13">
        <f t="shared" si="178"/>
        <v>2.3431289439142589</v>
      </c>
      <c r="HL33" s="44">
        <v>1.1499999999999999</v>
      </c>
      <c r="HM33" s="44">
        <v>0.72</v>
      </c>
      <c r="HN33" s="44">
        <f t="shared" si="179"/>
        <v>182.98193356716774</v>
      </c>
      <c r="HO33" s="44">
        <v>200</v>
      </c>
      <c r="HP33" s="44">
        <v>0</v>
      </c>
      <c r="HQ33" s="44">
        <v>2941</v>
      </c>
      <c r="HR33" s="44">
        <v>8000</v>
      </c>
    </row>
    <row r="34" spans="1:226" x14ac:dyDescent="0.25">
      <c r="A34" s="40" t="s">
        <v>289</v>
      </c>
      <c r="B34" s="45"/>
      <c r="C34" s="67">
        <f t="shared" si="37"/>
        <v>3.1732017926526176E-5</v>
      </c>
      <c r="D34" s="67">
        <f t="shared" si="38"/>
        <v>1.8803777162402537E-4</v>
      </c>
      <c r="E34" s="67">
        <f t="shared" si="39"/>
        <v>2.3028424780672033E-5</v>
      </c>
      <c r="F34" s="67">
        <f t="shared" si="40"/>
        <v>5.3494489627579217E-5</v>
      </c>
      <c r="G34" s="67">
        <f t="shared" si="41"/>
        <v>9.8953825295160919E-5</v>
      </c>
      <c r="H34" s="67">
        <f t="shared" si="42"/>
        <v>9.9943363548111661E-5</v>
      </c>
      <c r="I34" s="67">
        <f t="shared" si="43"/>
        <v>2.9262696534358354E-5</v>
      </c>
      <c r="J34" s="67">
        <f t="shared" si="44"/>
        <v>0</v>
      </c>
      <c r="K34" s="67">
        <f t="shared" si="45"/>
        <v>1.9311972852265047E-5</v>
      </c>
      <c r="L34" s="67">
        <f t="shared" si="46"/>
        <v>2.2086931170853252E-5</v>
      </c>
      <c r="M34" s="67">
        <f t="shared" si="47"/>
        <v>4.4022672039054078E-6</v>
      </c>
      <c r="N34" s="67">
        <f t="shared" si="48"/>
        <v>0</v>
      </c>
      <c r="O34" s="67">
        <f t="shared" si="49"/>
        <v>0</v>
      </c>
      <c r="P34" s="67">
        <f t="shared" si="50"/>
        <v>9.3644412063990934E-6</v>
      </c>
      <c r="Q34" s="67">
        <f t="shared" si="51"/>
        <v>3.2948361609266494E-5</v>
      </c>
      <c r="R34" s="67">
        <f t="shared" si="52"/>
        <v>1.0306659365898543E-5</v>
      </c>
      <c r="S34" s="67">
        <f t="shared" si="53"/>
        <v>1.7597786210949914E-5</v>
      </c>
      <c r="T34" s="67">
        <f t="shared" si="54"/>
        <v>8.5720654120113177E-5</v>
      </c>
      <c r="U34" s="67">
        <f t="shared" si="55"/>
        <v>6.794929899765767E-6</v>
      </c>
      <c r="V34" s="67">
        <f t="shared" si="56"/>
        <v>7.4957522661085046E-6</v>
      </c>
      <c r="W34" s="67">
        <f t="shared" si="57"/>
        <v>0</v>
      </c>
      <c r="X34" s="67">
        <f t="shared" si="58"/>
        <v>0</v>
      </c>
      <c r="Y34" s="67">
        <f t="shared" si="59"/>
        <v>5.4380947812938951E-6</v>
      </c>
      <c r="Z34" s="67">
        <f t="shared" si="60"/>
        <v>0</v>
      </c>
      <c r="AA34" s="67">
        <f t="shared" si="61"/>
        <v>7.1894742165248826E-6</v>
      </c>
      <c r="AB34" s="67">
        <f t="shared" si="62"/>
        <v>1.9788785982525342E-5</v>
      </c>
      <c r="AC34" s="67">
        <f t="shared" si="63"/>
        <v>5.5192603750451458E-6</v>
      </c>
      <c r="AD34" s="67">
        <f t="shared" si="64"/>
        <v>0</v>
      </c>
      <c r="AE34" s="67">
        <f t="shared" si="65"/>
        <v>4.5177101495735839E-5</v>
      </c>
      <c r="AF34" s="67">
        <f t="shared" si="66"/>
        <v>0</v>
      </c>
      <c r="AG34" s="67">
        <f t="shared" si="67"/>
        <v>1.2367991239077905E-5</v>
      </c>
      <c r="AH34" s="67">
        <f t="shared" si="68"/>
        <v>2.5184667207083997E-5</v>
      </c>
      <c r="AI34" s="78">
        <f t="shared" si="69"/>
        <v>671719.10603770451</v>
      </c>
      <c r="AJ34" s="78">
        <f t="shared" si="70"/>
        <v>206338.25883468555</v>
      </c>
      <c r="AK34" s="78">
        <f t="shared" si="71"/>
        <v>28578.105000529235</v>
      </c>
      <c r="AL34" s="78">
        <f t="shared" si="72"/>
        <v>116931.47271622291</v>
      </c>
      <c r="AM34" s="78">
        <f t="shared" si="73"/>
        <v>113733.67676120161</v>
      </c>
      <c r="AN34" s="78">
        <f t="shared" si="74"/>
        <v>45490.469065725352</v>
      </c>
      <c r="AO34" s="78">
        <f t="shared" si="75"/>
        <v>37136.020104902316</v>
      </c>
      <c r="AP34" s="78">
        <f t="shared" si="76"/>
        <v>0</v>
      </c>
      <c r="AQ34" s="78">
        <f t="shared" si="77"/>
        <v>10605.11847460179</v>
      </c>
      <c r="AR34" s="78">
        <f t="shared" si="78"/>
        <v>45727.853413638994</v>
      </c>
      <c r="AS34" s="78">
        <f t="shared" si="79"/>
        <v>2117.4230348074243</v>
      </c>
      <c r="AT34" s="78">
        <f t="shared" si="80"/>
        <v>0</v>
      </c>
      <c r="AU34" s="78">
        <f t="shared" si="81"/>
        <v>0</v>
      </c>
      <c r="AV34" s="78">
        <f t="shared" si="82"/>
        <v>6378.7589003065359</v>
      </c>
      <c r="AW34" s="78">
        <f t="shared" si="83"/>
        <v>51406.411841938454</v>
      </c>
      <c r="AX34" s="78">
        <f t="shared" si="84"/>
        <v>8494.9401682045391</v>
      </c>
      <c r="AY34" s="78">
        <f t="shared" si="85"/>
        <v>23356.812868155226</v>
      </c>
      <c r="AZ34" s="78">
        <f t="shared" si="86"/>
        <v>12692.504924567209</v>
      </c>
      <c r="BA34" s="78">
        <f t="shared" si="87"/>
        <v>6379.8585876926336</v>
      </c>
      <c r="BB34" s="78">
        <f t="shared" si="88"/>
        <v>2145.5914625862424</v>
      </c>
      <c r="BC34" s="78">
        <f t="shared" si="89"/>
        <v>0</v>
      </c>
      <c r="BD34" s="78">
        <f t="shared" si="90"/>
        <v>0</v>
      </c>
      <c r="BE34" s="78">
        <f t="shared" si="91"/>
        <v>2117.2758655279363</v>
      </c>
      <c r="BF34" s="78">
        <f t="shared" si="92"/>
        <v>0</v>
      </c>
      <c r="BG34" s="78">
        <f t="shared" si="93"/>
        <v>6379.6897078282936</v>
      </c>
      <c r="BH34" s="78">
        <f t="shared" si="94"/>
        <v>8489.540461865141</v>
      </c>
      <c r="BI34" s="78">
        <f t="shared" si="95"/>
        <v>2117.2643344710937</v>
      </c>
      <c r="BJ34" s="78">
        <f t="shared" si="96"/>
        <v>0</v>
      </c>
      <c r="BK34" s="78">
        <f t="shared" si="97"/>
        <v>19090.414004167385</v>
      </c>
      <c r="BL34" s="78">
        <f t="shared" si="98"/>
        <v>0</v>
      </c>
      <c r="BM34" s="78">
        <f t="shared" si="99"/>
        <v>8493.7657347716158</v>
      </c>
      <c r="BN34" s="78">
        <f t="shared" si="100"/>
        <v>54290.553802409464</v>
      </c>
      <c r="BO34" s="44">
        <f t="shared" si="101"/>
        <v>0.21254661487611951</v>
      </c>
      <c r="BP34" s="44">
        <f t="shared" si="102"/>
        <v>1.246459956193418</v>
      </c>
      <c r="BQ34" s="44">
        <f t="shared" si="103"/>
        <v>0.1543383997886548</v>
      </c>
      <c r="BR34" s="44">
        <f t="shared" si="104"/>
        <v>0.35779391061128407</v>
      </c>
      <c r="BS34" s="44">
        <f t="shared" si="105"/>
        <v>0.6598390425425964</v>
      </c>
      <c r="BT34" s="44">
        <f t="shared" si="106"/>
        <v>0.66639346172564851</v>
      </c>
      <c r="BU34" s="44">
        <f t="shared" si="107"/>
        <v>0.19603909237897038</v>
      </c>
      <c r="BV34" s="44">
        <f t="shared" si="108"/>
        <v>0</v>
      </c>
      <c r="BW34" s="44">
        <f t="shared" si="109"/>
        <v>0.12946267935249139</v>
      </c>
      <c r="BX34" s="44">
        <f t="shared" si="110"/>
        <v>0.14803777319819997</v>
      </c>
      <c r="BY34" s="44">
        <f t="shared" si="111"/>
        <v>2.9541234944008864E-2</v>
      </c>
      <c r="BZ34" s="44">
        <f t="shared" si="112"/>
        <v>0</v>
      </c>
      <c r="CA34" s="44">
        <f t="shared" si="113"/>
        <v>0</v>
      </c>
      <c r="CB34" s="44">
        <f t="shared" si="114"/>
        <v>6.2818783985510968E-2</v>
      </c>
      <c r="CC34" s="44">
        <f t="shared" si="115"/>
        <v>0.22067591885003784</v>
      </c>
      <c r="CD34" s="44">
        <f t="shared" si="116"/>
        <v>6.913502618248113E-2</v>
      </c>
      <c r="CE34" s="44">
        <f t="shared" si="117"/>
        <v>0.11798475518328622</v>
      </c>
      <c r="CF34" s="44">
        <f t="shared" si="118"/>
        <v>0.57210308805779408</v>
      </c>
      <c r="CG34" s="44">
        <f t="shared" si="119"/>
        <v>4.558978077342378E-2</v>
      </c>
      <c r="CH34" s="44">
        <f t="shared" si="120"/>
        <v>5.0289501130833671E-2</v>
      </c>
      <c r="CI34" s="44">
        <f t="shared" si="121"/>
        <v>0</v>
      </c>
      <c r="CJ34" s="44">
        <f t="shared" si="122"/>
        <v>0</v>
      </c>
      <c r="CK34" s="44">
        <f t="shared" si="123"/>
        <v>3.6489577408059942E-2</v>
      </c>
      <c r="CL34" s="44">
        <f t="shared" si="124"/>
        <v>0</v>
      </c>
      <c r="CM34" s="44">
        <f t="shared" si="125"/>
        <v>4.8235652465080846E-2</v>
      </c>
      <c r="CN34" s="44">
        <f t="shared" si="126"/>
        <v>0.13265487616566382</v>
      </c>
      <c r="CO34" s="44">
        <f t="shared" si="127"/>
        <v>3.7033996271631876E-2</v>
      </c>
      <c r="CP34" s="44">
        <f t="shared" si="128"/>
        <v>0</v>
      </c>
      <c r="CQ34" s="44">
        <f t="shared" si="129"/>
        <v>0.30233186733074702</v>
      </c>
      <c r="CR34" s="44">
        <f t="shared" si="130"/>
        <v>0</v>
      </c>
      <c r="CS34" s="44">
        <f t="shared" si="131"/>
        <v>8.2950561840447967E-2</v>
      </c>
      <c r="CT34" s="44">
        <f t="shared" si="132"/>
        <v>0.1687653253378335</v>
      </c>
      <c r="CU34" s="39">
        <v>6.35</v>
      </c>
      <c r="CV34" s="39">
        <v>37.628865979381402</v>
      </c>
      <c r="CW34" s="39">
        <v>4.6082949308755801</v>
      </c>
      <c r="CX34" s="39">
        <v>10.7049608355091</v>
      </c>
      <c r="CY34" s="39">
        <v>19.801980198019798</v>
      </c>
      <c r="CZ34" s="39">
        <v>20</v>
      </c>
      <c r="DA34" s="39">
        <v>5.85585585585586</v>
      </c>
      <c r="DB34" s="39">
        <v>0</v>
      </c>
      <c r="DC34" s="39">
        <v>3.8645833333333299</v>
      </c>
      <c r="DD34" s="39">
        <v>4.4198895027624303</v>
      </c>
      <c r="DE34" s="39">
        <v>0.88095238095238104</v>
      </c>
      <c r="DF34" s="39">
        <v>0</v>
      </c>
      <c r="DG34" s="39">
        <v>0</v>
      </c>
      <c r="DH34" s="39">
        <v>1.8739495798319299</v>
      </c>
      <c r="DI34" s="39">
        <v>6.5934065934065904</v>
      </c>
      <c r="DJ34" s="39">
        <v>2.0625</v>
      </c>
      <c r="DK34" s="39">
        <v>3.5215517241379302</v>
      </c>
      <c r="DL34" s="39">
        <v>17.153846153846199</v>
      </c>
      <c r="DM34" s="39">
        <v>1.3597560975609799</v>
      </c>
      <c r="DN34" s="39">
        <v>1.5</v>
      </c>
      <c r="DO34" s="39">
        <v>0</v>
      </c>
      <c r="DP34" s="39">
        <v>0</v>
      </c>
      <c r="DQ34" s="39">
        <v>1.0882352941176501</v>
      </c>
      <c r="DR34" s="39">
        <v>0</v>
      </c>
      <c r="DS34" s="39">
        <v>1.43870967741935</v>
      </c>
      <c r="DT34" s="39">
        <v>3.96</v>
      </c>
      <c r="DU34" s="78">
        <v>1.1044776119402999</v>
      </c>
      <c r="DV34" s="78">
        <v>0</v>
      </c>
      <c r="DW34" s="78">
        <v>9.0405405405405403</v>
      </c>
      <c r="DX34" s="78">
        <v>0</v>
      </c>
      <c r="DY34" s="78">
        <v>2.4750000000000001</v>
      </c>
      <c r="DZ34" s="78">
        <v>5.03978779840849</v>
      </c>
      <c r="EA34" s="39">
        <f t="shared" si="133"/>
        <v>3.2454572489868445</v>
      </c>
      <c r="EB34" s="39">
        <f t="shared" si="134"/>
        <v>8.5329598200000021</v>
      </c>
      <c r="EC34">
        <v>572.77</v>
      </c>
      <c r="ED34" s="39">
        <f t="shared" si="135"/>
        <v>0.10726349268292687</v>
      </c>
      <c r="EE34" s="39">
        <f t="shared" si="136"/>
        <v>0.53631746341463438</v>
      </c>
      <c r="EF34" s="39">
        <f t="shared" si="137"/>
        <v>0.28622280169726189</v>
      </c>
      <c r="EG34" s="39">
        <f t="shared" si="138"/>
        <v>316033782.25017071</v>
      </c>
      <c r="EH34" s="39">
        <f t="shared" si="139"/>
        <v>16553942.050800007</v>
      </c>
      <c r="EI34" s="39">
        <f t="shared" si="140"/>
        <v>18516522.809400007</v>
      </c>
      <c r="EJ34" s="39">
        <f t="shared" si="141"/>
        <v>32681236.110600013</v>
      </c>
      <c r="EK34" s="39">
        <f t="shared" si="142"/>
        <v>17236578.836400006</v>
      </c>
      <c r="EL34" s="39">
        <f t="shared" si="143"/>
        <v>6826367.8560000025</v>
      </c>
      <c r="EM34" s="39">
        <f t="shared" si="144"/>
        <v>18943170.800400008</v>
      </c>
      <c r="EN34" s="39">
        <f t="shared" si="145"/>
        <v>3925161.5172000015</v>
      </c>
      <c r="EO34" s="39">
        <f t="shared" si="146"/>
        <v>8191641.4272000035</v>
      </c>
      <c r="EP34" s="39">
        <f t="shared" si="147"/>
        <v>30889314.548400011</v>
      </c>
      <c r="EQ34" s="39">
        <f t="shared" si="148"/>
        <v>7167686.248800003</v>
      </c>
      <c r="ER34" s="39">
        <f t="shared" si="149"/>
        <v>3242524.7316000015</v>
      </c>
      <c r="ES34" s="39">
        <f t="shared" si="150"/>
        <v>5887742.2758000018</v>
      </c>
      <c r="ET34" s="39">
        <f t="shared" si="151"/>
        <v>10154222.185800005</v>
      </c>
      <c r="EU34" s="39">
        <f t="shared" si="152"/>
        <v>23294980.308600008</v>
      </c>
      <c r="EV34" s="39">
        <f t="shared" si="153"/>
        <v>12287462.140800005</v>
      </c>
      <c r="EW34" s="39">
        <f t="shared" si="154"/>
        <v>19796466.782400008</v>
      </c>
      <c r="EX34" s="39">
        <f t="shared" si="155"/>
        <v>2218569.5532000009</v>
      </c>
      <c r="EY34" s="39">
        <f t="shared" si="156"/>
        <v>13994054.104800005</v>
      </c>
      <c r="EZ34" s="39">
        <f t="shared" si="157"/>
        <v>4266479.910000002</v>
      </c>
      <c r="FA34" s="39">
        <f t="shared" si="158"/>
        <v>4181150.3118000017</v>
      </c>
      <c r="FB34" s="39">
        <f t="shared" si="159"/>
        <v>11690154.953400005</v>
      </c>
      <c r="FC34" s="39">
        <f t="shared" si="160"/>
        <v>5802412.6776000019</v>
      </c>
      <c r="FD34" s="39">
        <f t="shared" si="161"/>
        <v>4351809.5082000019</v>
      </c>
      <c r="FE34" s="39">
        <f t="shared" si="162"/>
        <v>13226087.721000005</v>
      </c>
      <c r="FF34" s="39">
        <f t="shared" si="163"/>
        <v>6399719.8650000021</v>
      </c>
      <c r="FG34" s="39">
        <f t="shared" si="164"/>
        <v>5717083.079400002</v>
      </c>
      <c r="FH34" s="39">
        <f t="shared" si="165"/>
        <v>7167686.248800003</v>
      </c>
      <c r="FI34" s="39">
        <f t="shared" si="166"/>
        <v>6314390.2668000022</v>
      </c>
      <c r="FJ34" s="39">
        <f t="shared" si="167"/>
        <v>5631753.4812000021</v>
      </c>
      <c r="FK34" s="39">
        <f t="shared" si="168"/>
        <v>10239551.784000004</v>
      </c>
      <c r="FL34" s="39">
        <f t="shared" si="169"/>
        <v>32169258.521400012</v>
      </c>
      <c r="FM34" s="39">
        <v>37036830</v>
      </c>
      <c r="FN34">
        <v>1940000</v>
      </c>
      <c r="FO34">
        <v>2170000</v>
      </c>
      <c r="FP34">
        <v>3830000</v>
      </c>
      <c r="FQ34">
        <v>2020000</v>
      </c>
      <c r="FR34">
        <v>800000</v>
      </c>
      <c r="FS34">
        <v>2220000</v>
      </c>
      <c r="FT34">
        <v>460000</v>
      </c>
      <c r="FU34">
        <v>960000</v>
      </c>
      <c r="FV34">
        <v>3620000</v>
      </c>
      <c r="FW34">
        <v>840000</v>
      </c>
      <c r="FX34">
        <v>380000</v>
      </c>
      <c r="FY34">
        <v>690000</v>
      </c>
      <c r="FZ34">
        <v>1190000</v>
      </c>
      <c r="GA34">
        <v>2730000</v>
      </c>
      <c r="GB34">
        <v>1440000</v>
      </c>
      <c r="GC34">
        <v>2320000</v>
      </c>
      <c r="GD34">
        <v>260000</v>
      </c>
      <c r="GE34">
        <v>1640000</v>
      </c>
      <c r="GF34">
        <v>500000</v>
      </c>
      <c r="GG34">
        <v>490000</v>
      </c>
      <c r="GH34">
        <v>1370000</v>
      </c>
      <c r="GI34">
        <v>680000</v>
      </c>
      <c r="GJ34">
        <v>510000</v>
      </c>
      <c r="GK34">
        <v>1550000</v>
      </c>
      <c r="GL34">
        <v>750000</v>
      </c>
      <c r="GM34">
        <v>670000</v>
      </c>
      <c r="GN34">
        <v>840000</v>
      </c>
      <c r="GO34">
        <v>740000</v>
      </c>
      <c r="GP34">
        <v>660000</v>
      </c>
      <c r="GQ34">
        <v>1200000</v>
      </c>
      <c r="GR34">
        <v>3770000</v>
      </c>
      <c r="GS34" s="74">
        <v>1.4897707317073176E-2</v>
      </c>
      <c r="GT34">
        <v>2E-3</v>
      </c>
      <c r="GU34">
        <v>0.01</v>
      </c>
      <c r="GV34" s="37">
        <f t="shared" si="35"/>
        <v>5.3368167404979532E-3</v>
      </c>
      <c r="GW34" s="44">
        <f t="shared" si="170"/>
        <v>1.9334117395789734</v>
      </c>
      <c r="GX34" s="30">
        <v>5.9</v>
      </c>
      <c r="GY34" s="13">
        <f t="shared" si="171"/>
        <v>1.7468830471488419</v>
      </c>
      <c r="GZ34" s="44">
        <v>0.41</v>
      </c>
      <c r="HA34" s="13">
        <f t="shared" si="172"/>
        <v>1.7100000000000009</v>
      </c>
      <c r="HB34" s="13">
        <f t="shared" si="173"/>
        <v>-0.15665381004537635</v>
      </c>
      <c r="HC34" s="13">
        <f t="shared" si="174"/>
        <v>14.886316152974905</v>
      </c>
      <c r="HD34" s="13">
        <f t="shared" si="175"/>
        <v>17.410896085350757</v>
      </c>
      <c r="HE34" s="13">
        <v>9.75</v>
      </c>
      <c r="HF34" s="13">
        <v>8.0399999999999991</v>
      </c>
      <c r="HG34" s="13">
        <v>2</v>
      </c>
      <c r="HH34" s="13">
        <f t="shared" si="176"/>
        <v>-10.684619516131413</v>
      </c>
      <c r="HI34" s="13">
        <f t="shared" si="36"/>
        <v>0.25865107765800122</v>
      </c>
      <c r="HJ34" s="13">
        <f t="shared" si="177"/>
        <v>-1.2273486055805338</v>
      </c>
      <c r="HK34" s="13">
        <f t="shared" si="178"/>
        <v>2.462271093604814</v>
      </c>
      <c r="HL34" s="44">
        <v>1.1499999999999999</v>
      </c>
      <c r="HM34" s="44">
        <v>0.72</v>
      </c>
      <c r="HN34" s="44">
        <f t="shared" si="179"/>
        <v>182.98193356716774</v>
      </c>
      <c r="HO34" s="44">
        <v>200</v>
      </c>
      <c r="HP34" s="44">
        <v>0</v>
      </c>
      <c r="HQ34" s="44">
        <v>2941</v>
      </c>
      <c r="HR34" s="44">
        <v>8000</v>
      </c>
    </row>
    <row r="35" spans="1:226" x14ac:dyDescent="0.25">
      <c r="A35" s="38" t="s">
        <v>290</v>
      </c>
      <c r="B35" s="39"/>
      <c r="C35" s="67">
        <f t="shared" si="37"/>
        <v>3.3987617891983318E-5</v>
      </c>
      <c r="D35" s="67">
        <f t="shared" si="38"/>
        <v>2.014040186796677E-4</v>
      </c>
      <c r="E35" s="67">
        <f t="shared" si="39"/>
        <v>2.4665349172309226E-5</v>
      </c>
      <c r="F35" s="67">
        <f t="shared" si="40"/>
        <v>5.7297026523767114E-5</v>
      </c>
      <c r="G35" s="67">
        <f t="shared" si="41"/>
        <v>1.0598773802754716E-4</v>
      </c>
      <c r="H35" s="67">
        <f t="shared" si="42"/>
        <v>1.070476154078244E-4</v>
      </c>
      <c r="I35" s="67">
        <f t="shared" si="43"/>
        <v>3.134277027706453E-5</v>
      </c>
      <c r="J35" s="67">
        <f t="shared" si="44"/>
        <v>0</v>
      </c>
      <c r="K35" s="67">
        <f t="shared" si="45"/>
        <v>2.0684721518907101E-5</v>
      </c>
      <c r="L35" s="67">
        <f t="shared" si="46"/>
        <v>2.3656931581839818E-5</v>
      </c>
      <c r="M35" s="67">
        <f t="shared" si="47"/>
        <v>4.7151925834411357E-6</v>
      </c>
      <c r="N35" s="67">
        <f t="shared" si="48"/>
        <v>0</v>
      </c>
      <c r="O35" s="67">
        <f t="shared" si="49"/>
        <v>0</v>
      </c>
      <c r="P35" s="67">
        <f t="shared" si="50"/>
        <v>1.0030091695773652E-5</v>
      </c>
      <c r="Q35" s="67">
        <f t="shared" si="51"/>
        <v>3.5290422661919674E-5</v>
      </c>
      <c r="R35" s="67">
        <f t="shared" si="52"/>
        <v>1.1039285338930449E-5</v>
      </c>
      <c r="S35" s="67">
        <f t="shared" si="53"/>
        <v>1.884868573021406E-5</v>
      </c>
      <c r="T35" s="67">
        <f t="shared" si="54"/>
        <v>9.18139162920939E-5</v>
      </c>
      <c r="U35" s="67">
        <f t="shared" si="55"/>
        <v>7.2779323890062586E-6</v>
      </c>
      <c r="V35" s="67">
        <f t="shared" si="56"/>
        <v>8.0285711555883044E-6</v>
      </c>
      <c r="W35" s="67">
        <f t="shared" si="57"/>
        <v>0</v>
      </c>
      <c r="X35" s="67">
        <f t="shared" si="58"/>
        <v>0</v>
      </c>
      <c r="Y35" s="67">
        <f t="shared" si="59"/>
        <v>5.8246496618952204E-6</v>
      </c>
      <c r="Z35" s="67">
        <f t="shared" si="60"/>
        <v>0</v>
      </c>
      <c r="AA35" s="67">
        <f t="shared" si="61"/>
        <v>7.7005220115965167E-6</v>
      </c>
      <c r="AB35" s="67">
        <f t="shared" si="62"/>
        <v>2.1195427850749515E-5</v>
      </c>
      <c r="AC35" s="67">
        <f t="shared" si="63"/>
        <v>5.9115847314793191E-6</v>
      </c>
      <c r="AD35" s="67">
        <f t="shared" si="64"/>
        <v>0</v>
      </c>
      <c r="AE35" s="67">
        <f t="shared" si="65"/>
        <v>4.8388415343131319E-5</v>
      </c>
      <c r="AF35" s="67">
        <f t="shared" si="66"/>
        <v>0</v>
      </c>
      <c r="AG35" s="67">
        <f t="shared" si="67"/>
        <v>1.3247142406719314E-5</v>
      </c>
      <c r="AH35" s="67">
        <f t="shared" si="68"/>
        <v>2.6974863299052826E-5</v>
      </c>
      <c r="AI35" s="78">
        <f t="shared" si="69"/>
        <v>719484.94413370977</v>
      </c>
      <c r="AJ35" s="78">
        <f t="shared" si="70"/>
        <v>221038.10645826903</v>
      </c>
      <c r="AK35" s="78">
        <f t="shared" si="71"/>
        <v>30610.077665137836</v>
      </c>
      <c r="AL35" s="78">
        <f t="shared" si="72"/>
        <v>125248.61360328297</v>
      </c>
      <c r="AM35" s="78">
        <f t="shared" si="73"/>
        <v>121827.73813370679</v>
      </c>
      <c r="AN35" s="78">
        <f t="shared" si="74"/>
        <v>48727.917966497269</v>
      </c>
      <c r="AO35" s="78">
        <f t="shared" si="75"/>
        <v>39776.678494306048</v>
      </c>
      <c r="AP35" s="78">
        <f t="shared" si="76"/>
        <v>0</v>
      </c>
      <c r="AQ35" s="78">
        <f t="shared" si="77"/>
        <v>11359.134561661102</v>
      </c>
      <c r="AR35" s="78">
        <f t="shared" si="78"/>
        <v>48979.178152272943</v>
      </c>
      <c r="AS35" s="78">
        <f t="shared" si="79"/>
        <v>2267.9433091535848</v>
      </c>
      <c r="AT35" s="78">
        <f t="shared" si="80"/>
        <v>0</v>
      </c>
      <c r="AU35" s="78">
        <f t="shared" si="81"/>
        <v>0</v>
      </c>
      <c r="AV35" s="78">
        <f t="shared" si="82"/>
        <v>6832.2298181202286</v>
      </c>
      <c r="AW35" s="78">
        <f t="shared" si="83"/>
        <v>55061.966768865183</v>
      </c>
      <c r="AX35" s="78">
        <f t="shared" si="84"/>
        <v>9098.8588854491336</v>
      </c>
      <c r="AY35" s="78">
        <f t="shared" si="85"/>
        <v>25017.430869453499</v>
      </c>
      <c r="AZ35" s="78">
        <f t="shared" si="86"/>
        <v>13595.648028085718</v>
      </c>
      <c r="BA35" s="78">
        <f t="shared" si="87"/>
        <v>6833.3936878946733</v>
      </c>
      <c r="BB35" s="78">
        <f t="shared" si="88"/>
        <v>2298.1198010491098</v>
      </c>
      <c r="BC35" s="78">
        <f t="shared" si="89"/>
        <v>0</v>
      </c>
      <c r="BD35" s="78">
        <f t="shared" si="90"/>
        <v>0</v>
      </c>
      <c r="BE35" s="78">
        <f t="shared" si="91"/>
        <v>2267.7875512396295</v>
      </c>
      <c r="BF35" s="78">
        <f t="shared" si="92"/>
        <v>0</v>
      </c>
      <c r="BG35" s="78">
        <f t="shared" si="93"/>
        <v>6833.2149517998805</v>
      </c>
      <c r="BH35" s="78">
        <f t="shared" si="94"/>
        <v>9093.1439660627184</v>
      </c>
      <c r="BI35" s="78">
        <f t="shared" si="95"/>
        <v>2267.7753472323429</v>
      </c>
      <c r="BJ35" s="78">
        <f t="shared" si="96"/>
        <v>0</v>
      </c>
      <c r="BK35" s="78">
        <f t="shared" si="97"/>
        <v>20448.148535973651</v>
      </c>
      <c r="BL35" s="78">
        <f t="shared" si="98"/>
        <v>0</v>
      </c>
      <c r="BM35" s="78">
        <f t="shared" si="99"/>
        <v>9097.6159006801063</v>
      </c>
      <c r="BN35" s="78">
        <f t="shared" si="100"/>
        <v>58150.843745221042</v>
      </c>
      <c r="BO35" s="44">
        <f t="shared" si="101"/>
        <v>0.21002533158473788</v>
      </c>
      <c r="BP35" s="44">
        <f t="shared" si="102"/>
        <v>1.2318255232663384</v>
      </c>
      <c r="BQ35" s="44">
        <f t="shared" si="103"/>
        <v>0.152506542230023</v>
      </c>
      <c r="BR35" s="44">
        <f t="shared" si="104"/>
        <v>0.35355577068049676</v>
      </c>
      <c r="BS35" s="44">
        <f t="shared" si="105"/>
        <v>0.65204653062547713</v>
      </c>
      <c r="BT35" s="44">
        <f t="shared" si="106"/>
        <v>0.6585240570990557</v>
      </c>
      <c r="BU35" s="44">
        <f t="shared" si="107"/>
        <v>0.19371324548738814</v>
      </c>
      <c r="BV35" s="44">
        <f t="shared" si="108"/>
        <v>0</v>
      </c>
      <c r="BW35" s="44">
        <f t="shared" si="109"/>
        <v>0.12792569586464111</v>
      </c>
      <c r="BX35" s="44">
        <f t="shared" si="110"/>
        <v>0.14628058883091169</v>
      </c>
      <c r="BY35" s="44">
        <f t="shared" si="111"/>
        <v>2.9190174095959576E-2</v>
      </c>
      <c r="BZ35" s="44">
        <f t="shared" si="112"/>
        <v>0</v>
      </c>
      <c r="CA35" s="44">
        <f t="shared" si="113"/>
        <v>0</v>
      </c>
      <c r="CB35" s="44">
        <f t="shared" si="114"/>
        <v>6.2072506387700344E-2</v>
      </c>
      <c r="CC35" s="44">
        <f t="shared" si="115"/>
        <v>0.21805841436390855</v>
      </c>
      <c r="CD35" s="44">
        <f t="shared" si="116"/>
        <v>6.8313763880326159E-2</v>
      </c>
      <c r="CE35" s="44">
        <f t="shared" si="117"/>
        <v>0.1165838787677204</v>
      </c>
      <c r="CF35" s="44">
        <f t="shared" si="118"/>
        <v>0.56534081626322485</v>
      </c>
      <c r="CG35" s="44">
        <f t="shared" si="119"/>
        <v>4.5048088851455607E-2</v>
      </c>
      <c r="CH35" s="44">
        <f t="shared" si="120"/>
        <v>4.9691995496365604E-2</v>
      </c>
      <c r="CI35" s="44">
        <f t="shared" si="121"/>
        <v>0</v>
      </c>
      <c r="CJ35" s="44">
        <f t="shared" si="122"/>
        <v>0</v>
      </c>
      <c r="CK35" s="44">
        <f t="shared" si="123"/>
        <v>3.6055973929935536E-2</v>
      </c>
      <c r="CL35" s="44">
        <f t="shared" si="124"/>
        <v>0</v>
      </c>
      <c r="CM35" s="44">
        <f t="shared" si="125"/>
        <v>4.7662537626309565E-2</v>
      </c>
      <c r="CN35" s="44">
        <f t="shared" si="126"/>
        <v>0.13108004459504002</v>
      </c>
      <c r="CO35" s="44">
        <f t="shared" si="127"/>
        <v>3.6593925864764822E-2</v>
      </c>
      <c r="CP35" s="44">
        <f t="shared" si="128"/>
        <v>0</v>
      </c>
      <c r="CQ35" s="44">
        <f t="shared" si="129"/>
        <v>0.2987487166138314</v>
      </c>
      <c r="CR35" s="44">
        <f t="shared" si="130"/>
        <v>0</v>
      </c>
      <c r="CS35" s="44">
        <f t="shared" si="131"/>
        <v>8.1965317937639448E-2</v>
      </c>
      <c r="CT35" s="44">
        <f t="shared" si="132"/>
        <v>0.16676251918568125</v>
      </c>
      <c r="CU35" s="39">
        <v>6.35</v>
      </c>
      <c r="CV35" s="39">
        <v>37.628865979381402</v>
      </c>
      <c r="CW35" s="39">
        <v>4.6082949308755801</v>
      </c>
      <c r="CX35" s="39">
        <v>10.7049608355091</v>
      </c>
      <c r="CY35" s="39">
        <v>19.801980198019798</v>
      </c>
      <c r="CZ35" s="39">
        <v>20</v>
      </c>
      <c r="DA35" s="39">
        <v>5.85585585585586</v>
      </c>
      <c r="DB35" s="39">
        <v>0</v>
      </c>
      <c r="DC35" s="39">
        <v>3.8645833333333299</v>
      </c>
      <c r="DD35" s="39">
        <v>4.4198895027624303</v>
      </c>
      <c r="DE35" s="39">
        <v>0.88095238095238104</v>
      </c>
      <c r="DF35" s="39">
        <v>0</v>
      </c>
      <c r="DG35" s="39">
        <v>0</v>
      </c>
      <c r="DH35" s="39">
        <v>1.8739495798319299</v>
      </c>
      <c r="DI35" s="39">
        <v>6.5934065934065904</v>
      </c>
      <c r="DJ35" s="39">
        <v>2.0625</v>
      </c>
      <c r="DK35" s="39">
        <v>3.5215517241379302</v>
      </c>
      <c r="DL35" s="39">
        <v>17.153846153846199</v>
      </c>
      <c r="DM35" s="39">
        <v>1.3597560975609799</v>
      </c>
      <c r="DN35" s="39">
        <v>1.5</v>
      </c>
      <c r="DO35" s="39">
        <v>0</v>
      </c>
      <c r="DP35" s="39">
        <v>0</v>
      </c>
      <c r="DQ35" s="39">
        <v>1.0882352941176501</v>
      </c>
      <c r="DR35" s="39">
        <v>0</v>
      </c>
      <c r="DS35" s="39">
        <v>1.43870967741935</v>
      </c>
      <c r="DT35" s="39">
        <v>3.96</v>
      </c>
      <c r="DU35" s="78">
        <v>1.1044776119402999</v>
      </c>
      <c r="DV35" s="78">
        <v>0</v>
      </c>
      <c r="DW35" s="78">
        <v>9.0405405405405403</v>
      </c>
      <c r="DX35" s="78">
        <v>0</v>
      </c>
      <c r="DY35" s="78">
        <v>2.4750000000000001</v>
      </c>
      <c r="DZ35" s="78">
        <v>5.03978779840849</v>
      </c>
      <c r="EA35" s="39">
        <f t="shared" si="133"/>
        <v>3.2081154377469874</v>
      </c>
      <c r="EB35" s="39">
        <f t="shared" si="134"/>
        <v>9.2494566905335507</v>
      </c>
      <c r="EC35">
        <v>572.77</v>
      </c>
      <c r="ED35" s="39">
        <f t="shared" si="135"/>
        <v>0.11627020998278814</v>
      </c>
      <c r="EE35" s="39">
        <f t="shared" si="136"/>
        <v>0.58135104991394071</v>
      </c>
      <c r="EF35" s="39">
        <f t="shared" si="137"/>
        <v>0.30656831338569551</v>
      </c>
      <c r="EG35" s="39">
        <f t="shared" si="138"/>
        <v>342570555.03965372</v>
      </c>
      <c r="EH35" s="39">
        <f t="shared" si="139"/>
        <v>17943945.97963509</v>
      </c>
      <c r="EI35" s="39">
        <f t="shared" si="140"/>
        <v>20071321.018457808</v>
      </c>
      <c r="EJ35" s="39">
        <f t="shared" si="141"/>
        <v>35425419.124743499</v>
      </c>
      <c r="EK35" s="39">
        <f t="shared" si="142"/>
        <v>18683902.514877774</v>
      </c>
      <c r="EL35" s="39">
        <f t="shared" si="143"/>
        <v>7399565.3524268409</v>
      </c>
      <c r="EM35" s="39">
        <f t="shared" si="144"/>
        <v>20533793.852984484</v>
      </c>
      <c r="EN35" s="39">
        <f t="shared" si="145"/>
        <v>4254750.0776454331</v>
      </c>
      <c r="EO35" s="39">
        <f t="shared" si="146"/>
        <v>8879478.4229122084</v>
      </c>
      <c r="EP35" s="39">
        <f t="shared" si="147"/>
        <v>33483033.219731454</v>
      </c>
      <c r="EQ35" s="39">
        <f t="shared" si="148"/>
        <v>7769543.620048183</v>
      </c>
      <c r="ER35" s="39">
        <f t="shared" si="149"/>
        <v>3514793.5424027494</v>
      </c>
      <c r="ES35" s="39">
        <f t="shared" si="150"/>
        <v>6382125.1164681502</v>
      </c>
      <c r="ET35" s="39">
        <f t="shared" si="151"/>
        <v>11006853.461734926</v>
      </c>
      <c r="EU35" s="39">
        <f t="shared" si="152"/>
        <v>25251016.765156593</v>
      </c>
      <c r="EV35" s="39">
        <f t="shared" si="153"/>
        <v>13319217.634368313</v>
      </c>
      <c r="EW35" s="39">
        <f t="shared" si="154"/>
        <v>21458739.522037838</v>
      </c>
      <c r="EX35" s="39">
        <f t="shared" si="155"/>
        <v>2404858.7395387231</v>
      </c>
      <c r="EY35" s="39">
        <f t="shared" si="156"/>
        <v>15169108.972475024</v>
      </c>
      <c r="EZ35" s="39">
        <f t="shared" si="157"/>
        <v>4624728.3452667752</v>
      </c>
      <c r="FA35" s="39">
        <f t="shared" si="158"/>
        <v>4532233.7783614397</v>
      </c>
      <c r="FB35" s="39">
        <f t="shared" si="159"/>
        <v>12671755.666030966</v>
      </c>
      <c r="FC35" s="39">
        <f t="shared" si="160"/>
        <v>6289630.5495628146</v>
      </c>
      <c r="FD35" s="39">
        <f t="shared" si="161"/>
        <v>4717222.9121721108</v>
      </c>
      <c r="FE35" s="39">
        <f t="shared" si="162"/>
        <v>14336657.870327005</v>
      </c>
      <c r="FF35" s="39">
        <f t="shared" si="163"/>
        <v>6937092.5179001633</v>
      </c>
      <c r="FG35" s="39">
        <f t="shared" si="164"/>
        <v>6197135.9826574791</v>
      </c>
      <c r="FH35" s="39">
        <f t="shared" si="165"/>
        <v>7769543.620048183</v>
      </c>
      <c r="FI35" s="39">
        <f t="shared" si="166"/>
        <v>6844597.9509948278</v>
      </c>
      <c r="FJ35" s="39">
        <f t="shared" si="167"/>
        <v>6104641.4157521436</v>
      </c>
      <c r="FK35" s="39">
        <f t="shared" si="168"/>
        <v>11099348.028640261</v>
      </c>
      <c r="FL35" s="39">
        <f t="shared" si="169"/>
        <v>34870451.723311491</v>
      </c>
      <c r="FM35" s="39">
        <v>37036830</v>
      </c>
      <c r="FN35">
        <v>1940000</v>
      </c>
      <c r="FO35">
        <v>2170000</v>
      </c>
      <c r="FP35">
        <v>3830000</v>
      </c>
      <c r="FQ35">
        <v>2020000</v>
      </c>
      <c r="FR35">
        <v>800000</v>
      </c>
      <c r="FS35">
        <v>2220000</v>
      </c>
      <c r="FT35">
        <v>460000</v>
      </c>
      <c r="FU35">
        <v>960000</v>
      </c>
      <c r="FV35">
        <v>3620000</v>
      </c>
      <c r="FW35">
        <v>840000</v>
      </c>
      <c r="FX35">
        <v>380000</v>
      </c>
      <c r="FY35">
        <v>690000</v>
      </c>
      <c r="FZ35">
        <v>1190000</v>
      </c>
      <c r="GA35">
        <v>2730000</v>
      </c>
      <c r="GB35">
        <v>1440000</v>
      </c>
      <c r="GC35">
        <v>2320000</v>
      </c>
      <c r="GD35">
        <v>260000</v>
      </c>
      <c r="GE35">
        <v>1640000</v>
      </c>
      <c r="GF35">
        <v>500000</v>
      </c>
      <c r="GG35">
        <v>490000</v>
      </c>
      <c r="GH35">
        <v>1370000</v>
      </c>
      <c r="GI35">
        <v>680000</v>
      </c>
      <c r="GJ35">
        <v>510000</v>
      </c>
      <c r="GK35">
        <v>1550000</v>
      </c>
      <c r="GL35">
        <v>750000</v>
      </c>
      <c r="GM35">
        <v>670000</v>
      </c>
      <c r="GN35">
        <v>840000</v>
      </c>
      <c r="GO35">
        <v>740000</v>
      </c>
      <c r="GP35">
        <v>660000</v>
      </c>
      <c r="GQ35">
        <v>1200000</v>
      </c>
      <c r="GR35">
        <v>3770000</v>
      </c>
      <c r="GS35" s="74">
        <v>1.6148640275387243E-2</v>
      </c>
      <c r="GT35">
        <v>2E-3</v>
      </c>
      <c r="GU35">
        <v>0.01</v>
      </c>
      <c r="GV35" s="37">
        <f t="shared" si="35"/>
        <v>5.2733767906857276E-3</v>
      </c>
      <c r="GW35" s="44">
        <f t="shared" si="170"/>
        <v>2.9249049393630622</v>
      </c>
      <c r="GX35" s="30">
        <v>3.9</v>
      </c>
      <c r="GY35" s="13">
        <f t="shared" si="171"/>
        <v>1.1547193023526243</v>
      </c>
      <c r="GZ35" s="44">
        <v>0.41</v>
      </c>
      <c r="HA35" s="13">
        <f t="shared" si="172"/>
        <v>1.7100000000000009</v>
      </c>
      <c r="HB35" s="13">
        <f t="shared" si="173"/>
        <v>-0.15665381004537635</v>
      </c>
      <c r="HC35" s="13">
        <f t="shared" si="174"/>
        <v>14.886316152974905</v>
      </c>
      <c r="HD35" s="13">
        <f t="shared" si="175"/>
        <v>17.410896085350757</v>
      </c>
      <c r="HE35" s="13">
        <v>9.75</v>
      </c>
      <c r="HF35" s="13">
        <v>8.0399999999999991</v>
      </c>
      <c r="HG35" s="13">
        <v>2</v>
      </c>
      <c r="HH35" s="13">
        <f t="shared" si="176"/>
        <v>-10.684619516131413</v>
      </c>
      <c r="HI35" s="13">
        <f t="shared" si="36"/>
        <v>0.25865107765800122</v>
      </c>
      <c r="HJ35" s="13">
        <f t="shared" si="177"/>
        <v>-1.2273486055805338</v>
      </c>
      <c r="HK35" s="13">
        <f t="shared" si="178"/>
        <v>3.7249742185303605</v>
      </c>
      <c r="HL35" s="44">
        <v>1.1499999999999999</v>
      </c>
      <c r="HM35" s="44">
        <v>0.72</v>
      </c>
      <c r="HN35" s="44">
        <f t="shared" si="179"/>
        <v>182.98193356716774</v>
      </c>
      <c r="HO35" s="44">
        <v>200</v>
      </c>
      <c r="HP35" s="44">
        <v>0</v>
      </c>
      <c r="HQ35" s="44">
        <v>2941</v>
      </c>
      <c r="HR35" s="44">
        <v>8000</v>
      </c>
    </row>
    <row r="36" spans="1:226" x14ac:dyDescent="0.25">
      <c r="C36" s="70">
        <f>AVERAGE(C11:C35)</f>
        <v>1.7059371481131132E-5</v>
      </c>
      <c r="D36" s="70">
        <f t="shared" ref="D36:AH36" si="180">AVERAGE(D11:D35)</f>
        <v>1.0109052018204176E-4</v>
      </c>
      <c r="E36" s="70">
        <f t="shared" si="180"/>
        <v>1.2380254349672448E-5</v>
      </c>
      <c r="F36" s="70">
        <f t="shared" si="180"/>
        <v>2.8759039934474009E-5</v>
      </c>
      <c r="G36" s="70">
        <f t="shared" si="180"/>
        <v>5.3198320670869478E-5</v>
      </c>
      <c r="H36" s="70">
        <f t="shared" si="180"/>
        <v>5.3730303877578539E-5</v>
      </c>
      <c r="I36" s="70">
        <f t="shared" si="180"/>
        <v>1.5731845729921702E-5</v>
      </c>
      <c r="J36" s="70">
        <f t="shared" si="180"/>
        <v>0</v>
      </c>
      <c r="K36" s="70">
        <f t="shared" si="180"/>
        <v>1.0382261843011322E-5</v>
      </c>
      <c r="L36" s="70">
        <f t="shared" si="180"/>
        <v>1.1874100304437091E-5</v>
      </c>
      <c r="M36" s="70">
        <f t="shared" si="180"/>
        <v>2.366691956512453E-6</v>
      </c>
      <c r="N36" s="70">
        <f t="shared" si="180"/>
        <v>0</v>
      </c>
      <c r="O36" s="70">
        <f t="shared" si="180"/>
        <v>0</v>
      </c>
      <c r="P36" s="70">
        <f t="shared" si="180"/>
        <v>5.0343940187815452E-6</v>
      </c>
      <c r="Q36" s="70">
        <f t="shared" si="180"/>
        <v>1.7713286992608177E-5</v>
      </c>
      <c r="R36" s="70">
        <f t="shared" si="180"/>
        <v>5.5409375873750974E-6</v>
      </c>
      <c r="S36" s="70">
        <f t="shared" si="180"/>
        <v>9.4607022129269453E-6</v>
      </c>
      <c r="T36" s="70">
        <f t="shared" si="180"/>
        <v>4.6084068325769258E-5</v>
      </c>
      <c r="U36" s="70">
        <f t="shared" si="180"/>
        <v>3.6530054160670551E-6</v>
      </c>
      <c r="V36" s="70">
        <f t="shared" si="180"/>
        <v>4.0297727908186232E-6</v>
      </c>
      <c r="W36" s="70">
        <f t="shared" si="180"/>
        <v>0</v>
      </c>
      <c r="X36" s="70">
        <f t="shared" si="180"/>
        <v>0</v>
      </c>
      <c r="Y36" s="70">
        <f t="shared" si="180"/>
        <v>2.9235606521622016E-6</v>
      </c>
      <c r="Z36" s="70">
        <f t="shared" si="180"/>
        <v>0</v>
      </c>
      <c r="AA36" s="70">
        <f t="shared" si="180"/>
        <v>3.8651154079676065E-6</v>
      </c>
      <c r="AB36" s="70">
        <f t="shared" si="180"/>
        <v>1.0638600167760672E-5</v>
      </c>
      <c r="AC36" s="70">
        <f t="shared" si="180"/>
        <v>2.967195885776935E-6</v>
      </c>
      <c r="AD36" s="70">
        <f t="shared" si="180"/>
        <v>0</v>
      </c>
      <c r="AE36" s="70">
        <f t="shared" si="180"/>
        <v>2.4287549523040465E-5</v>
      </c>
      <c r="AF36" s="70">
        <f t="shared" si="180"/>
        <v>0</v>
      </c>
      <c r="AG36" s="70">
        <f t="shared" si="180"/>
        <v>6.6491251048503889E-6</v>
      </c>
      <c r="AH36" s="70">
        <f t="shared" si="180"/>
        <v>1.3539466494349866E-5</v>
      </c>
      <c r="AI36" s="58">
        <f>AVERAGE(AI11:AI35)</f>
        <v>361123.21494654519</v>
      </c>
      <c r="AJ36" s="58">
        <f t="shared" ref="AJ36:BN36" si="181">AVERAGE(AJ11:AJ35)</f>
        <v>110932.55305814145</v>
      </c>
      <c r="AK36" s="58">
        <f t="shared" si="181"/>
        <v>15363.86508746346</v>
      </c>
      <c r="AL36" s="58">
        <f t="shared" si="181"/>
        <v>62863.816968972824</v>
      </c>
      <c r="AM36" s="58">
        <f t="shared" si="181"/>
        <v>61145.116584965392</v>
      </c>
      <c r="AN36" s="58">
        <f t="shared" si="181"/>
        <v>24456.437022542843</v>
      </c>
      <c r="AO36" s="58">
        <f t="shared" si="181"/>
        <v>19964.704238151451</v>
      </c>
      <c r="AP36" s="58">
        <f t="shared" si="181"/>
        <v>0</v>
      </c>
      <c r="AQ36" s="58">
        <f t="shared" si="181"/>
        <v>5701.4104102266729</v>
      </c>
      <c r="AR36" s="58">
        <f t="shared" si="181"/>
        <v>24583.731386461415</v>
      </c>
      <c r="AS36" s="58">
        <f t="shared" si="181"/>
        <v>1138.3434116431347</v>
      </c>
      <c r="AT36" s="58">
        <f t="shared" si="181"/>
        <v>0</v>
      </c>
      <c r="AU36" s="58">
        <f t="shared" si="181"/>
        <v>0</v>
      </c>
      <c r="AV36" s="58">
        <f t="shared" si="181"/>
        <v>3429.2742907424054</v>
      </c>
      <c r="AW36" s="58">
        <f t="shared" si="181"/>
        <v>27636.630287167663</v>
      </c>
      <c r="AX36" s="58">
        <f t="shared" si="181"/>
        <v>4566.9518322145896</v>
      </c>
      <c r="AY36" s="58">
        <f t="shared" si="181"/>
        <v>12556.836313405758</v>
      </c>
      <c r="AZ36" s="58">
        <f t="shared" si="181"/>
        <v>6823.6864020336352</v>
      </c>
      <c r="BA36" s="58">
        <f t="shared" si="181"/>
        <v>3429.863973880761</v>
      </c>
      <c r="BB36" s="58">
        <f t="shared" si="181"/>
        <v>1153.4875965500253</v>
      </c>
      <c r="BC36" s="58">
        <f t="shared" si="181"/>
        <v>0</v>
      </c>
      <c r="BD36" s="58">
        <f t="shared" si="181"/>
        <v>0</v>
      </c>
      <c r="BE36" s="58">
        <f t="shared" si="181"/>
        <v>1138.2644954418492</v>
      </c>
      <c r="BF36" s="58">
        <f t="shared" si="181"/>
        <v>0</v>
      </c>
      <c r="BG36" s="58">
        <f t="shared" si="181"/>
        <v>3429.7734158062185</v>
      </c>
      <c r="BH36" s="58">
        <f t="shared" si="181"/>
        <v>4564.0563519013049</v>
      </c>
      <c r="BI36" s="58">
        <f t="shared" si="181"/>
        <v>1138.2583121719736</v>
      </c>
      <c r="BJ36" s="58">
        <f t="shared" si="181"/>
        <v>0</v>
      </c>
      <c r="BK36" s="58">
        <f t="shared" si="181"/>
        <v>10263.229854213761</v>
      </c>
      <c r="BL36" s="58">
        <f t="shared" si="181"/>
        <v>0</v>
      </c>
      <c r="BM36" s="58">
        <f t="shared" si="181"/>
        <v>4566.3220674707727</v>
      </c>
      <c r="BN36" s="58">
        <f t="shared" si="181"/>
        <v>29187.136560652551</v>
      </c>
    </row>
    <row r="37" spans="1:226" x14ac:dyDescent="0.25"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</row>
    <row r="38" spans="1:226" x14ac:dyDescent="0.25"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</row>
    <row r="40" spans="1:226" x14ac:dyDescent="0.25">
      <c r="A40" t="s">
        <v>360</v>
      </c>
      <c r="B40" s="58">
        <f>AI36/1016047</f>
        <v>0.35541979351993086</v>
      </c>
      <c r="C40" s="58">
        <f t="shared" ref="C40:Z40" si="182">AJ36/1016047</f>
        <v>0.10918053304437832</v>
      </c>
      <c r="D40" s="58">
        <f t="shared" si="182"/>
        <v>1.5121214951142476E-2</v>
      </c>
      <c r="E40" s="58">
        <f t="shared" si="182"/>
        <v>6.1870973457893996E-2</v>
      </c>
      <c r="F40" s="58">
        <f t="shared" si="182"/>
        <v>6.0179417472779696E-2</v>
      </c>
      <c r="G40" s="58">
        <f t="shared" si="182"/>
        <v>2.4070182799164647E-2</v>
      </c>
      <c r="H40" s="58">
        <f t="shared" si="182"/>
        <v>1.9649390469290741E-2</v>
      </c>
      <c r="I40" s="58">
        <f t="shared" si="182"/>
        <v>0</v>
      </c>
      <c r="J40" s="58">
        <f t="shared" si="182"/>
        <v>5.6113648386606849E-3</v>
      </c>
      <c r="K40" s="58">
        <f t="shared" si="182"/>
        <v>2.4195466731815964E-2</v>
      </c>
      <c r="L40" s="58">
        <f t="shared" si="182"/>
        <v>1.1203649158386716E-3</v>
      </c>
      <c r="M40" s="58">
        <f t="shared" si="182"/>
        <v>0</v>
      </c>
      <c r="N40" s="58">
        <f t="shared" si="182"/>
        <v>0</v>
      </c>
      <c r="O40" s="58">
        <f t="shared" si="182"/>
        <v>3.3751138389684784E-3</v>
      </c>
      <c r="P40" s="58">
        <f t="shared" si="182"/>
        <v>2.7200149488328457E-2</v>
      </c>
      <c r="Q40" s="58">
        <f t="shared" si="182"/>
        <v>4.4948234010971835E-3</v>
      </c>
      <c r="R40" s="58">
        <f t="shared" si="182"/>
        <v>1.235851915650138E-2</v>
      </c>
      <c r="S40" s="58">
        <f t="shared" si="182"/>
        <v>6.7159160964341564E-3</v>
      </c>
      <c r="T40" s="58">
        <f t="shared" si="182"/>
        <v>3.3756942089103762E-3</v>
      </c>
      <c r="U40" s="58">
        <f t="shared" si="182"/>
        <v>1.1352699201415144E-3</v>
      </c>
      <c r="V40" s="58">
        <f t="shared" si="182"/>
        <v>0</v>
      </c>
      <c r="W40" s="58">
        <f t="shared" si="182"/>
        <v>0</v>
      </c>
      <c r="X40" s="58">
        <f t="shared" si="182"/>
        <v>1.1202872460052038E-3</v>
      </c>
      <c r="Y40" s="58">
        <f t="shared" si="182"/>
        <v>0</v>
      </c>
      <c r="Z40" s="58">
        <f t="shared" si="182"/>
        <v>3.3756050810702836E-3</v>
      </c>
      <c r="AA40" s="58">
        <f t="shared" ref="AA40" si="183">BH36/1016047</f>
        <v>4.4919736507280719E-3</v>
      </c>
      <c r="AB40" s="58">
        <f t="shared" ref="AB40" si="184">BI36/1016047</f>
        <v>1.1202811603911763E-3</v>
      </c>
      <c r="AC40" s="58">
        <f t="shared" ref="AC40" si="185">BJ36/1016047</f>
        <v>0</v>
      </c>
      <c r="AD40" s="58">
        <f t="shared" ref="AD40" si="186">BK36/1016047</f>
        <v>1.0101136910215533E-2</v>
      </c>
      <c r="AE40" s="58">
        <f t="shared" ref="AE40" si="187">BL36/1016047</f>
        <v>0</v>
      </c>
      <c r="AF40" s="58">
        <f t="shared" ref="AF40" si="188">BM36/1016047</f>
        <v>4.494203582581094E-3</v>
      </c>
      <c r="AG40" s="58">
        <f t="shared" ref="AG40" si="189">BN36/1016047</f>
        <v>2.8726167746819339E-2</v>
      </c>
      <c r="AH40" s="68"/>
    </row>
    <row r="41" spans="1:226" x14ac:dyDescent="0.25">
      <c r="A41" t="s">
        <v>566</v>
      </c>
      <c r="B41" s="78">
        <f>(AI36/1016047)*$B11*1.2</f>
        <v>1034.2715991429989</v>
      </c>
      <c r="C41" s="78">
        <f t="shared" ref="C41:AG41" si="190">(AJ36/1016047)*$B11*1.2</f>
        <v>317.71535115914088</v>
      </c>
      <c r="D41" s="78">
        <f t="shared" si="190"/>
        <v>44.002735507824603</v>
      </c>
      <c r="E41" s="78">
        <f t="shared" si="190"/>
        <v>180.0445327624715</v>
      </c>
      <c r="F41" s="78">
        <f t="shared" si="190"/>
        <v>175.12210484578893</v>
      </c>
      <c r="G41" s="78">
        <f t="shared" si="190"/>
        <v>70.044231945569123</v>
      </c>
      <c r="H41" s="78">
        <f t="shared" si="190"/>
        <v>57.179726265636056</v>
      </c>
      <c r="I41" s="78">
        <f t="shared" si="190"/>
        <v>0</v>
      </c>
      <c r="J41" s="78">
        <f t="shared" si="190"/>
        <v>16.329071680502594</v>
      </c>
      <c r="K41" s="78">
        <f t="shared" si="190"/>
        <v>70.408808189584462</v>
      </c>
      <c r="L41" s="78">
        <f t="shared" si="190"/>
        <v>3.2602619050905339</v>
      </c>
      <c r="M41" s="78">
        <f t="shared" si="190"/>
        <v>0</v>
      </c>
      <c r="N41" s="78">
        <f t="shared" si="190"/>
        <v>0</v>
      </c>
      <c r="O41" s="78">
        <f t="shared" si="190"/>
        <v>9.8215812713982711</v>
      </c>
      <c r="P41" s="78">
        <f t="shared" si="190"/>
        <v>79.15243501103582</v>
      </c>
      <c r="Q41" s="78">
        <f t="shared" si="190"/>
        <v>13.079936097192803</v>
      </c>
      <c r="R41" s="78">
        <f t="shared" si="190"/>
        <v>35.963290745419016</v>
      </c>
      <c r="S41" s="78">
        <f t="shared" si="190"/>
        <v>19.543315840623396</v>
      </c>
      <c r="T41" s="78">
        <f t="shared" si="190"/>
        <v>9.8232701479291951</v>
      </c>
      <c r="U41" s="78">
        <f t="shared" si="190"/>
        <v>3.3036354676118065</v>
      </c>
      <c r="V41" s="78">
        <f t="shared" si="190"/>
        <v>0</v>
      </c>
      <c r="W41" s="78">
        <f t="shared" si="190"/>
        <v>0</v>
      </c>
      <c r="X41" s="78">
        <f t="shared" si="190"/>
        <v>3.2600358858751428</v>
      </c>
      <c r="Y41" s="78">
        <f t="shared" si="190"/>
        <v>0</v>
      </c>
      <c r="Z41" s="78">
        <f t="shared" si="190"/>
        <v>9.8230107859145246</v>
      </c>
      <c r="AA41" s="78">
        <f t="shared" si="190"/>
        <v>13.071643323618689</v>
      </c>
      <c r="AB41" s="78">
        <f t="shared" si="190"/>
        <v>3.2600181767383232</v>
      </c>
      <c r="AC41" s="78">
        <f t="shared" si="190"/>
        <v>0</v>
      </c>
      <c r="AD41" s="78">
        <f t="shared" si="190"/>
        <v>29.394308408727198</v>
      </c>
      <c r="AE41" s="78">
        <f t="shared" si="190"/>
        <v>0</v>
      </c>
      <c r="AF41" s="78">
        <f t="shared" si="190"/>
        <v>13.078132425310983</v>
      </c>
      <c r="AG41" s="78">
        <f t="shared" si="190"/>
        <v>83.593148143244264</v>
      </c>
      <c r="AH41" s="68"/>
    </row>
    <row r="42" spans="1:226" x14ac:dyDescent="0.25">
      <c r="A42" t="s">
        <v>362</v>
      </c>
      <c r="B42" s="57">
        <f>B41*81.6</f>
        <v>84396.562490068696</v>
      </c>
      <c r="C42" s="57">
        <f t="shared" ref="C42:AG42" si="191">C41*81.6</f>
        <v>25925.572654585892</v>
      </c>
      <c r="D42" s="57">
        <f t="shared" si="191"/>
        <v>3590.6232174384872</v>
      </c>
      <c r="E42" s="57">
        <f t="shared" si="191"/>
        <v>14691.633873417673</v>
      </c>
      <c r="F42" s="57">
        <f t="shared" si="191"/>
        <v>14289.963755416375</v>
      </c>
      <c r="G42" s="57">
        <f t="shared" si="191"/>
        <v>5715.6093267584401</v>
      </c>
      <c r="H42" s="57">
        <f t="shared" si="191"/>
        <v>4665.8656632759021</v>
      </c>
      <c r="I42" s="57">
        <f t="shared" si="191"/>
        <v>0</v>
      </c>
      <c r="J42" s="57">
        <f t="shared" si="191"/>
        <v>1332.4522491290115</v>
      </c>
      <c r="K42" s="57">
        <f t="shared" si="191"/>
        <v>5745.3587482700914</v>
      </c>
      <c r="L42" s="57">
        <f t="shared" si="191"/>
        <v>266.03737145538753</v>
      </c>
      <c r="M42" s="57">
        <f t="shared" si="191"/>
        <v>0</v>
      </c>
      <c r="N42" s="57">
        <f t="shared" si="191"/>
        <v>0</v>
      </c>
      <c r="O42" s="57">
        <f t="shared" si="191"/>
        <v>801.44103174609882</v>
      </c>
      <c r="P42" s="57">
        <f t="shared" si="191"/>
        <v>6458.8386969005223</v>
      </c>
      <c r="Q42" s="57">
        <f t="shared" si="191"/>
        <v>1067.3227855309326</v>
      </c>
      <c r="R42" s="57">
        <f t="shared" si="191"/>
        <v>2934.6045248261917</v>
      </c>
      <c r="S42" s="57">
        <f t="shared" si="191"/>
        <v>1594.734572594869</v>
      </c>
      <c r="T42" s="57">
        <f t="shared" si="191"/>
        <v>801.57884407102222</v>
      </c>
      <c r="U42" s="57">
        <f t="shared" si="191"/>
        <v>269.57665415712341</v>
      </c>
      <c r="V42" s="57">
        <f t="shared" si="191"/>
        <v>0</v>
      </c>
      <c r="W42" s="57">
        <f t="shared" si="191"/>
        <v>0</v>
      </c>
      <c r="X42" s="57">
        <f t="shared" si="191"/>
        <v>266.01892828741165</v>
      </c>
      <c r="Y42" s="57">
        <f t="shared" si="191"/>
        <v>0</v>
      </c>
      <c r="Z42" s="57">
        <f t="shared" si="191"/>
        <v>801.55768013062516</v>
      </c>
      <c r="AA42" s="57">
        <f t="shared" si="191"/>
        <v>1066.646095207285</v>
      </c>
      <c r="AB42" s="57">
        <f t="shared" si="191"/>
        <v>266.01748322184716</v>
      </c>
      <c r="AC42" s="57">
        <f t="shared" si="191"/>
        <v>0</v>
      </c>
      <c r="AD42" s="57">
        <f t="shared" si="191"/>
        <v>2398.5755661521393</v>
      </c>
      <c r="AE42" s="57">
        <f t="shared" si="191"/>
        <v>0</v>
      </c>
      <c r="AF42" s="57">
        <f t="shared" si="191"/>
        <v>1067.1756059053762</v>
      </c>
      <c r="AG42" s="57">
        <f t="shared" si="191"/>
        <v>6821.2008884887318</v>
      </c>
      <c r="AH42" s="68"/>
    </row>
    <row r="43" spans="1:226" x14ac:dyDescent="0.25">
      <c r="A43" t="s">
        <v>568</v>
      </c>
      <c r="B43" s="57">
        <f>B41*28.2</f>
        <v>29166.459095832568</v>
      </c>
      <c r="C43" s="57">
        <f t="shared" ref="C43:AG43" si="192">C41*28.2</f>
        <v>8959.5729026877725</v>
      </c>
      <c r="D43" s="57">
        <f t="shared" si="192"/>
        <v>1240.8771413206539</v>
      </c>
      <c r="E43" s="57">
        <f t="shared" si="192"/>
        <v>5077.2558239016962</v>
      </c>
      <c r="F43" s="57">
        <f t="shared" si="192"/>
        <v>4938.443356651248</v>
      </c>
      <c r="G43" s="57">
        <f t="shared" si="192"/>
        <v>1975.2473408650492</v>
      </c>
      <c r="H43" s="57">
        <f t="shared" si="192"/>
        <v>1612.4682806909368</v>
      </c>
      <c r="I43" s="57">
        <f t="shared" si="192"/>
        <v>0</v>
      </c>
      <c r="J43" s="57">
        <f t="shared" si="192"/>
        <v>460.47982139017313</v>
      </c>
      <c r="K43" s="57">
        <f t="shared" si="192"/>
        <v>1985.5283909462819</v>
      </c>
      <c r="L43" s="57">
        <f t="shared" si="192"/>
        <v>91.939385723553059</v>
      </c>
      <c r="M43" s="57">
        <f t="shared" si="192"/>
        <v>0</v>
      </c>
      <c r="N43" s="57">
        <f t="shared" si="192"/>
        <v>0</v>
      </c>
      <c r="O43" s="57">
        <f t="shared" si="192"/>
        <v>276.96859185343123</v>
      </c>
      <c r="P43" s="57">
        <f t="shared" si="192"/>
        <v>2232.0986673112102</v>
      </c>
      <c r="Q43" s="57">
        <f t="shared" si="192"/>
        <v>368.85419794083703</v>
      </c>
      <c r="R43" s="57">
        <f t="shared" si="192"/>
        <v>1014.1647990208162</v>
      </c>
      <c r="S43" s="57">
        <f t="shared" si="192"/>
        <v>551.1215067055798</v>
      </c>
      <c r="T43" s="57">
        <f t="shared" si="192"/>
        <v>277.01621817160327</v>
      </c>
      <c r="U43" s="57">
        <f t="shared" si="192"/>
        <v>93.162520186652941</v>
      </c>
      <c r="V43" s="57">
        <f t="shared" si="192"/>
        <v>0</v>
      </c>
      <c r="W43" s="57">
        <f t="shared" si="192"/>
        <v>0</v>
      </c>
      <c r="X43" s="57">
        <f t="shared" si="192"/>
        <v>91.93301198167903</v>
      </c>
      <c r="Y43" s="57">
        <f t="shared" si="192"/>
        <v>0</v>
      </c>
      <c r="Z43" s="57">
        <f t="shared" si="192"/>
        <v>277.00890416278958</v>
      </c>
      <c r="AA43" s="57">
        <f t="shared" si="192"/>
        <v>368.620341726047</v>
      </c>
      <c r="AB43" s="57">
        <f t="shared" si="192"/>
        <v>91.932512584020714</v>
      </c>
      <c r="AC43" s="57">
        <f t="shared" si="192"/>
        <v>0</v>
      </c>
      <c r="AD43" s="57">
        <f t="shared" si="192"/>
        <v>828.91949712610699</v>
      </c>
      <c r="AE43" s="57">
        <f t="shared" si="192"/>
        <v>0</v>
      </c>
      <c r="AF43" s="57">
        <f t="shared" si="192"/>
        <v>368.80333439376972</v>
      </c>
      <c r="AG43" s="57">
        <f t="shared" si="192"/>
        <v>2357.3267776394882</v>
      </c>
      <c r="AH43" s="68"/>
    </row>
    <row r="44" spans="1:226" x14ac:dyDescent="0.25"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226" x14ac:dyDescent="0.25"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226" x14ac:dyDescent="0.25"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226" x14ac:dyDescent="0.25"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226" x14ac:dyDescent="0.25"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:34" x14ac:dyDescent="0.25"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  <row r="50" spans="1:34" x14ac:dyDescent="0.25">
      <c r="A50" s="100" t="s">
        <v>372</v>
      </c>
      <c r="B50" s="102" t="s">
        <v>560</v>
      </c>
      <c r="C50" s="101" t="s">
        <v>569</v>
      </c>
      <c r="D50" s="102" t="s">
        <v>562</v>
      </c>
      <c r="E50" s="102" t="s">
        <v>563</v>
      </c>
      <c r="F50" s="102" t="s">
        <v>564</v>
      </c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</row>
    <row r="51" spans="1:34" x14ac:dyDescent="0.25">
      <c r="A51" s="100">
        <v>1</v>
      </c>
      <c r="B51" s="105">
        <f>D36</f>
        <v>1.0109052018204176E-4</v>
      </c>
      <c r="C51" s="102">
        <f>C40</f>
        <v>0.10918053304437832</v>
      </c>
      <c r="D51" s="107">
        <f>C41</f>
        <v>317.71535115914088</v>
      </c>
      <c r="E51" s="107">
        <f>C42</f>
        <v>25925.572654585892</v>
      </c>
      <c r="F51" s="107">
        <f>C43</f>
        <v>8959.5729026877725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</row>
    <row r="52" spans="1:34" x14ac:dyDescent="0.25">
      <c r="A52" s="100">
        <v>2</v>
      </c>
      <c r="B52" s="105">
        <f>E36</f>
        <v>1.2380254349672448E-5</v>
      </c>
      <c r="C52" s="102">
        <f>D40</f>
        <v>1.5121214951142476E-2</v>
      </c>
      <c r="D52" s="107">
        <f>D41</f>
        <v>44.002735507824603</v>
      </c>
      <c r="E52" s="107">
        <f>D42</f>
        <v>3590.6232174384872</v>
      </c>
      <c r="F52" s="107">
        <f>D43</f>
        <v>1240.8771413206539</v>
      </c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</row>
    <row r="53" spans="1:34" x14ac:dyDescent="0.25">
      <c r="A53" s="100">
        <v>3</v>
      </c>
      <c r="B53" s="105">
        <f>F36</f>
        <v>2.8759039934474009E-5</v>
      </c>
      <c r="C53" s="102">
        <f>E40</f>
        <v>6.1870973457893996E-2</v>
      </c>
      <c r="D53" s="107">
        <f>E41</f>
        <v>180.0445327624715</v>
      </c>
      <c r="E53" s="107">
        <f>E42</f>
        <v>14691.633873417673</v>
      </c>
      <c r="F53" s="107">
        <f>E43</f>
        <v>5077.2558239016962</v>
      </c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</row>
    <row r="54" spans="1:34" x14ac:dyDescent="0.25">
      <c r="A54" s="100">
        <v>4</v>
      </c>
      <c r="B54" s="105">
        <f>G36</f>
        <v>5.3198320670869478E-5</v>
      </c>
      <c r="C54" s="102">
        <f>F40</f>
        <v>6.0179417472779696E-2</v>
      </c>
      <c r="D54" s="107">
        <f>F41</f>
        <v>175.12210484578893</v>
      </c>
      <c r="E54" s="107">
        <f>F42</f>
        <v>14289.963755416375</v>
      </c>
      <c r="F54" s="107">
        <f>F43</f>
        <v>4938.443356651248</v>
      </c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</row>
    <row r="55" spans="1:34" x14ac:dyDescent="0.25">
      <c r="A55" s="100">
        <v>5</v>
      </c>
      <c r="B55" s="105">
        <f>H36</f>
        <v>5.3730303877578539E-5</v>
      </c>
      <c r="C55" s="102">
        <f>G40</f>
        <v>2.4070182799164647E-2</v>
      </c>
      <c r="D55" s="107">
        <f>G41</f>
        <v>70.044231945569123</v>
      </c>
      <c r="E55" s="107">
        <f>G42</f>
        <v>5715.6093267584401</v>
      </c>
      <c r="F55" s="107">
        <f>G43</f>
        <v>1975.2473408650492</v>
      </c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</row>
    <row r="56" spans="1:34" x14ac:dyDescent="0.25">
      <c r="A56" s="100">
        <v>6</v>
      </c>
      <c r="B56" s="105">
        <f>I36</f>
        <v>1.5731845729921702E-5</v>
      </c>
      <c r="C56" s="102">
        <f>H40</f>
        <v>1.9649390469290741E-2</v>
      </c>
      <c r="D56" s="107">
        <f>H41</f>
        <v>57.179726265636056</v>
      </c>
      <c r="E56" s="107">
        <f>H42</f>
        <v>4665.8656632759021</v>
      </c>
      <c r="F56" s="107">
        <f>H43</f>
        <v>1612.4682806909368</v>
      </c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</row>
    <row r="57" spans="1:34" x14ac:dyDescent="0.25">
      <c r="A57" s="100">
        <v>7</v>
      </c>
      <c r="B57" s="105">
        <f>J36</f>
        <v>0</v>
      </c>
      <c r="C57" s="102">
        <f>I40</f>
        <v>0</v>
      </c>
      <c r="D57" s="107">
        <f>I41</f>
        <v>0</v>
      </c>
      <c r="E57" s="107">
        <f>I42</f>
        <v>0</v>
      </c>
      <c r="F57" s="107">
        <f>I43</f>
        <v>0</v>
      </c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</row>
    <row r="58" spans="1:34" x14ac:dyDescent="0.25">
      <c r="A58" s="100">
        <v>8</v>
      </c>
      <c r="B58" s="105">
        <f>K36</f>
        <v>1.0382261843011322E-5</v>
      </c>
      <c r="C58" s="102">
        <f>J40</f>
        <v>5.6113648386606849E-3</v>
      </c>
      <c r="D58" s="107">
        <f>J41</f>
        <v>16.329071680502594</v>
      </c>
      <c r="E58" s="107">
        <f>J42</f>
        <v>1332.4522491290115</v>
      </c>
      <c r="F58" s="107">
        <f>J43</f>
        <v>460.47982139017313</v>
      </c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</row>
    <row r="59" spans="1:34" x14ac:dyDescent="0.25">
      <c r="A59" s="100">
        <v>9</v>
      </c>
      <c r="B59" s="105">
        <f>L36</f>
        <v>1.1874100304437091E-5</v>
      </c>
      <c r="C59" s="102">
        <f>K40</f>
        <v>2.4195466731815964E-2</v>
      </c>
      <c r="D59" s="107">
        <f>K41</f>
        <v>70.408808189584462</v>
      </c>
      <c r="E59" s="107">
        <f>K42</f>
        <v>5745.3587482700914</v>
      </c>
      <c r="F59" s="107">
        <f>K43</f>
        <v>1985.5283909462819</v>
      </c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</row>
    <row r="60" spans="1:34" x14ac:dyDescent="0.25">
      <c r="A60" s="100">
        <v>10</v>
      </c>
      <c r="B60" s="105">
        <f>M36</f>
        <v>2.366691956512453E-6</v>
      </c>
      <c r="C60" s="102">
        <f>L40</f>
        <v>1.1203649158386716E-3</v>
      </c>
      <c r="D60" s="107">
        <f>L41</f>
        <v>3.2602619050905339</v>
      </c>
      <c r="E60" s="107">
        <f>L42</f>
        <v>266.03737145538753</v>
      </c>
      <c r="F60" s="107">
        <f>L43</f>
        <v>91.939385723553059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</row>
    <row r="61" spans="1:34" x14ac:dyDescent="0.25">
      <c r="A61" s="100">
        <v>11</v>
      </c>
      <c r="B61" s="105">
        <f>N36</f>
        <v>0</v>
      </c>
      <c r="C61" s="102">
        <f>M40</f>
        <v>0</v>
      </c>
      <c r="D61" s="107">
        <f>M41</f>
        <v>0</v>
      </c>
      <c r="E61" s="107">
        <f>M42</f>
        <v>0</v>
      </c>
      <c r="F61" s="107">
        <f>M43</f>
        <v>0</v>
      </c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</row>
    <row r="62" spans="1:34" x14ac:dyDescent="0.25">
      <c r="A62" s="100">
        <v>12</v>
      </c>
      <c r="B62" s="105">
        <f>O36</f>
        <v>0</v>
      </c>
      <c r="C62" s="102">
        <f>N40</f>
        <v>0</v>
      </c>
      <c r="D62" s="107">
        <f>N41</f>
        <v>0</v>
      </c>
      <c r="E62" s="107">
        <f>N42</f>
        <v>0</v>
      </c>
      <c r="F62" s="107">
        <f>N43</f>
        <v>0</v>
      </c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</row>
    <row r="63" spans="1:34" x14ac:dyDescent="0.25">
      <c r="A63" s="100">
        <v>13</v>
      </c>
      <c r="B63" s="105">
        <f>P36</f>
        <v>5.0343940187815452E-6</v>
      </c>
      <c r="C63" s="102">
        <f>O40</f>
        <v>3.3751138389684784E-3</v>
      </c>
      <c r="D63" s="107">
        <f>O41</f>
        <v>9.8215812713982711</v>
      </c>
      <c r="E63" s="107">
        <f>O42</f>
        <v>801.44103174609882</v>
      </c>
      <c r="F63" s="107">
        <f>O43</f>
        <v>276.96859185343123</v>
      </c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</row>
    <row r="64" spans="1:34" x14ac:dyDescent="0.25">
      <c r="A64" s="100">
        <v>14</v>
      </c>
      <c r="B64" s="105">
        <f>Q36</f>
        <v>1.7713286992608177E-5</v>
      </c>
      <c r="C64" s="102">
        <f>P40</f>
        <v>2.7200149488328457E-2</v>
      </c>
      <c r="D64" s="107">
        <f>P41</f>
        <v>79.15243501103582</v>
      </c>
      <c r="E64" s="107">
        <f>P42</f>
        <v>6458.8386969005223</v>
      </c>
      <c r="F64" s="107">
        <f>P43</f>
        <v>2232.0986673112102</v>
      </c>
    </row>
    <row r="65" spans="1:6" x14ac:dyDescent="0.25">
      <c r="A65" s="100">
        <v>15</v>
      </c>
      <c r="B65" s="105">
        <f>R36</f>
        <v>5.5409375873750974E-6</v>
      </c>
      <c r="C65" s="102">
        <f>Q40</f>
        <v>4.4948234010971835E-3</v>
      </c>
      <c r="D65" s="107">
        <f>Q41</f>
        <v>13.079936097192803</v>
      </c>
      <c r="E65" s="107">
        <f>Q42</f>
        <v>1067.3227855309326</v>
      </c>
      <c r="F65" s="107">
        <f>Q43</f>
        <v>368.85419794083703</v>
      </c>
    </row>
    <row r="66" spans="1:6" x14ac:dyDescent="0.25">
      <c r="A66" s="100">
        <v>16</v>
      </c>
      <c r="B66" s="105">
        <f>S36</f>
        <v>9.4607022129269453E-6</v>
      </c>
      <c r="C66" s="102">
        <f>R40</f>
        <v>1.235851915650138E-2</v>
      </c>
      <c r="D66" s="107">
        <f>R41</f>
        <v>35.963290745419016</v>
      </c>
      <c r="E66" s="107">
        <f>R42</f>
        <v>2934.6045248261917</v>
      </c>
      <c r="F66" s="107">
        <f>R43</f>
        <v>1014.1647990208162</v>
      </c>
    </row>
    <row r="67" spans="1:6" x14ac:dyDescent="0.25">
      <c r="A67" s="100">
        <v>17</v>
      </c>
      <c r="B67" s="105">
        <f>T36</f>
        <v>4.6084068325769258E-5</v>
      </c>
      <c r="C67" s="102">
        <f>S40</f>
        <v>6.7159160964341564E-3</v>
      </c>
      <c r="D67" s="107">
        <f>S41</f>
        <v>19.543315840623396</v>
      </c>
      <c r="E67" s="107">
        <f>S42</f>
        <v>1594.734572594869</v>
      </c>
      <c r="F67" s="107">
        <f>S43</f>
        <v>551.1215067055798</v>
      </c>
    </row>
    <row r="68" spans="1:6" x14ac:dyDescent="0.25">
      <c r="A68" s="100">
        <v>18</v>
      </c>
      <c r="B68" s="105">
        <f>U36</f>
        <v>3.6530054160670551E-6</v>
      </c>
      <c r="C68" s="102">
        <f>T40</f>
        <v>3.3756942089103762E-3</v>
      </c>
      <c r="D68" s="107">
        <f>T41</f>
        <v>9.8232701479291951</v>
      </c>
      <c r="E68" s="107">
        <f>T42</f>
        <v>801.57884407102222</v>
      </c>
      <c r="F68" s="107">
        <f>T43</f>
        <v>277.01621817160327</v>
      </c>
    </row>
    <row r="69" spans="1:6" x14ac:dyDescent="0.25">
      <c r="A69" s="100">
        <v>19</v>
      </c>
      <c r="B69" s="105">
        <f>V36</f>
        <v>4.0297727908186232E-6</v>
      </c>
      <c r="C69" s="102">
        <f>U40</f>
        <v>1.1352699201415144E-3</v>
      </c>
      <c r="D69" s="107">
        <f>U41</f>
        <v>3.3036354676118065</v>
      </c>
      <c r="E69" s="107">
        <f>U42</f>
        <v>269.57665415712341</v>
      </c>
      <c r="F69" s="107">
        <f>U43</f>
        <v>93.162520186652941</v>
      </c>
    </row>
    <row r="70" spans="1:6" x14ac:dyDescent="0.25">
      <c r="A70" s="100">
        <v>20</v>
      </c>
      <c r="B70" s="105">
        <f>W36</f>
        <v>0</v>
      </c>
      <c r="C70" s="102">
        <f>V40</f>
        <v>0</v>
      </c>
      <c r="D70" s="107">
        <f>V41</f>
        <v>0</v>
      </c>
      <c r="E70" s="104">
        <f>V42</f>
        <v>0</v>
      </c>
      <c r="F70" s="104">
        <f>V43</f>
        <v>0</v>
      </c>
    </row>
    <row r="71" spans="1:6" x14ac:dyDescent="0.25">
      <c r="A71" s="100">
        <v>21</v>
      </c>
      <c r="B71" s="105">
        <f>X36</f>
        <v>0</v>
      </c>
      <c r="C71" s="102">
        <f>W40</f>
        <v>0</v>
      </c>
      <c r="D71" s="107">
        <f>W41</f>
        <v>0</v>
      </c>
      <c r="E71" s="107">
        <f>W42</f>
        <v>0</v>
      </c>
      <c r="F71" s="104">
        <f>W43</f>
        <v>0</v>
      </c>
    </row>
    <row r="72" spans="1:6" x14ac:dyDescent="0.25">
      <c r="A72" s="100">
        <v>22</v>
      </c>
      <c r="B72" s="105">
        <f>Y36</f>
        <v>2.9235606521622016E-6</v>
      </c>
      <c r="C72" s="102">
        <f>X40</f>
        <v>1.1202872460052038E-3</v>
      </c>
      <c r="D72" s="107">
        <f>X41</f>
        <v>3.2600358858751428</v>
      </c>
      <c r="E72" s="107">
        <f>X42</f>
        <v>266.01892828741165</v>
      </c>
      <c r="F72" s="104">
        <f>X43</f>
        <v>91.93301198167903</v>
      </c>
    </row>
    <row r="73" spans="1:6" x14ac:dyDescent="0.25">
      <c r="A73" s="100">
        <v>23</v>
      </c>
      <c r="B73" s="105">
        <f>Z36</f>
        <v>0</v>
      </c>
      <c r="C73" s="102">
        <f>Y40</f>
        <v>0</v>
      </c>
      <c r="D73" s="107">
        <f>Y41</f>
        <v>0</v>
      </c>
      <c r="E73" s="107">
        <f>Y42</f>
        <v>0</v>
      </c>
      <c r="F73" s="104">
        <f>Y43</f>
        <v>0</v>
      </c>
    </row>
    <row r="74" spans="1:6" x14ac:dyDescent="0.25">
      <c r="A74" s="100">
        <v>24</v>
      </c>
      <c r="B74" s="105">
        <f>AA36</f>
        <v>3.8651154079676065E-6</v>
      </c>
      <c r="C74" s="102">
        <f>Z40</f>
        <v>3.3756050810702836E-3</v>
      </c>
      <c r="D74" s="107">
        <f>Z41</f>
        <v>9.8230107859145246</v>
      </c>
      <c r="E74" s="107">
        <f>Z42</f>
        <v>801.55768013062516</v>
      </c>
      <c r="F74" s="104">
        <f>Z43</f>
        <v>277.00890416278958</v>
      </c>
    </row>
    <row r="75" spans="1:6" x14ac:dyDescent="0.25">
      <c r="A75" s="100">
        <v>25</v>
      </c>
      <c r="B75" s="105">
        <f>AB36</f>
        <v>1.0638600167760672E-5</v>
      </c>
      <c r="C75" s="102">
        <f>AA40</f>
        <v>4.4919736507280719E-3</v>
      </c>
      <c r="D75" s="107">
        <f>AA41</f>
        <v>13.071643323618689</v>
      </c>
      <c r="E75" s="107">
        <f>AA42</f>
        <v>1066.646095207285</v>
      </c>
      <c r="F75" s="104">
        <f>AA43</f>
        <v>368.620341726047</v>
      </c>
    </row>
    <row r="76" spans="1:6" x14ac:dyDescent="0.25">
      <c r="A76" s="100">
        <v>26</v>
      </c>
      <c r="B76" s="105">
        <f>AC36</f>
        <v>2.967195885776935E-6</v>
      </c>
      <c r="C76" s="102">
        <f>AB40</f>
        <v>1.1202811603911763E-3</v>
      </c>
      <c r="D76" s="107">
        <f>AB41</f>
        <v>3.2600181767383232</v>
      </c>
      <c r="E76" s="107">
        <f>AB42</f>
        <v>266.01748322184716</v>
      </c>
      <c r="F76" s="104">
        <f>AB43</f>
        <v>91.932512584020714</v>
      </c>
    </row>
    <row r="77" spans="1:6" x14ac:dyDescent="0.25">
      <c r="A77" s="100">
        <v>27</v>
      </c>
      <c r="B77" s="105">
        <f>AD36</f>
        <v>0</v>
      </c>
      <c r="C77" s="102">
        <f>AC40</f>
        <v>0</v>
      </c>
      <c r="D77" s="107">
        <f>AC41</f>
        <v>0</v>
      </c>
      <c r="E77" s="107">
        <f>AC42</f>
        <v>0</v>
      </c>
      <c r="F77" s="104">
        <f>AC43</f>
        <v>0</v>
      </c>
    </row>
    <row r="78" spans="1:6" x14ac:dyDescent="0.25">
      <c r="A78" s="100">
        <v>28</v>
      </c>
      <c r="B78" s="105">
        <f>AE36</f>
        <v>2.4287549523040465E-5</v>
      </c>
      <c r="C78" s="102">
        <f>AD40</f>
        <v>1.0101136910215533E-2</v>
      </c>
      <c r="D78" s="107">
        <f>AD41</f>
        <v>29.394308408727198</v>
      </c>
      <c r="E78" s="107">
        <f>AD42</f>
        <v>2398.5755661521393</v>
      </c>
      <c r="F78" s="104">
        <f>AD43</f>
        <v>828.91949712610699</v>
      </c>
    </row>
    <row r="79" spans="1:6" x14ac:dyDescent="0.25">
      <c r="A79" s="100">
        <v>29</v>
      </c>
      <c r="B79" s="105">
        <f>AF36</f>
        <v>0</v>
      </c>
      <c r="C79" s="102">
        <f>AE40</f>
        <v>0</v>
      </c>
      <c r="D79" s="107">
        <f>AE41</f>
        <v>0</v>
      </c>
      <c r="E79" s="107">
        <f>AE42</f>
        <v>0</v>
      </c>
      <c r="F79" s="104">
        <f>AE43</f>
        <v>0</v>
      </c>
    </row>
    <row r="80" spans="1:6" x14ac:dyDescent="0.25">
      <c r="A80" s="100">
        <v>30</v>
      </c>
      <c r="B80" s="105">
        <f>AG36</f>
        <v>6.6491251048503889E-6</v>
      </c>
      <c r="C80" s="102">
        <f>AF40</f>
        <v>4.494203582581094E-3</v>
      </c>
      <c r="D80" s="107">
        <f>AF41</f>
        <v>13.078132425310983</v>
      </c>
      <c r="E80" s="107">
        <f>AF42</f>
        <v>1067.1756059053762</v>
      </c>
      <c r="F80" s="104">
        <f>AF43</f>
        <v>368.80333439376972</v>
      </c>
    </row>
    <row r="81" spans="1:6" x14ac:dyDescent="0.25">
      <c r="A81" s="100">
        <v>31</v>
      </c>
      <c r="B81" s="105">
        <f>AH36</f>
        <v>1.3539466494349866E-5</v>
      </c>
      <c r="C81" s="103">
        <f>AG40</f>
        <v>2.8726167746819339E-2</v>
      </c>
      <c r="D81" s="107">
        <f>AG41</f>
        <v>83.593148143244264</v>
      </c>
      <c r="E81" s="107">
        <f>AG42</f>
        <v>6821.2008884887318</v>
      </c>
      <c r="F81" s="107">
        <f>AG43</f>
        <v>2357.3267776394882</v>
      </c>
    </row>
    <row r="82" spans="1:6" x14ac:dyDescent="0.25">
      <c r="A82" s="100" t="s">
        <v>565</v>
      </c>
      <c r="B82" s="105">
        <f>C36</f>
        <v>1.7059371481131132E-5</v>
      </c>
      <c r="C82" s="102">
        <f>B40</f>
        <v>0.35541979351993086</v>
      </c>
      <c r="D82" s="107">
        <f>B41</f>
        <v>1034.2715991429989</v>
      </c>
      <c r="E82" s="107">
        <f>B42</f>
        <v>84396.562490068696</v>
      </c>
      <c r="F82" s="107">
        <f>B43</f>
        <v>29166.459095832568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79"/>
  <sheetViews>
    <sheetView topLeftCell="AN1" workbookViewId="0"/>
  </sheetViews>
  <sheetFormatPr defaultRowHeight="15" x14ac:dyDescent="0.25"/>
  <cols>
    <col min="1" max="1" width="6" customWidth="1"/>
    <col min="2" max="2" width="11.7109375" customWidth="1"/>
    <col min="3" max="3" width="10" style="56" customWidth="1"/>
    <col min="4" max="4" width="6.7109375" style="56" customWidth="1"/>
    <col min="5" max="5" width="7.140625" style="56" customWidth="1"/>
    <col min="6" max="6" width="8.85546875" style="56" customWidth="1"/>
    <col min="7" max="34" width="11.28515625" style="56" customWidth="1"/>
    <col min="35" max="66" width="18.28515625" style="56" customWidth="1"/>
    <col min="135" max="135" width="19.5703125" customWidth="1"/>
    <col min="136" max="166" width="14.140625" customWidth="1"/>
    <col min="167" max="167" width="11.28515625" customWidth="1"/>
    <col min="168" max="198" width="7.85546875" customWidth="1"/>
    <col min="200" max="200" width="12" bestFit="1" customWidth="1"/>
    <col min="201" max="214" width="9.140625" style="44"/>
    <col min="216" max="217" width="9.140625" style="44"/>
  </cols>
  <sheetData>
    <row r="1" spans="1:222" x14ac:dyDescent="0.25">
      <c r="A1" s="41"/>
      <c r="B1" s="41" t="s">
        <v>208</v>
      </c>
      <c r="C1" s="52" t="s">
        <v>10</v>
      </c>
      <c r="D1" s="52" t="s">
        <v>529</v>
      </c>
      <c r="E1" s="52" t="s">
        <v>530</v>
      </c>
      <c r="F1" s="52" t="s">
        <v>531</v>
      </c>
      <c r="G1" s="52" t="s">
        <v>532</v>
      </c>
      <c r="H1" s="52" t="s">
        <v>533</v>
      </c>
      <c r="I1" s="52" t="s">
        <v>534</v>
      </c>
      <c r="J1" s="52" t="s">
        <v>535</v>
      </c>
      <c r="K1" s="52" t="s">
        <v>536</v>
      </c>
      <c r="L1" s="52" t="s">
        <v>537</v>
      </c>
      <c r="M1" s="52" t="s">
        <v>538</v>
      </c>
      <c r="N1" s="52" t="s">
        <v>539</v>
      </c>
      <c r="O1" s="52" t="s">
        <v>540</v>
      </c>
      <c r="P1" s="52" t="s">
        <v>541</v>
      </c>
      <c r="Q1" s="52" t="s">
        <v>542</v>
      </c>
      <c r="R1" s="52" t="s">
        <v>543</v>
      </c>
      <c r="S1" s="52" t="s">
        <v>544</v>
      </c>
      <c r="T1" s="52" t="s">
        <v>545</v>
      </c>
      <c r="U1" s="52" t="s">
        <v>546</v>
      </c>
      <c r="V1" s="52" t="s">
        <v>547</v>
      </c>
      <c r="W1" s="52" t="s">
        <v>548</v>
      </c>
      <c r="X1" s="52" t="s">
        <v>549</v>
      </c>
      <c r="Y1" s="52" t="s">
        <v>550</v>
      </c>
      <c r="Z1" s="52" t="s">
        <v>551</v>
      </c>
      <c r="AA1" s="52" t="s">
        <v>552</v>
      </c>
      <c r="AB1" s="52" t="s">
        <v>553</v>
      </c>
      <c r="AC1" s="52" t="s">
        <v>554</v>
      </c>
      <c r="AD1" s="52" t="s">
        <v>555</v>
      </c>
      <c r="AE1" s="52" t="s">
        <v>556</v>
      </c>
      <c r="AF1" s="52" t="s">
        <v>557</v>
      </c>
      <c r="AG1" s="52" t="s">
        <v>558</v>
      </c>
      <c r="AH1" s="52" t="s">
        <v>559</v>
      </c>
      <c r="AI1" s="52" t="s">
        <v>359</v>
      </c>
      <c r="AJ1" s="77" t="s">
        <v>498</v>
      </c>
      <c r="AK1" s="77" t="s">
        <v>499</v>
      </c>
      <c r="AL1" s="77" t="s">
        <v>500</v>
      </c>
      <c r="AM1" s="77" t="s">
        <v>501</v>
      </c>
      <c r="AN1" s="77" t="s">
        <v>502</v>
      </c>
      <c r="AO1" s="77" t="s">
        <v>503</v>
      </c>
      <c r="AP1" s="77" t="s">
        <v>504</v>
      </c>
      <c r="AQ1" s="77" t="s">
        <v>505</v>
      </c>
      <c r="AR1" s="77" t="s">
        <v>506</v>
      </c>
      <c r="AS1" s="77" t="s">
        <v>507</v>
      </c>
      <c r="AT1" s="77" t="s">
        <v>508</v>
      </c>
      <c r="AU1" s="77" t="s">
        <v>509</v>
      </c>
      <c r="AV1" s="77" t="s">
        <v>510</v>
      </c>
      <c r="AW1" s="77" t="s">
        <v>511</v>
      </c>
      <c r="AX1" s="77" t="s">
        <v>512</v>
      </c>
      <c r="AY1" s="77" t="s">
        <v>513</v>
      </c>
      <c r="AZ1" s="77" t="s">
        <v>514</v>
      </c>
      <c r="BA1" s="77" t="s">
        <v>515</v>
      </c>
      <c r="BB1" s="77" t="s">
        <v>516</v>
      </c>
      <c r="BC1" s="77" t="s">
        <v>517</v>
      </c>
      <c r="BD1" s="77" t="s">
        <v>518</v>
      </c>
      <c r="BE1" s="77" t="s">
        <v>519</v>
      </c>
      <c r="BF1" s="77" t="s">
        <v>520</v>
      </c>
      <c r="BG1" s="77" t="s">
        <v>521</v>
      </c>
      <c r="BH1" s="77" t="s">
        <v>522</v>
      </c>
      <c r="BI1" s="77" t="s">
        <v>523</v>
      </c>
      <c r="BJ1" s="77" t="s">
        <v>524</v>
      </c>
      <c r="BK1" s="77" t="s">
        <v>525</v>
      </c>
      <c r="BL1" s="77" t="s">
        <v>526</v>
      </c>
      <c r="BM1" s="77" t="s">
        <v>527</v>
      </c>
      <c r="BN1" s="77" t="s">
        <v>528</v>
      </c>
      <c r="BO1" s="41" t="s">
        <v>12</v>
      </c>
      <c r="BP1" s="41" t="s">
        <v>467</v>
      </c>
      <c r="BQ1" s="41" t="s">
        <v>468</v>
      </c>
      <c r="BR1" s="41" t="s">
        <v>469</v>
      </c>
      <c r="BS1" s="41" t="s">
        <v>470</v>
      </c>
      <c r="BT1" s="41" t="s">
        <v>471</v>
      </c>
      <c r="BU1" s="41" t="s">
        <v>472</v>
      </c>
      <c r="BV1" s="41" t="s">
        <v>473</v>
      </c>
      <c r="BW1" s="41" t="s">
        <v>474</v>
      </c>
      <c r="BX1" s="41" t="s">
        <v>475</v>
      </c>
      <c r="BY1" s="41" t="s">
        <v>476</v>
      </c>
      <c r="BZ1" s="41" t="s">
        <v>477</v>
      </c>
      <c r="CA1" s="41" t="s">
        <v>478</v>
      </c>
      <c r="CB1" s="41" t="s">
        <v>479</v>
      </c>
      <c r="CC1" s="41" t="s">
        <v>480</v>
      </c>
      <c r="CD1" s="41" t="s">
        <v>481</v>
      </c>
      <c r="CE1" s="41" t="s">
        <v>482</v>
      </c>
      <c r="CF1" s="41" t="s">
        <v>483</v>
      </c>
      <c r="CG1" s="41" t="s">
        <v>484</v>
      </c>
      <c r="CH1" s="41" t="s">
        <v>485</v>
      </c>
      <c r="CI1" s="41" t="s">
        <v>486</v>
      </c>
      <c r="CJ1" s="41" t="s">
        <v>487</v>
      </c>
      <c r="CK1" s="41" t="s">
        <v>488</v>
      </c>
      <c r="CL1" s="41" t="s">
        <v>489</v>
      </c>
      <c r="CM1" s="41" t="s">
        <v>490</v>
      </c>
      <c r="CN1" s="41" t="s">
        <v>491</v>
      </c>
      <c r="CO1" s="41" t="s">
        <v>492</v>
      </c>
      <c r="CP1" s="41" t="s">
        <v>493</v>
      </c>
      <c r="CQ1" s="41" t="s">
        <v>494</v>
      </c>
      <c r="CR1" s="41" t="s">
        <v>495</v>
      </c>
      <c r="CS1" s="41" t="s">
        <v>496</v>
      </c>
      <c r="CT1" s="41" t="s">
        <v>497</v>
      </c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 t="s">
        <v>11</v>
      </c>
      <c r="EB1" s="41"/>
      <c r="EC1" s="41"/>
      <c r="ED1" s="41"/>
      <c r="EE1" s="41" t="s">
        <v>357</v>
      </c>
      <c r="EF1" s="41" t="s">
        <v>406</v>
      </c>
      <c r="EG1" s="41" t="s">
        <v>407</v>
      </c>
      <c r="EH1" s="41" t="s">
        <v>408</v>
      </c>
      <c r="EI1" s="41" t="s">
        <v>409</v>
      </c>
      <c r="EJ1" s="41" t="s">
        <v>410</v>
      </c>
      <c r="EK1" s="41" t="s">
        <v>411</v>
      </c>
      <c r="EL1" s="41" t="s">
        <v>412</v>
      </c>
      <c r="EM1" s="41" t="s">
        <v>413</v>
      </c>
      <c r="EN1" s="41" t="s">
        <v>414</v>
      </c>
      <c r="EO1" s="41" t="s">
        <v>415</v>
      </c>
      <c r="EP1" s="41" t="s">
        <v>416</v>
      </c>
      <c r="EQ1" s="41" t="s">
        <v>417</v>
      </c>
      <c r="ER1" s="41" t="s">
        <v>418</v>
      </c>
      <c r="ES1" s="41" t="s">
        <v>419</v>
      </c>
      <c r="ET1" s="41" t="s">
        <v>420</v>
      </c>
      <c r="EU1" s="41" t="s">
        <v>421</v>
      </c>
      <c r="EV1" s="41" t="s">
        <v>422</v>
      </c>
      <c r="EW1" s="41" t="s">
        <v>423</v>
      </c>
      <c r="EX1" s="41" t="s">
        <v>424</v>
      </c>
      <c r="EY1" s="41" t="s">
        <v>425</v>
      </c>
      <c r="EZ1" s="41" t="s">
        <v>426</v>
      </c>
      <c r="FA1" s="41" t="s">
        <v>427</v>
      </c>
      <c r="FB1" s="41" t="s">
        <v>428</v>
      </c>
      <c r="FC1" s="41" t="s">
        <v>429</v>
      </c>
      <c r="FD1" s="41" t="s">
        <v>430</v>
      </c>
      <c r="FE1" s="41" t="s">
        <v>431</v>
      </c>
      <c r="FF1" s="41" t="s">
        <v>432</v>
      </c>
      <c r="FG1" s="41" t="s">
        <v>433</v>
      </c>
      <c r="FH1" s="41" t="s">
        <v>434</v>
      </c>
      <c r="FI1" s="41" t="s">
        <v>435</v>
      </c>
      <c r="FJ1" s="41" t="s">
        <v>436</v>
      </c>
      <c r="FK1" t="s">
        <v>324</v>
      </c>
      <c r="FL1" s="41" t="s">
        <v>375</v>
      </c>
      <c r="FM1" s="41" t="s">
        <v>376</v>
      </c>
      <c r="FN1" s="41" t="s">
        <v>377</v>
      </c>
      <c r="FO1" s="41" t="s">
        <v>378</v>
      </c>
      <c r="FP1" s="41" t="s">
        <v>379</v>
      </c>
      <c r="FQ1" s="41" t="s">
        <v>380</v>
      </c>
      <c r="FR1" s="41" t="s">
        <v>381</v>
      </c>
      <c r="FS1" s="41" t="s">
        <v>382</v>
      </c>
      <c r="FT1" s="41" t="s">
        <v>383</v>
      </c>
      <c r="FU1" s="41" t="s">
        <v>384</v>
      </c>
      <c r="FV1" s="41" t="s">
        <v>385</v>
      </c>
      <c r="FW1" s="41" t="s">
        <v>386</v>
      </c>
      <c r="FX1" s="41" t="s">
        <v>387</v>
      </c>
      <c r="FY1" s="41" t="s">
        <v>388</v>
      </c>
      <c r="FZ1" s="41" t="s">
        <v>389</v>
      </c>
      <c r="GA1" s="41" t="s">
        <v>390</v>
      </c>
      <c r="GB1" s="41" t="s">
        <v>391</v>
      </c>
      <c r="GC1" s="41" t="s">
        <v>392</v>
      </c>
      <c r="GD1" s="41" t="s">
        <v>393</v>
      </c>
      <c r="GE1" s="41" t="s">
        <v>394</v>
      </c>
      <c r="GF1" s="41" t="s">
        <v>395</v>
      </c>
      <c r="GG1" s="41" t="s">
        <v>396</v>
      </c>
      <c r="GH1" s="41" t="s">
        <v>397</v>
      </c>
      <c r="GI1" s="41" t="s">
        <v>398</v>
      </c>
      <c r="GJ1" s="41" t="s">
        <v>399</v>
      </c>
      <c r="GK1" s="41" t="s">
        <v>400</v>
      </c>
      <c r="GL1" s="41" t="s">
        <v>401</v>
      </c>
      <c r="GM1" s="41" t="s">
        <v>402</v>
      </c>
      <c r="GN1" s="41" t="s">
        <v>403</v>
      </c>
      <c r="GO1" s="41" t="s">
        <v>404</v>
      </c>
      <c r="GP1" s="41" t="s">
        <v>405</v>
      </c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</row>
    <row r="2" spans="1:222" x14ac:dyDescent="0.25">
      <c r="A2" s="41"/>
      <c r="B2" s="41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 t="s">
        <v>17</v>
      </c>
      <c r="CV2" s="41" t="s">
        <v>467</v>
      </c>
      <c r="CW2" s="41" t="s">
        <v>468</v>
      </c>
      <c r="CX2" s="41" t="s">
        <v>469</v>
      </c>
      <c r="CY2" s="41" t="s">
        <v>470</v>
      </c>
      <c r="CZ2" s="41" t="s">
        <v>471</v>
      </c>
      <c r="DA2" s="41" t="s">
        <v>472</v>
      </c>
      <c r="DB2" s="41" t="s">
        <v>473</v>
      </c>
      <c r="DC2" s="41" t="s">
        <v>474</v>
      </c>
      <c r="DD2" s="41" t="s">
        <v>475</v>
      </c>
      <c r="DE2" s="41" t="s">
        <v>476</v>
      </c>
      <c r="DF2" s="41" t="s">
        <v>477</v>
      </c>
      <c r="DG2" s="41" t="s">
        <v>478</v>
      </c>
      <c r="DH2" s="41" t="s">
        <v>479</v>
      </c>
      <c r="DI2" s="41" t="s">
        <v>480</v>
      </c>
      <c r="DJ2" s="41" t="s">
        <v>481</v>
      </c>
      <c r="DK2" s="41" t="s">
        <v>482</v>
      </c>
      <c r="DL2" s="41" t="s">
        <v>483</v>
      </c>
      <c r="DM2" s="41" t="s">
        <v>484</v>
      </c>
      <c r="DN2" s="41" t="s">
        <v>485</v>
      </c>
      <c r="DO2" s="41" t="s">
        <v>486</v>
      </c>
      <c r="DP2" s="41" t="s">
        <v>487</v>
      </c>
      <c r="DQ2" s="41" t="s">
        <v>488</v>
      </c>
      <c r="DR2" s="41" t="s">
        <v>489</v>
      </c>
      <c r="DS2" s="41" t="s">
        <v>490</v>
      </c>
      <c r="DT2" s="41" t="s">
        <v>491</v>
      </c>
      <c r="DU2" s="41" t="s">
        <v>492</v>
      </c>
      <c r="DV2" s="41" t="s">
        <v>493</v>
      </c>
      <c r="DW2" s="41" t="s">
        <v>494</v>
      </c>
      <c r="DX2" s="41" t="s">
        <v>495</v>
      </c>
      <c r="DY2" s="41" t="s">
        <v>496</v>
      </c>
      <c r="DZ2" s="41" t="s">
        <v>497</v>
      </c>
      <c r="EA2" s="41"/>
      <c r="EB2" s="41" t="s">
        <v>16</v>
      </c>
      <c r="EC2" s="41"/>
      <c r="ED2" s="41" t="s">
        <v>31</v>
      </c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</row>
    <row r="3" spans="1:222" x14ac:dyDescent="0.25">
      <c r="A3" s="41"/>
      <c r="B3" s="41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 t="s">
        <v>20</v>
      </c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 t="s">
        <v>21</v>
      </c>
      <c r="GR3" s="41" t="s">
        <v>32</v>
      </c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</row>
    <row r="4" spans="1:222" x14ac:dyDescent="0.25">
      <c r="A4" s="41"/>
      <c r="B4" s="41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 t="s">
        <v>35</v>
      </c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 t="s">
        <v>49</v>
      </c>
      <c r="HH4" s="41"/>
      <c r="HI4" s="41"/>
      <c r="HJ4" s="41" t="s">
        <v>54</v>
      </c>
      <c r="HK4" s="41"/>
      <c r="HL4" s="41"/>
      <c r="HM4" s="41"/>
      <c r="HN4" s="41"/>
    </row>
    <row r="5" spans="1:222" x14ac:dyDescent="0.25">
      <c r="A5" s="41"/>
      <c r="B5" s="41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 t="s">
        <v>38</v>
      </c>
      <c r="GU5" s="41" t="s">
        <v>39</v>
      </c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 t="s">
        <v>202</v>
      </c>
      <c r="HI5" s="41" t="s">
        <v>203</v>
      </c>
      <c r="HJ5" s="41"/>
      <c r="HK5" s="41"/>
      <c r="HL5" s="41"/>
      <c r="HM5" s="41"/>
      <c r="HN5" s="41"/>
    </row>
    <row r="6" spans="1:222" x14ac:dyDescent="0.25">
      <c r="A6" s="41"/>
      <c r="B6" s="41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 t="s">
        <v>204</v>
      </c>
      <c r="GW6" s="41" t="s">
        <v>341</v>
      </c>
      <c r="GX6" s="41" t="s">
        <v>342</v>
      </c>
      <c r="GY6" s="42" t="s">
        <v>343</v>
      </c>
      <c r="GZ6" s="42" t="s">
        <v>344</v>
      </c>
      <c r="HA6" s="41" t="s">
        <v>45</v>
      </c>
      <c r="HB6" s="41" t="s">
        <v>340</v>
      </c>
      <c r="HC6" s="41" t="s">
        <v>46</v>
      </c>
      <c r="HD6" s="41" t="s">
        <v>345</v>
      </c>
      <c r="HE6" s="41" t="s">
        <v>346</v>
      </c>
      <c r="HF6" s="41"/>
      <c r="HG6" s="41"/>
      <c r="HH6" s="41"/>
      <c r="HI6" s="41"/>
      <c r="HJ6" s="41"/>
      <c r="HK6" s="41"/>
      <c r="HL6" s="41"/>
      <c r="HM6" s="41"/>
      <c r="HN6" s="41"/>
    </row>
    <row r="7" spans="1:222" x14ac:dyDescent="0.25">
      <c r="A7" s="41"/>
      <c r="B7" s="41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 t="s">
        <v>347</v>
      </c>
      <c r="HG7" s="41"/>
      <c r="HH7" s="41"/>
      <c r="HI7" s="41"/>
      <c r="HJ7" s="41"/>
      <c r="HK7" s="41"/>
      <c r="HL7" s="41"/>
      <c r="HM7" s="41"/>
      <c r="HN7" s="41"/>
    </row>
    <row r="8" spans="1:222" x14ac:dyDescent="0.25">
      <c r="A8" s="41"/>
      <c r="B8" s="4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</row>
    <row r="9" spans="1:222" x14ac:dyDescent="0.25">
      <c r="A9" s="41"/>
      <c r="B9" s="4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HG9" s="44"/>
      <c r="HH9" s="13"/>
      <c r="HI9" s="13"/>
      <c r="HJ9" s="44"/>
      <c r="HK9" s="44"/>
      <c r="HL9" s="44"/>
      <c r="HM9" s="44"/>
      <c r="HN9" s="44"/>
    </row>
    <row r="10" spans="1:222" x14ac:dyDescent="0.25">
      <c r="A10" s="41" t="s">
        <v>201</v>
      </c>
      <c r="B10" s="4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HG10" s="44"/>
      <c r="HJ10" s="44"/>
      <c r="HK10" s="44"/>
      <c r="HL10" s="44"/>
      <c r="HM10" s="44"/>
      <c r="HN10" s="44"/>
    </row>
    <row r="11" spans="1:222" x14ac:dyDescent="0.25">
      <c r="A11" s="38" t="s">
        <v>267</v>
      </c>
      <c r="B11" s="39">
        <v>1407</v>
      </c>
      <c r="C11" s="67">
        <f>($GQ11/(1-(BO11/100)))-$GQ11</f>
        <v>2.43651261344624E-5</v>
      </c>
      <c r="D11" s="67">
        <f t="shared" ref="D11:AH11" si="0">($GQ11/(1-(BP11/100)))-$GQ11</f>
        <v>1.4438300249919322E-4</v>
      </c>
      <c r="E11" s="67">
        <f t="shared" si="0"/>
        <v>1.7682155472709127E-5</v>
      </c>
      <c r="F11" s="67">
        <f t="shared" si="0"/>
        <v>4.1075231656417799E-5</v>
      </c>
      <c r="G11" s="67">
        <f t="shared" si="0"/>
        <v>7.5980747280546268E-5</v>
      </c>
      <c r="H11" s="67">
        <f t="shared" si="0"/>
        <v>7.6740554753040868E-5</v>
      </c>
      <c r="I11" s="67">
        <f t="shared" si="0"/>
        <v>2.2469081346621067E-5</v>
      </c>
      <c r="J11" s="67">
        <f t="shared" si="0"/>
        <v>0</v>
      </c>
      <c r="K11" s="67">
        <f t="shared" si="0"/>
        <v>1.4828513444697933E-5</v>
      </c>
      <c r="L11" s="67">
        <f t="shared" si="0"/>
        <v>1.6959238619218553E-5</v>
      </c>
      <c r="M11" s="67">
        <f t="shared" si="0"/>
        <v>3.3802387213732743E-6</v>
      </c>
      <c r="N11" s="67">
        <f t="shared" si="0"/>
        <v>0</v>
      </c>
      <c r="O11" s="67">
        <f t="shared" si="0"/>
        <v>0</v>
      </c>
      <c r="P11" s="67">
        <f t="shared" si="0"/>
        <v>7.1903965168651496E-6</v>
      </c>
      <c r="Q11" s="67">
        <f t="shared" si="0"/>
        <v>2.5299083984187121E-5</v>
      </c>
      <c r="R11" s="67">
        <f t="shared" si="0"/>
        <v>7.9138697088865229E-6</v>
      </c>
      <c r="S11" s="67">
        <f t="shared" si="0"/>
        <v>1.351229164514578E-5</v>
      </c>
      <c r="T11" s="67">
        <f t="shared" si="0"/>
        <v>6.5819783499954099E-5</v>
      </c>
      <c r="U11" s="67">
        <f t="shared" si="0"/>
        <v>5.2174218629907898E-6</v>
      </c>
      <c r="V11" s="67">
        <f t="shared" si="0"/>
        <v>5.755541606422554E-6</v>
      </c>
      <c r="W11" s="67">
        <f t="shared" si="0"/>
        <v>0</v>
      </c>
      <c r="X11" s="67">
        <f t="shared" si="0"/>
        <v>0</v>
      </c>
      <c r="Y11" s="67">
        <f t="shared" si="0"/>
        <v>4.1755890087813441E-6</v>
      </c>
      <c r="Z11" s="67">
        <f t="shared" si="0"/>
        <v>0</v>
      </c>
      <c r="AA11" s="67">
        <f t="shared" si="0"/>
        <v>5.5203689388605426E-6</v>
      </c>
      <c r="AB11" s="67">
        <f t="shared" si="0"/>
        <v>1.5194629841008833E-5</v>
      </c>
      <c r="AC11" s="67">
        <f t="shared" si="0"/>
        <v>4.2379112326074164E-6</v>
      </c>
      <c r="AD11" s="67">
        <f t="shared" si="0"/>
        <v>0</v>
      </c>
      <c r="AE11" s="67">
        <f t="shared" si="0"/>
        <v>3.4688804817495367E-5</v>
      </c>
      <c r="AF11" s="67">
        <f t="shared" si="0"/>
        <v>0</v>
      </c>
      <c r="AG11" s="67">
        <f t="shared" si="0"/>
        <v>9.4966436505750096E-6</v>
      </c>
      <c r="AH11" s="67">
        <f t="shared" si="0"/>
        <v>1.9337805574171085E-5</v>
      </c>
      <c r="AI11" s="55">
        <f>EE11*BO11%</f>
        <v>516867.55208888615</v>
      </c>
      <c r="AJ11" s="55">
        <f t="shared" ref="AJ11" si="1">EF11*BP11%</f>
        <v>160427.02237754915</v>
      </c>
      <c r="AK11" s="55">
        <f t="shared" ref="AK11" si="2">EG11*BQ11%</f>
        <v>21977.216483081404</v>
      </c>
      <c r="AL11" s="55">
        <f t="shared" ref="AL11" si="3">EH11*BR11%</f>
        <v>90105.897143771828</v>
      </c>
      <c r="AM11" s="55">
        <f t="shared" ref="AM11" si="4">EI11*BS11%</f>
        <v>87907.187260241204</v>
      </c>
      <c r="AN11" s="55">
        <f t="shared" ref="AN11" si="5">EJ11*BT11%</f>
        <v>35162.866152990297</v>
      </c>
      <c r="AO11" s="55">
        <f t="shared" ref="AO11" si="6">EK11*BU11%</f>
        <v>28570.33663033033</v>
      </c>
      <c r="AP11" s="55">
        <f t="shared" ref="AP11" si="7">EL11*BV11%</f>
        <v>0</v>
      </c>
      <c r="AQ11" s="55">
        <f t="shared" ref="AQ11" si="8">EM11*BW11%</f>
        <v>8153.5549365382167</v>
      </c>
      <c r="AR11" s="55">
        <f t="shared" ref="AR11" si="9">EN11*BX11%</f>
        <v>35163.554699469591</v>
      </c>
      <c r="AS11" s="55">
        <f t="shared" ref="AS11" si="10">EO11*BY11%</f>
        <v>1626.321638504736</v>
      </c>
      <c r="AT11" s="55">
        <f t="shared" ref="AT11" si="11">EP11*BZ11%</f>
        <v>0</v>
      </c>
      <c r="AU11" s="55">
        <f t="shared" ref="AU11" si="12">EQ11*CA11%</f>
        <v>0</v>
      </c>
      <c r="AV11" s="55">
        <f t="shared" ref="AV11" si="13">ER11*CB11%</f>
        <v>4900.9361183903884</v>
      </c>
      <c r="AW11" s="55">
        <f t="shared" ref="AW11" si="14">ES11*CC11%</f>
        <v>39558.890971761364</v>
      </c>
      <c r="AX11" s="55">
        <f t="shared" ref="AX11" si="15">ET11*CD11%</f>
        <v>6527.2541803703853</v>
      </c>
      <c r="AY11" s="55">
        <f t="shared" ref="AY11" si="16">EU11*CE11%</f>
        <v>17955.410391203812</v>
      </c>
      <c r="AZ11" s="55">
        <f t="shared" ref="AZ11" si="17">EV11*CF11%</f>
        <v>9801.6840015276866</v>
      </c>
      <c r="BA11" s="55">
        <f t="shared" ref="BA11" si="18">EW11*CG11%</f>
        <v>4900.9392856651757</v>
      </c>
      <c r="BB11" s="55">
        <f t="shared" ref="BB11" si="19">EX11*CH11%</f>
        <v>1648.2976754950087</v>
      </c>
      <c r="BC11" s="55">
        <f t="shared" ref="BC11" si="20">EY11*CI11%</f>
        <v>0</v>
      </c>
      <c r="BD11" s="55">
        <f t="shared" ref="BD11" si="21">EZ11*CJ11%</f>
        <v>0</v>
      </c>
      <c r="BE11" s="55">
        <f t="shared" ref="BE11" si="22">FA11*CK11%</f>
        <v>1626.3212148127791</v>
      </c>
      <c r="BF11" s="55">
        <f t="shared" ref="BF11" si="23">FB11*CL11%</f>
        <v>0</v>
      </c>
      <c r="BG11" s="55">
        <f t="shared" ref="BG11" si="24">FC11*CM11%</f>
        <v>4900.9387993349455</v>
      </c>
      <c r="BH11" s="55">
        <f t="shared" ref="BH11" si="25">FD11*CN11%</f>
        <v>6527.2386138687461</v>
      </c>
      <c r="BI11" s="55">
        <f t="shared" ref="BI11" si="26">FE11*CO11%</f>
        <v>1626.3211816130431</v>
      </c>
      <c r="BJ11" s="55">
        <f t="shared" ref="BJ11" si="27">FF11*CP11%</f>
        <v>0</v>
      </c>
      <c r="BK11" s="55">
        <f t="shared" ref="BK11" si="28">FG11*CQ11%</f>
        <v>14702.675924416872</v>
      </c>
      <c r="BL11" s="55">
        <f t="shared" ref="BL11" si="29">FH11*CR11%</f>
        <v>0</v>
      </c>
      <c r="BM11" s="55">
        <f t="shared" ref="BM11" si="30">FI11*CS11%</f>
        <v>6527.250796341973</v>
      </c>
      <c r="BN11" s="55">
        <f t="shared" ref="BN11" si="31">FJ11*CT11%</f>
        <v>41756.688672557117</v>
      </c>
      <c r="BO11" s="44">
        <f>($ED11*(CU11/100))/($ED11*(CU11/100)+$EB11)*100</f>
        <v>7.9808864674196724E-4</v>
      </c>
      <c r="BP11" s="44">
        <f t="shared" ref="BP11:CT11" si="32">($ED11*(CV11/100))/($ED11*(CV11/100)+$EB11)*100</f>
        <v>4.7291323118209593E-3</v>
      </c>
      <c r="BQ11" s="44">
        <f t="shared" si="32"/>
        <v>5.7918675843610372E-4</v>
      </c>
      <c r="BR11" s="44">
        <f t="shared" si="32"/>
        <v>1.34542692037424E-3</v>
      </c>
      <c r="BS11" s="44">
        <f t="shared" si="32"/>
        <v>2.4887351797809134E-3</v>
      </c>
      <c r="BT11" s="44">
        <f t="shared" si="32"/>
        <v>2.513621906004797E-3</v>
      </c>
      <c r="BU11" s="44">
        <f t="shared" si="32"/>
        <v>7.3598346110553088E-4</v>
      </c>
      <c r="BV11" s="44">
        <f t="shared" si="32"/>
        <v>0</v>
      </c>
      <c r="BW11" s="44">
        <f t="shared" si="32"/>
        <v>4.8571491610696187E-4</v>
      </c>
      <c r="BX11" s="44">
        <f t="shared" si="32"/>
        <v>5.5550743134506113E-4</v>
      </c>
      <c r="BY11" s="44">
        <f t="shared" si="32"/>
        <v>1.1072172068082663E-4</v>
      </c>
      <c r="BZ11" s="44">
        <f t="shared" si="32"/>
        <v>0</v>
      </c>
      <c r="CA11" s="44">
        <f t="shared" si="32"/>
        <v>0</v>
      </c>
      <c r="CB11" s="44">
        <f t="shared" si="32"/>
        <v>2.3552540123927178E-4</v>
      </c>
      <c r="CC11" s="44">
        <f t="shared" si="32"/>
        <v>8.2868052531595614E-4</v>
      </c>
      <c r="CD11" s="44">
        <f t="shared" si="32"/>
        <v>2.5922310299442456E-4</v>
      </c>
      <c r="CE11" s="44">
        <f t="shared" si="32"/>
        <v>4.4260164425640516E-4</v>
      </c>
      <c r="CF11" s="44">
        <f t="shared" si="32"/>
        <v>2.1559218851264924E-3</v>
      </c>
      <c r="CG11" s="44">
        <f t="shared" si="32"/>
        <v>1.7089963939339169E-4</v>
      </c>
      <c r="CH11" s="44">
        <f t="shared" si="32"/>
        <v>1.8852602636949478E-4</v>
      </c>
      <c r="CI11" s="44">
        <f t="shared" si="32"/>
        <v>0</v>
      </c>
      <c r="CJ11" s="44">
        <f t="shared" si="32"/>
        <v>0</v>
      </c>
      <c r="CK11" s="44">
        <f t="shared" si="32"/>
        <v>1.3677385462022965E-4</v>
      </c>
      <c r="CL11" s="44">
        <f t="shared" si="32"/>
        <v>0</v>
      </c>
      <c r="CM11" s="44">
        <f t="shared" si="32"/>
        <v>1.8082282631797438E-4</v>
      </c>
      <c r="CN11" s="44">
        <f t="shared" si="32"/>
        <v>4.9770717079108083E-4</v>
      </c>
      <c r="CO11" s="44">
        <f t="shared" si="32"/>
        <v>1.3881525260168106E-4</v>
      </c>
      <c r="CP11" s="44">
        <f t="shared" si="32"/>
        <v>0</v>
      </c>
      <c r="CQ11" s="44">
        <f t="shared" si="32"/>
        <v>1.1362406877850125E-3</v>
      </c>
      <c r="CR11" s="44">
        <f t="shared" si="32"/>
        <v>0</v>
      </c>
      <c r="CS11" s="44">
        <f t="shared" si="32"/>
        <v>3.1106756232151194E-4</v>
      </c>
      <c r="CT11" s="44">
        <f t="shared" si="32"/>
        <v>6.3341796020968232E-4</v>
      </c>
      <c r="CU11" s="39">
        <v>6.35</v>
      </c>
      <c r="CV11" s="39">
        <v>37.628865979381402</v>
      </c>
      <c r="CW11" s="39">
        <v>4.6082949308755801</v>
      </c>
      <c r="CX11" s="39">
        <v>10.7049608355091</v>
      </c>
      <c r="CY11" s="39">
        <v>19.801980198019798</v>
      </c>
      <c r="CZ11" s="39">
        <v>20</v>
      </c>
      <c r="DA11" s="39">
        <v>5.85585585585586</v>
      </c>
      <c r="DB11" s="39">
        <v>0</v>
      </c>
      <c r="DC11" s="39">
        <v>3.8645833333333299</v>
      </c>
      <c r="DD11" s="39">
        <v>4.4198895027624303</v>
      </c>
      <c r="DE11" s="39">
        <v>0.88095238095238104</v>
      </c>
      <c r="DF11" s="39">
        <v>0</v>
      </c>
      <c r="DG11" s="39">
        <v>0</v>
      </c>
      <c r="DH11" s="39">
        <v>1.8739495798319299</v>
      </c>
      <c r="DI11" s="39">
        <v>6.5934065934065904</v>
      </c>
      <c r="DJ11" s="39">
        <v>2.0625</v>
      </c>
      <c r="DK11" s="39">
        <v>3.5215517241379302</v>
      </c>
      <c r="DL11" s="39">
        <v>17.153846153846199</v>
      </c>
      <c r="DM11" s="39">
        <v>1.3597560975609799</v>
      </c>
      <c r="DN11" s="39">
        <v>1.5</v>
      </c>
      <c r="DO11" s="39">
        <v>0</v>
      </c>
      <c r="DP11" s="39">
        <v>0</v>
      </c>
      <c r="DQ11" s="39">
        <v>1.0882352941176501</v>
      </c>
      <c r="DR11" s="39">
        <v>0</v>
      </c>
      <c r="DS11" s="39">
        <v>1.43870967741935</v>
      </c>
      <c r="DT11" s="39">
        <v>3.96</v>
      </c>
      <c r="DU11" s="78">
        <v>1.1044776119402999</v>
      </c>
      <c r="DV11" s="78">
        <v>0</v>
      </c>
      <c r="DW11" s="78">
        <v>9.0405405405405403</v>
      </c>
      <c r="DX11" s="78">
        <v>0</v>
      </c>
      <c r="DY11" s="78">
        <v>2.4750000000000001</v>
      </c>
      <c r="DZ11" s="78">
        <v>5.03978779840849</v>
      </c>
      <c r="EA11" s="39">
        <f>(ED11/(ED11+EB11))*100</f>
        <v>1.256684599804838E-2</v>
      </c>
      <c r="EB11" s="39">
        <f t="shared" ref="EB11:EB35" si="33">EC11*GQ11</f>
        <v>1748.6155171641788</v>
      </c>
      <c r="EC11">
        <v>572.77</v>
      </c>
      <c r="ED11" s="39">
        <f t="shared" ref="ED11:ED35" si="34">GR11*GQ11*3600</f>
        <v>0.21977343772946367</v>
      </c>
      <c r="EE11" s="39">
        <f>FK11*$EC11*$GQ11</f>
        <v>64763175644.57177</v>
      </c>
      <c r="EF11" s="39">
        <f t="shared" ref="EF11:FJ11" si="35">FL11*$EC11*$GQ11</f>
        <v>3392314103.2985072</v>
      </c>
      <c r="EG11" s="39">
        <f t="shared" si="35"/>
        <v>3794495672.2462683</v>
      </c>
      <c r="EH11" s="39">
        <f t="shared" si="35"/>
        <v>6697197430.7388048</v>
      </c>
      <c r="EI11" s="39">
        <f t="shared" si="35"/>
        <v>3532203344.6716413</v>
      </c>
      <c r="EJ11" s="39">
        <f t="shared" si="35"/>
        <v>1398892413.731343</v>
      </c>
      <c r="EK11" s="39">
        <f t="shared" si="35"/>
        <v>3881926448.1044774</v>
      </c>
      <c r="EL11" s="39">
        <f t="shared" si="35"/>
        <v>804363137.89552236</v>
      </c>
      <c r="EM11" s="39">
        <f t="shared" si="35"/>
        <v>1678670896.4776118</v>
      </c>
      <c r="EN11" s="39">
        <f t="shared" si="35"/>
        <v>6329988172.1343279</v>
      </c>
      <c r="EO11" s="39">
        <f t="shared" si="35"/>
        <v>1468837034.4179103</v>
      </c>
      <c r="EP11" s="39">
        <f t="shared" si="35"/>
        <v>664473896.52238798</v>
      </c>
      <c r="EQ11" s="39">
        <f t="shared" si="35"/>
        <v>1206544706.8432834</v>
      </c>
      <c r="ER11" s="39">
        <f t="shared" si="35"/>
        <v>2080852465.4253728</v>
      </c>
      <c r="ES11" s="39">
        <f t="shared" si="35"/>
        <v>4773720361.8582087</v>
      </c>
      <c r="ET11" s="39">
        <f t="shared" si="35"/>
        <v>2518006344.7164178</v>
      </c>
      <c r="EU11" s="39">
        <f t="shared" si="35"/>
        <v>4056787999.8208952</v>
      </c>
      <c r="EV11" s="39">
        <f t="shared" si="35"/>
        <v>454640034.46268654</v>
      </c>
      <c r="EW11" s="39">
        <f t="shared" si="35"/>
        <v>2867729448.1492534</v>
      </c>
      <c r="EX11" s="39">
        <f t="shared" si="35"/>
        <v>874307758.58208942</v>
      </c>
      <c r="EY11" s="39">
        <f t="shared" si="35"/>
        <v>856821603.41044772</v>
      </c>
      <c r="EZ11" s="39">
        <f t="shared" si="35"/>
        <v>2395603258.514925</v>
      </c>
      <c r="FA11" s="39">
        <f t="shared" si="35"/>
        <v>1189058551.6716416</v>
      </c>
      <c r="FB11" s="39">
        <f t="shared" si="35"/>
        <v>891793913.75373125</v>
      </c>
      <c r="FC11" s="39">
        <f t="shared" si="35"/>
        <v>2710354051.6044774</v>
      </c>
      <c r="FD11" s="39">
        <f t="shared" si="35"/>
        <v>1311461637.8731341</v>
      </c>
      <c r="FE11" s="39">
        <f t="shared" si="35"/>
        <v>1171572396.4999998</v>
      </c>
      <c r="FF11" s="39">
        <f t="shared" si="35"/>
        <v>1468837034.4179103</v>
      </c>
      <c r="FG11" s="39">
        <f t="shared" si="35"/>
        <v>1293975482.7014923</v>
      </c>
      <c r="FH11" s="39">
        <f t="shared" si="35"/>
        <v>1154086241.3283582</v>
      </c>
      <c r="FI11" s="39">
        <f t="shared" si="35"/>
        <v>2098338620.5970147</v>
      </c>
      <c r="FJ11" s="39">
        <f t="shared" si="35"/>
        <v>6592280499.7089548</v>
      </c>
      <c r="FK11" s="39">
        <v>37036830</v>
      </c>
      <c r="FL11">
        <v>1940000</v>
      </c>
      <c r="FM11">
        <v>2170000</v>
      </c>
      <c r="FN11">
        <v>3830000</v>
      </c>
      <c r="FO11">
        <v>2020000</v>
      </c>
      <c r="FP11">
        <v>800000</v>
      </c>
      <c r="FQ11">
        <v>2220000</v>
      </c>
      <c r="FR11">
        <v>460000</v>
      </c>
      <c r="FS11">
        <v>960000</v>
      </c>
      <c r="FT11">
        <v>3620000</v>
      </c>
      <c r="FU11">
        <v>840000</v>
      </c>
      <c r="FV11">
        <v>380000</v>
      </c>
      <c r="FW11">
        <v>690000</v>
      </c>
      <c r="FX11">
        <v>1190000</v>
      </c>
      <c r="FY11">
        <v>2730000</v>
      </c>
      <c r="FZ11">
        <v>1440000</v>
      </c>
      <c r="GA11">
        <v>2320000</v>
      </c>
      <c r="GB11">
        <v>260000</v>
      </c>
      <c r="GC11">
        <v>1640000</v>
      </c>
      <c r="GD11">
        <v>500000</v>
      </c>
      <c r="GE11">
        <v>490000</v>
      </c>
      <c r="GF11">
        <v>1370000</v>
      </c>
      <c r="GG11">
        <v>680000</v>
      </c>
      <c r="GH11">
        <v>510000</v>
      </c>
      <c r="GI11">
        <v>1550000</v>
      </c>
      <c r="GJ11">
        <v>750000</v>
      </c>
      <c r="GK11">
        <v>670000</v>
      </c>
      <c r="GL11">
        <v>840000</v>
      </c>
      <c r="GM11">
        <v>740000</v>
      </c>
      <c r="GN11">
        <v>660000</v>
      </c>
      <c r="GO11">
        <v>1200000</v>
      </c>
      <c r="GP11">
        <v>3770000</v>
      </c>
      <c r="GQ11" s="29">
        <v>3.0529104477611937</v>
      </c>
      <c r="GR11" s="54">
        <f t="shared" ref="GR11:GR35" si="36">1/(GS11+HG11+HJ11)</f>
        <v>1.9996714018205814E-5</v>
      </c>
      <c r="GS11" s="44">
        <f>GT11/(GU11^2)</f>
        <v>4.1786711120859721</v>
      </c>
      <c r="GT11" s="27">
        <v>2.72984615384616</v>
      </c>
      <c r="GU11" s="13">
        <f>(GV11*GT11*GW11)/(GX11-GY11+GZ11)</f>
        <v>0.80825796058954669</v>
      </c>
      <c r="GV11" s="44">
        <v>0.41</v>
      </c>
      <c r="GW11" s="13">
        <f>HA11-HB11</f>
        <v>1.7100000000000009</v>
      </c>
      <c r="GX11" s="13">
        <f>LN((HA11-HB11)/HC11)</f>
        <v>-0.15665381004537635</v>
      </c>
      <c r="GY11" s="13">
        <f>HD11*((HA11-HB11)/HF11)</f>
        <v>14.886316152974905</v>
      </c>
      <c r="GZ11" s="13">
        <f>HD11*(HC11/HF11)</f>
        <v>17.410896085350757</v>
      </c>
      <c r="HA11" s="13">
        <v>9.75</v>
      </c>
      <c r="HB11" s="13">
        <v>8.0399999999999991</v>
      </c>
      <c r="HC11" s="13">
        <v>2</v>
      </c>
      <c r="HD11" s="13">
        <f>(2*LN((1+HE11)/2))+(LN((1+HE11^2)/2))-(2*(1/TAN(HE11))+(3.1416/2))</f>
        <v>-10.684619516131413</v>
      </c>
      <c r="HE11" s="13">
        <f t="shared" ref="HE11:HE35" si="37">1/(1-(28*(HA11/HF11)))^0.25</f>
        <v>0.25865107765800122</v>
      </c>
      <c r="HF11" s="13">
        <f>1/(-0.875*(HC11^-0.1029))</f>
        <v>-1.2273486055805338</v>
      </c>
      <c r="HG11" s="13">
        <f>2*(HH11^(2/3))*(HI11^(2/3))*((GV11*GU11)^(-1))</f>
        <v>4.0376333047183044</v>
      </c>
      <c r="HH11" s="44">
        <v>0.76</v>
      </c>
      <c r="HI11" s="44">
        <v>0.72</v>
      </c>
      <c r="HJ11">
        <v>50000</v>
      </c>
      <c r="HK11" s="44"/>
      <c r="HL11" s="44"/>
      <c r="HM11" s="44"/>
      <c r="HN11" s="44"/>
    </row>
    <row r="12" spans="1:222" x14ac:dyDescent="0.25">
      <c r="A12" s="38" t="s">
        <v>268</v>
      </c>
      <c r="B12" s="39"/>
      <c r="C12" s="67">
        <f t="shared" ref="C12:C35" si="38">($GQ12/(1-(BO12/100)))-$GQ12</f>
        <v>2.9400996594652895E-5</v>
      </c>
      <c r="D12" s="67">
        <f t="shared" ref="D12:D35" si="39">($GQ12/(1-(BP12/100)))-$GQ12</f>
        <v>1.7422459220650666E-4</v>
      </c>
      <c r="E12" s="67">
        <f t="shared" ref="E12:E35" si="40">($GQ12/(1-(BQ12/100)))-$GQ12</f>
        <v>2.1336765916313283E-5</v>
      </c>
      <c r="F12" s="67">
        <f t="shared" ref="F12:F35" si="41">($GQ12/(1-(BR12/100)))-$GQ12</f>
        <v>4.956480583784284E-5</v>
      </c>
      <c r="G12" s="67">
        <f t="shared" ref="G12:G35" si="42">($GQ12/(1-(BS12/100)))-$GQ12</f>
        <v>9.1684716907902697E-5</v>
      </c>
      <c r="H12" s="67">
        <f t="shared" ref="H12:H35" si="43">($GQ12/(1-(BT12/100)))-$GQ12</f>
        <v>9.2601564076755238E-5</v>
      </c>
      <c r="I12" s="67">
        <f t="shared" ref="I12:I35" si="44">($GQ12/(1-(BU12/100)))-$GQ12</f>
        <v>2.7113070562911901E-5</v>
      </c>
      <c r="J12" s="67">
        <f t="shared" ref="J12:J35" si="45">($GQ12/(1-(BV12/100)))-$GQ12</f>
        <v>0</v>
      </c>
      <c r="K12" s="67">
        <f t="shared" ref="K12:K35" si="46">($GQ12/(1-(BW12/100)))-$GQ12</f>
        <v>1.7893323058792987E-5</v>
      </c>
      <c r="L12" s="67">
        <f t="shared" ref="L12:L35" si="47">($GQ12/(1-(BX12/100)))-$GQ12</f>
        <v>2.0464434050460056E-5</v>
      </c>
      <c r="M12" s="67">
        <f t="shared" ref="M12:M35" si="48">($GQ12/(1-(BY12/100)))-$GQ12</f>
        <v>4.0788784176903903E-6</v>
      </c>
      <c r="N12" s="67">
        <f t="shared" ref="N12:N35" si="49">($GQ12/(1-(BZ12/100)))-$GQ12</f>
        <v>0</v>
      </c>
      <c r="O12" s="67">
        <f t="shared" ref="O12:O35" si="50">($GQ12/(1-(CA12/100)))-$GQ12</f>
        <v>0</v>
      </c>
      <c r="P12" s="67">
        <f t="shared" ref="P12:P35" si="51">($GQ12/(1-(CB12/100)))-$GQ12</f>
        <v>8.6765331044347249E-6</v>
      </c>
      <c r="Q12" s="67">
        <f t="shared" ref="Q12:Q35" si="52">($GQ12/(1-(CC12/100)))-$GQ12</f>
        <v>3.0527988157391661E-5</v>
      </c>
      <c r="R12" s="67">
        <f t="shared" ref="R12:R35" si="53">($GQ12/(1-(CD12/100)))-$GQ12</f>
        <v>9.5495362955055896E-6</v>
      </c>
      <c r="S12" s="67">
        <f t="shared" ref="S12:S35" si="54">($GQ12/(1-(CE12/100)))-$GQ12</f>
        <v>1.6305059881815964E-5</v>
      </c>
      <c r="T12" s="67">
        <f t="shared" ref="T12:T35" si="55">($GQ12/(1-(CF12/100)))-$GQ12</f>
        <v>7.9423649189003243E-5</v>
      </c>
      <c r="U12" s="67">
        <f t="shared" ref="U12:U35" si="56">($GQ12/(1-(CG12/100)))-$GQ12</f>
        <v>6.295777069453834E-6</v>
      </c>
      <c r="V12" s="67">
        <f t="shared" ref="V12:V35" si="57">($GQ12/(1-(CH12/100)))-$GQ12</f>
        <v>6.9451173057011317E-6</v>
      </c>
      <c r="W12" s="67">
        <f t="shared" ref="W12:W35" si="58">($GQ12/(1-(CI12/100)))-$GQ12</f>
        <v>0</v>
      </c>
      <c r="X12" s="67">
        <f t="shared" ref="X12:X35" si="59">($GQ12/(1-(CJ12/100)))-$GQ12</f>
        <v>0</v>
      </c>
      <c r="Y12" s="67">
        <f t="shared" ref="Y12:Y35" si="60">($GQ12/(1-(CK12/100)))-$GQ12</f>
        <v>5.0386145158398676E-6</v>
      </c>
      <c r="Z12" s="67">
        <f t="shared" ref="Z12:Z35" si="61">($GQ12/(1-(CL12/100)))-$GQ12</f>
        <v>0</v>
      </c>
      <c r="AA12" s="67">
        <f t="shared" ref="AA12:AA35" si="62">($GQ12/(1-(CM12/100)))-$GQ12</f>
        <v>6.661338318725285E-6</v>
      </c>
      <c r="AB12" s="67">
        <f t="shared" ref="AB12:AB35" si="63">($GQ12/(1-(CN12/100)))-$GQ12</f>
        <v>1.833510968696217E-5</v>
      </c>
      <c r="AC12" s="67">
        <f t="shared" ref="AC12:AC35" si="64">($GQ12/(1-(CO12/100)))-$GQ12</f>
        <v>5.1138177177278976E-6</v>
      </c>
      <c r="AD12" s="67">
        <f t="shared" ref="AD12:AD35" si="65">($GQ12/(1-(CP12/100)))-$GQ12</f>
        <v>0</v>
      </c>
      <c r="AE12" s="67">
        <f t="shared" ref="AE12:AE35" si="66">($GQ12/(1-(CQ12/100)))-$GQ12</f>
        <v>4.1858409707717925E-5</v>
      </c>
      <c r="AF12" s="67">
        <f t="shared" ref="AF12:AF35" si="67">($GQ12/(1-(CR12/100)))-$GQ12</f>
        <v>0</v>
      </c>
      <c r="AG12" s="67">
        <f t="shared" ref="AG12:AG35" si="68">($GQ12/(1-(CS12/100)))-$GQ12</f>
        <v>1.145944355451789E-5</v>
      </c>
      <c r="AH12" s="67">
        <f t="shared" ref="AH12:AH35" si="69">($GQ12/(1-(CT12/100)))-$GQ12</f>
        <v>2.333461163761541E-5</v>
      </c>
      <c r="AI12" s="55">
        <f t="shared" ref="AI12:AI35" si="70">EE12*BO12%</f>
        <v>623695.56614005694</v>
      </c>
      <c r="AJ12" s="55">
        <f t="shared" ref="AJ12:AJ35" si="71">EF12*BP12%</f>
        <v>193584.64683421984</v>
      </c>
      <c r="AK12" s="55">
        <f t="shared" ref="AK12:AK35" si="72">EG12*BQ12%</f>
        <v>26519.545328999917</v>
      </c>
      <c r="AL12" s="55">
        <f t="shared" ref="AL12:AL35" si="73">EH12*BR12%</f>
        <v>108729.30270698384</v>
      </c>
      <c r="AM12" s="55">
        <f t="shared" ref="AM12:AM35" si="74">EI12*BS12%</f>
        <v>106076.15568244281</v>
      </c>
      <c r="AN12" s="55">
        <f t="shared" ref="AN12:AN35" si="75">EJ12*BT12%</f>
        <v>42430.451713121794</v>
      </c>
      <c r="AO12" s="55">
        <f t="shared" ref="AO12:AO35" si="76">EK12*BU12%</f>
        <v>34475.35487087987</v>
      </c>
      <c r="AP12" s="55">
        <f t="shared" ref="AP12:AP35" si="77">EL12*BV12%</f>
        <v>0</v>
      </c>
      <c r="AQ12" s="55">
        <f t="shared" ref="AQ12:AQ35" si="78">EM12*BW12%</f>
        <v>9838.7605136087859</v>
      </c>
      <c r="AR12" s="55">
        <f t="shared" ref="AR12:AR35" si="79">EN12*BX12%</f>
        <v>42431.282573935459</v>
      </c>
      <c r="AS12" s="55">
        <f t="shared" ref="AS12:AS35" si="80">EO12*BY12%</f>
        <v>1962.4555478087332</v>
      </c>
      <c r="AT12" s="55">
        <f t="shared" ref="AT12:AT35" si="81">EP12*BZ12%</f>
        <v>0</v>
      </c>
      <c r="AU12" s="55">
        <f t="shared" ref="AU12:AU35" si="82">EQ12*CA12%</f>
        <v>0</v>
      </c>
      <c r="AV12" s="55">
        <f t="shared" ref="AV12:AV35" si="83">ER12*CB12%</f>
        <v>5913.87893220757</v>
      </c>
      <c r="AW12" s="55">
        <f t="shared" ref="AW12:AW35" si="84">ES12*CC12%</f>
        <v>47735.062494761172</v>
      </c>
      <c r="AX12" s="55">
        <f t="shared" ref="AX12:AX35" si="85">ET12*CD12%</f>
        <v>7876.3301642666102</v>
      </c>
      <c r="AY12" s="55">
        <f t="shared" ref="AY12:AY35" si="86">EU12*CE12%</f>
        <v>21666.498127245952</v>
      </c>
      <c r="AZ12" s="55">
        <f t="shared" ref="AZ12:AZ35" si="87">EV12*CF12%</f>
        <v>11827.53072318321</v>
      </c>
      <c r="BA12" s="55">
        <f t="shared" ref="BA12:BA35" si="88">EW12*CG12%</f>
        <v>5913.8827541202327</v>
      </c>
      <c r="BB12" s="55">
        <f t="shared" ref="BB12:BB35" si="89">EX12*CH12%</f>
        <v>1988.973669857847</v>
      </c>
      <c r="BC12" s="55">
        <f t="shared" ref="BC12:BC35" si="90">EY12*CI12%</f>
        <v>0</v>
      </c>
      <c r="BD12" s="55">
        <f t="shared" ref="BD12:BD35" si="91">EZ12*CJ12%</f>
        <v>0</v>
      </c>
      <c r="BE12" s="55">
        <f t="shared" ref="BE12:BE35" si="92">FA12*CK12%</f>
        <v>1962.4550365447099</v>
      </c>
      <c r="BF12" s="55">
        <f t="shared" ref="BF12:BF35" si="93">FB12*CL12%</f>
        <v>0</v>
      </c>
      <c r="BG12" s="55">
        <f t="shared" ref="BG12:BG35" si="94">FC12*CM12%</f>
        <v>5913.8821672713493</v>
      </c>
      <c r="BH12" s="55">
        <f t="shared" ref="BH12:BH35" si="95">FD12*CN12%</f>
        <v>7876.3113803549841</v>
      </c>
      <c r="BI12" s="55">
        <f t="shared" ref="BI12:BI35" si="96">FE12*CO12%</f>
        <v>1962.4549964829841</v>
      </c>
      <c r="BJ12" s="55">
        <f t="shared" ref="BJ12:BJ35" si="97">FF12*CP12%</f>
        <v>0</v>
      </c>
      <c r="BK12" s="55">
        <f t="shared" ref="BK12:BK35" si="98">FG12*CQ12%</f>
        <v>17741.476994013035</v>
      </c>
      <c r="BL12" s="55">
        <f t="shared" ref="BL12:BL35" si="99">FH12*CR12%</f>
        <v>0</v>
      </c>
      <c r="BM12" s="55">
        <f t="shared" ref="BM12:BM35" si="100">FI12*CS12%</f>
        <v>7876.3260807999395</v>
      </c>
      <c r="BN12" s="55">
        <f t="shared" ref="BN12:BN35" si="101">FJ12*CT12%</f>
        <v>50387.10879928973</v>
      </c>
      <c r="BO12" s="44">
        <f t="shared" ref="BO12:BO35" si="102">($ED12*(CU12/100))/($ED12*(CU12/100)+$EB12)*100</f>
        <v>7.9809163638812992E-4</v>
      </c>
      <c r="BP12" s="44">
        <f t="shared" ref="BP12:BP35" si="103">($ED12*(CV12/100))/($ED12*(CV12/100)+$EB12)*100</f>
        <v>4.7291500264902897E-3</v>
      </c>
      <c r="BQ12" s="44">
        <f t="shared" ref="BQ12:BQ35" si="104">($ED12*(CW12/100))/($ED12*(CW12/100)+$EB12)*100</f>
        <v>5.7918892807887114E-4</v>
      </c>
      <c r="BR12" s="44">
        <f t="shared" ref="BR12:BR35" si="105">($ED12*(CX12/100))/($ED12*(CX12/100)+$EB12)*100</f>
        <v>1.3454319603261676E-3</v>
      </c>
      <c r="BS12" s="44">
        <f t="shared" ref="BS12:BS35" si="106">($ED12*(CY12/100))/($ED12*(CY12/100)+$EB12)*100</f>
        <v>2.4887445024442765E-3</v>
      </c>
      <c r="BT12" s="44">
        <f t="shared" ref="BT12:BT35" si="107">($ED12*(CZ12/100))/($ED12*(CZ12/100)+$EB12)*100</f>
        <v>2.5136313218901063E-3</v>
      </c>
      <c r="BU12" s="44">
        <f t="shared" ref="BU12:BU35" si="108">($ED12*(DA12/100))/($ED12*(DA12/100)+$EB12)*100</f>
        <v>7.3598621810690634E-4</v>
      </c>
      <c r="BV12" s="44">
        <f t="shared" ref="BV12:BV35" si="109">($ED12*(DB12/100))/($ED12*(DB12/100)+$EB12)*100</f>
        <v>0</v>
      </c>
      <c r="BW12" s="44">
        <f t="shared" ref="BW12:BW35" si="110">($ED12*(DC12/100))/($ED12*(DC12/100)+$EB12)*100</f>
        <v>4.8571673560442885E-4</v>
      </c>
      <c r="BX12" s="44">
        <f t="shared" ref="BX12:BX35" si="111">($ED12*(DD12/100))/($ED12*(DD12/100)+$EB12)*100</f>
        <v>5.5550951228518718E-4</v>
      </c>
      <c r="BY12" s="44">
        <f t="shared" ref="BY12:BY35" si="112">($ED12*(DE12/100))/($ED12*(DE12/100)+$EB12)*100</f>
        <v>1.1072213544808843E-4</v>
      </c>
      <c r="BZ12" s="44">
        <f t="shared" ref="BZ12:BZ35" si="113">($ED12*(DF12/100))/($ED12*(DF12/100)+$EB12)*100</f>
        <v>0</v>
      </c>
      <c r="CA12" s="44">
        <f t="shared" ref="CA12:CA35" si="114">($ED12*(DG12/100))/($ED12*(DG12/100)+$EB12)*100</f>
        <v>0</v>
      </c>
      <c r="CB12" s="44">
        <f t="shared" ref="CB12:CB35" si="115">($ED12*(DH12/100))/($ED12*(DH12/100)+$EB12)*100</f>
        <v>2.3552628352418607E-4</v>
      </c>
      <c r="CC12" s="44">
        <f t="shared" ref="CC12:CC35" si="116">($ED12*(DI12/100))/($ED12*(DI12/100)+$EB12)*100</f>
        <v>8.2868362955857962E-4</v>
      </c>
      <c r="CD12" s="44">
        <f t="shared" ref="CD12:CD35" si="117">($ED12*(DJ12/100))/($ED12*(DJ12/100)+$EB12)*100</f>
        <v>2.5922407405137978E-4</v>
      </c>
      <c r="CE12" s="44">
        <f t="shared" ref="CE12:CE35" si="118">($ED12*(DK12/100))/($ED12*(DK12/100)+$EB12)*100</f>
        <v>4.42603302251437E-4</v>
      </c>
      <c r="CF12" s="44">
        <f t="shared" ref="CF12:CF35" si="119">($ED12*(DL12/100))/($ED12*(DL12/100)+$EB12)*100</f>
        <v>2.1559299611166698E-3</v>
      </c>
      <c r="CG12" s="44">
        <f t="shared" ref="CG12:CG35" si="120">($ED12*(DM12/100))/($ED12*(DM12/100)+$EB12)*100</f>
        <v>1.7090027958876065E-4</v>
      </c>
      <c r="CH12" s="44">
        <f t="shared" ref="CH12:CH35" si="121">($ED12*(DN12/100))/($ED12*(DN12/100)+$EB12)*100</f>
        <v>1.8852673259373351E-4</v>
      </c>
      <c r="CI12" s="44">
        <f t="shared" ref="CI12:CI35" si="122">($ED12*(DO12/100))/($ED12*(DO12/100)+$EB12)*100</f>
        <v>0</v>
      </c>
      <c r="CJ12" s="44">
        <f t="shared" ref="CJ12:CJ35" si="123">($ED12*(DP12/100))/($ED12*(DP12/100)+$EB12)*100</f>
        <v>0</v>
      </c>
      <c r="CK12" s="44">
        <f t="shared" ref="CK12:CK35" si="124">($ED12*(DQ12/100))/($ED12*(DQ12/100)+$EB12)*100</f>
        <v>1.3677436697952141E-4</v>
      </c>
      <c r="CL12" s="44">
        <f t="shared" ref="CL12:CL35" si="125">($ED12*(DR12/100))/($ED12*(DR12/100)+$EB12)*100</f>
        <v>0</v>
      </c>
      <c r="CM12" s="44">
        <f t="shared" ref="CM12:CM35" si="126">($ED12*(DS12/100))/($ED12*(DS12/100)+$EB12)*100</f>
        <v>1.8082350368584321E-4</v>
      </c>
      <c r="CN12" s="44">
        <f t="shared" ref="CN12:CN35" si="127">($ED12*(DT12/100))/($ED12*(DT12/100)+$EB12)*100</f>
        <v>4.9770903521154217E-4</v>
      </c>
      <c r="CO12" s="44">
        <f t="shared" ref="CO12:CO35" si="128">($ED12*(DU12/100))/($ED12*(DU12/100)+$EB12)*100</f>
        <v>1.3881577260810518E-4</v>
      </c>
      <c r="CP12" s="44">
        <f t="shared" ref="CP12:CP35" si="129">($ED12*(DV12/100))/($ED12*(DV12/100)+$EB12)*100</f>
        <v>0</v>
      </c>
      <c r="CQ12" s="44">
        <f t="shared" ref="CQ12:CQ35" si="130">($ED12*(DW12/100))/($ED12*(DW12/100)+$EB12)*100</f>
        <v>1.1362449441369091E-3</v>
      </c>
      <c r="CR12" s="44">
        <f t="shared" ref="CR12:CR35" si="131">($ED12*(DX12/100))/($ED12*(DX12/100)+$EB12)*100</f>
        <v>0</v>
      </c>
      <c r="CS12" s="44">
        <f t="shared" ref="CS12:CS35" si="132">($ED12*(DY12/100))/($ED12*(DY12/100)+$EB12)*100</f>
        <v>3.1106872758864998E-4</v>
      </c>
      <c r="CT12" s="44">
        <f t="shared" ref="CT12:CT35" si="133">($ED12*(DZ12/100))/($ED12*(DZ12/100)+$EB12)*100</f>
        <v>6.3342033300210353E-4</v>
      </c>
      <c r="CU12" s="39">
        <v>6.35</v>
      </c>
      <c r="CV12" s="39">
        <v>37.628865979381402</v>
      </c>
      <c r="CW12" s="39">
        <v>4.6082949308755801</v>
      </c>
      <c r="CX12" s="39">
        <v>10.7049608355091</v>
      </c>
      <c r="CY12" s="39">
        <v>19.801980198019798</v>
      </c>
      <c r="CZ12" s="39">
        <v>20</v>
      </c>
      <c r="DA12" s="39">
        <v>5.85585585585586</v>
      </c>
      <c r="DB12" s="39">
        <v>0</v>
      </c>
      <c r="DC12" s="39">
        <v>3.8645833333333299</v>
      </c>
      <c r="DD12" s="39">
        <v>4.4198895027624303</v>
      </c>
      <c r="DE12" s="39">
        <v>0.88095238095238104</v>
      </c>
      <c r="DF12" s="39">
        <v>0</v>
      </c>
      <c r="DG12" s="39">
        <v>0</v>
      </c>
      <c r="DH12" s="39">
        <v>1.8739495798319299</v>
      </c>
      <c r="DI12" s="39">
        <v>6.5934065934065904</v>
      </c>
      <c r="DJ12" s="39">
        <v>2.0625</v>
      </c>
      <c r="DK12" s="39">
        <v>3.5215517241379302</v>
      </c>
      <c r="DL12" s="39">
        <v>17.153846153846199</v>
      </c>
      <c r="DM12" s="39">
        <v>1.3597560975609799</v>
      </c>
      <c r="DN12" s="39">
        <v>1.5</v>
      </c>
      <c r="DO12" s="39">
        <v>0</v>
      </c>
      <c r="DP12" s="39">
        <v>0</v>
      </c>
      <c r="DQ12" s="39">
        <v>1.0882352941176501</v>
      </c>
      <c r="DR12" s="39">
        <v>0</v>
      </c>
      <c r="DS12" s="39">
        <v>1.43870967741935</v>
      </c>
      <c r="DT12" s="39">
        <v>3.96</v>
      </c>
      <c r="DU12" s="78">
        <v>1.1044776119402999</v>
      </c>
      <c r="DV12" s="78">
        <v>0</v>
      </c>
      <c r="DW12" s="78">
        <v>9.0405405405405403</v>
      </c>
      <c r="DX12" s="78">
        <v>0</v>
      </c>
      <c r="DY12" s="78">
        <v>2.4750000000000001</v>
      </c>
      <c r="DZ12" s="78">
        <v>5.03978779840849</v>
      </c>
      <c r="EA12" s="39">
        <f t="shared" ref="EA12:EA35" si="134">(ED12/(ED12+EB12))*100</f>
        <v>1.2566893068009146E-2</v>
      </c>
      <c r="EB12" s="39">
        <f t="shared" si="33"/>
        <v>2110.0176537234051</v>
      </c>
      <c r="EC12">
        <v>572.77</v>
      </c>
      <c r="ED12" s="39">
        <f t="shared" si="34"/>
        <v>0.26519698928159846</v>
      </c>
      <c r="EE12" s="39">
        <f t="shared" ref="EE12:EE35" si="135">FK12*$EC12*$GQ12</f>
        <v>78148365137.952621</v>
      </c>
      <c r="EF12" s="39">
        <f t="shared" ref="EF12:EF35" si="136">FL12*$EC12*$GQ12</f>
        <v>4093434248.2234063</v>
      </c>
      <c r="EG12" s="39">
        <f t="shared" ref="EG12:EG35" si="137">FM12*$EC12*$GQ12</f>
        <v>4578738308.5797892</v>
      </c>
      <c r="EH12" s="39">
        <f t="shared" ref="EH12:EH35" si="138">FN12*$EC12*$GQ12</f>
        <v>8081367613.7606421</v>
      </c>
      <c r="EI12" s="39">
        <f t="shared" ref="EI12:EI35" si="139">FO12*$EC12*$GQ12</f>
        <v>4262235660.5212784</v>
      </c>
      <c r="EJ12" s="39">
        <f t="shared" ref="EJ12:EJ35" si="140">FP12*$EC12*$GQ12</f>
        <v>1688014122.9787242</v>
      </c>
      <c r="EK12" s="39">
        <f t="shared" ref="EK12:EK35" si="141">FQ12*$EC12*$GQ12</f>
        <v>4684239191.2659597</v>
      </c>
      <c r="EL12" s="39">
        <f t="shared" ref="EL12:EL35" si="142">FR12*$EC12*$GQ12</f>
        <v>970608120.71276641</v>
      </c>
      <c r="EM12" s="39">
        <f t="shared" ref="EM12:EM35" si="143">FS12*$EC12*$GQ12</f>
        <v>2025616947.5744691</v>
      </c>
      <c r="EN12" s="39">
        <f t="shared" ref="EN12:EN35" si="144">FT12*$EC12*$GQ12</f>
        <v>7638263906.4787273</v>
      </c>
      <c r="EO12" s="39">
        <f t="shared" ref="EO12:EO35" si="145">FU12*$EC12*$GQ12</f>
        <v>1772414829.1276605</v>
      </c>
      <c r="EP12" s="39">
        <f t="shared" ref="EP12:EP35" si="146">FV12*$EC12*$GQ12</f>
        <v>801806708.41489398</v>
      </c>
      <c r="EQ12" s="39">
        <f t="shared" ref="EQ12:EQ35" si="147">FW12*$EC12*$GQ12</f>
        <v>1455912181.0691497</v>
      </c>
      <c r="ER12" s="39">
        <f t="shared" ref="ER12:ER35" si="148">FX12*$EC12*$GQ12</f>
        <v>2510921007.9308524</v>
      </c>
      <c r="ES12" s="39">
        <f t="shared" ref="ES12:ES35" si="149">FY12*$EC12*$GQ12</f>
        <v>5760348194.664896</v>
      </c>
      <c r="ET12" s="39">
        <f t="shared" ref="ET12:ET35" si="150">FZ12*$EC12*$GQ12</f>
        <v>3038425421.3617034</v>
      </c>
      <c r="EU12" s="39">
        <f t="shared" ref="EU12:EU35" si="151">GA12*$EC12*$GQ12</f>
        <v>4895240956.6382999</v>
      </c>
      <c r="EV12" s="39">
        <f t="shared" ref="EV12:EV35" si="152">GB12*$EC12*$GQ12</f>
        <v>548604589.96808541</v>
      </c>
      <c r="EW12" s="39">
        <f t="shared" ref="EW12:EW35" si="153">GC12*$EC12*$GQ12</f>
        <v>3460428952.1063848</v>
      </c>
      <c r="EX12" s="39">
        <f t="shared" ref="EX12:EX35" si="154">GD12*$EC12*$GQ12</f>
        <v>1055008826.8617026</v>
      </c>
      <c r="EY12" s="39">
        <f t="shared" ref="EY12:EY35" si="155">GE12*$EC12*$GQ12</f>
        <v>1033908650.3244686</v>
      </c>
      <c r="EZ12" s="39">
        <f t="shared" ref="EZ12:EZ35" si="156">GF12*$EC12*$GQ12</f>
        <v>2890724185.6010652</v>
      </c>
      <c r="FA12" s="39">
        <f t="shared" ref="FA12:FA35" si="157">GG12*$EC12*$GQ12</f>
        <v>1434812004.5319157</v>
      </c>
      <c r="FB12" s="39">
        <f t="shared" ref="FB12:FB35" si="158">GH12*$EC12*$GQ12</f>
        <v>1076109003.3989367</v>
      </c>
      <c r="FC12" s="39">
        <f t="shared" ref="FC12:FC35" si="159">GI12*$EC12*$GQ12</f>
        <v>3270527363.2712779</v>
      </c>
      <c r="FD12" s="39">
        <f t="shared" ref="FD12:FD35" si="160">GJ12*$EC12*$GQ12</f>
        <v>1582513240.2925539</v>
      </c>
      <c r="FE12" s="39">
        <f t="shared" ref="FE12:FE35" si="161">GK12*$EC12*$GQ12</f>
        <v>1413711827.9946816</v>
      </c>
      <c r="FF12" s="39">
        <f t="shared" ref="FF12:FF35" si="162">GL12*$EC12*$GQ12</f>
        <v>1772414829.1276605</v>
      </c>
      <c r="FG12" s="39">
        <f t="shared" ref="FG12:FG35" si="163">GM12*$EC12*$GQ12</f>
        <v>1561413063.7553198</v>
      </c>
      <c r="FH12" s="39">
        <f t="shared" ref="FH12:FH35" si="164">GN12*$EC12*$GQ12</f>
        <v>1392611651.4574475</v>
      </c>
      <c r="FI12" s="39">
        <f t="shared" ref="FI12:FI35" si="165">GO12*$EC12*$GQ12</f>
        <v>2532021184.4680862</v>
      </c>
      <c r="FJ12" s="39">
        <f t="shared" ref="FJ12:FJ35" si="166">GP12*$EC12*$GQ12</f>
        <v>7954766554.5372381</v>
      </c>
      <c r="FK12" s="39">
        <v>37036830</v>
      </c>
      <c r="FL12">
        <v>1940000</v>
      </c>
      <c r="FM12">
        <v>2170000</v>
      </c>
      <c r="FN12">
        <v>3830000</v>
      </c>
      <c r="FO12">
        <v>2020000</v>
      </c>
      <c r="FP12">
        <v>800000</v>
      </c>
      <c r="FQ12">
        <v>2220000</v>
      </c>
      <c r="FR12">
        <v>460000</v>
      </c>
      <c r="FS12">
        <v>960000</v>
      </c>
      <c r="FT12">
        <v>3620000</v>
      </c>
      <c r="FU12">
        <v>840000</v>
      </c>
      <c r="FV12">
        <v>380000</v>
      </c>
      <c r="FW12">
        <v>690000</v>
      </c>
      <c r="FX12">
        <v>1190000</v>
      </c>
      <c r="FY12">
        <v>2730000</v>
      </c>
      <c r="FZ12">
        <v>1440000</v>
      </c>
      <c r="GA12">
        <v>2320000</v>
      </c>
      <c r="GB12">
        <v>260000</v>
      </c>
      <c r="GC12">
        <v>1640000</v>
      </c>
      <c r="GD12">
        <v>500000</v>
      </c>
      <c r="GE12">
        <v>490000</v>
      </c>
      <c r="GF12">
        <v>1370000</v>
      </c>
      <c r="GG12">
        <v>680000</v>
      </c>
      <c r="GH12">
        <v>510000</v>
      </c>
      <c r="GI12">
        <v>1550000</v>
      </c>
      <c r="GJ12">
        <v>750000</v>
      </c>
      <c r="GK12">
        <v>670000</v>
      </c>
      <c r="GL12">
        <v>840000</v>
      </c>
      <c r="GM12">
        <v>740000</v>
      </c>
      <c r="GN12">
        <v>660000</v>
      </c>
      <c r="GO12">
        <v>1200000</v>
      </c>
      <c r="GP12">
        <v>3770000</v>
      </c>
      <c r="GQ12" s="27">
        <v>3.683882978723406</v>
      </c>
      <c r="GR12" s="54">
        <f t="shared" si="36"/>
        <v>1.9996788926646999E-5</v>
      </c>
      <c r="GS12" s="44">
        <f t="shared" ref="GS12:GS35" si="167">GT12/(GU12^2)</f>
        <v>4.0833973025937418</v>
      </c>
      <c r="GT12" s="27">
        <v>2.7935389133627102</v>
      </c>
      <c r="GU12" s="13">
        <f t="shared" ref="GU12:GU35" si="168">(GV12*GT12*GW12)/(GX12-GY12+GZ12)</f>
        <v>0.82711623208540941</v>
      </c>
      <c r="GV12" s="44">
        <v>0.41</v>
      </c>
      <c r="GW12" s="13">
        <f t="shared" ref="GW12:GW35" si="169">HA12-HB12</f>
        <v>1.7100000000000009</v>
      </c>
      <c r="GX12" s="13">
        <f t="shared" ref="GX12:GX35" si="170">LN((HA12-HB12)/HC12)</f>
        <v>-0.15665381004537635</v>
      </c>
      <c r="GY12" s="13">
        <f t="shared" ref="GY12:GY35" si="171">HD12*((HA12-HB12)/HF12)</f>
        <v>14.886316152974905</v>
      </c>
      <c r="GZ12" s="13">
        <f t="shared" ref="GZ12:GZ35" si="172">HD12*(HC12/HF12)</f>
        <v>17.410896085350757</v>
      </c>
      <c r="HA12" s="13">
        <v>9.75</v>
      </c>
      <c r="HB12" s="13">
        <v>8.0399999999999991</v>
      </c>
      <c r="HC12" s="13">
        <v>2</v>
      </c>
      <c r="HD12" s="13">
        <f t="shared" ref="HD12:HD35" si="173">(2*LN((1+HE12)/2))+(LN((1+HE12^2)/2))-(2*(1/TAN(HE12))+(3.1416/2))</f>
        <v>-10.684619516131413</v>
      </c>
      <c r="HE12" s="13">
        <f t="shared" si="37"/>
        <v>0.25865107765800122</v>
      </c>
      <c r="HF12" s="13">
        <f t="shared" ref="HF12:HF35" si="174">1/(-0.875*(HC12^-0.1029))</f>
        <v>-1.2273486055805338</v>
      </c>
      <c r="HG12" s="13">
        <f t="shared" ref="HG12:HG35" si="175">2*(HH12^(2/3))*(HI12^(2/3))*((GV12*GU12)^(-1))</f>
        <v>3.9455751608838692</v>
      </c>
      <c r="HH12" s="44">
        <v>0.76</v>
      </c>
      <c r="HI12" s="44">
        <v>0.72</v>
      </c>
      <c r="HJ12">
        <v>50000</v>
      </c>
      <c r="HK12" s="44"/>
      <c r="HL12" s="44"/>
      <c r="HM12" s="44"/>
      <c r="HN12" s="44"/>
    </row>
    <row r="13" spans="1:222" x14ac:dyDescent="0.25">
      <c r="A13" s="38" t="s">
        <v>269</v>
      </c>
      <c r="B13" s="39"/>
      <c r="C13" s="67">
        <f t="shared" si="38"/>
        <v>1.8130070358779449E-5</v>
      </c>
      <c r="D13" s="67">
        <f t="shared" si="39"/>
        <v>1.0743527365786321E-4</v>
      </c>
      <c r="E13" s="67">
        <f t="shared" si="40"/>
        <v>1.3157277375164256E-5</v>
      </c>
      <c r="F13" s="67">
        <f t="shared" si="41"/>
        <v>3.0564046162862013E-5</v>
      </c>
      <c r="G13" s="67">
        <f t="shared" si="42"/>
        <v>5.6537211690521616E-5</v>
      </c>
      <c r="H13" s="67">
        <f t="shared" si="43"/>
        <v>5.7102583807200347E-5</v>
      </c>
      <c r="I13" s="67">
        <f t="shared" si="44"/>
        <v>1.6719224988470671E-5</v>
      </c>
      <c r="J13" s="67">
        <f t="shared" si="45"/>
        <v>0</v>
      </c>
      <c r="K13" s="67">
        <f t="shared" si="46"/>
        <v>1.1033884683708806E-5</v>
      </c>
      <c r="L13" s="67">
        <f t="shared" si="47"/>
        <v>1.2619355537424326E-5</v>
      </c>
      <c r="M13" s="67">
        <f t="shared" si="48"/>
        <v>2.5152328584354677E-6</v>
      </c>
      <c r="N13" s="67">
        <f t="shared" si="49"/>
        <v>0</v>
      </c>
      <c r="O13" s="67">
        <f t="shared" si="50"/>
        <v>0</v>
      </c>
      <c r="P13" s="67">
        <f t="shared" si="51"/>
        <v>5.3503681467503839E-6</v>
      </c>
      <c r="Q13" s="67">
        <f t="shared" si="52"/>
        <v>1.8825027628732727E-5</v>
      </c>
      <c r="R13" s="67">
        <f t="shared" si="53"/>
        <v>5.8887039551258624E-6</v>
      </c>
      <c r="S13" s="67">
        <f t="shared" si="54"/>
        <v>1.0054485122701351E-5</v>
      </c>
      <c r="T13" s="67">
        <f t="shared" si="55"/>
        <v>4.8976446880732993E-5</v>
      </c>
      <c r="U13" s="67">
        <f t="shared" si="56"/>
        <v>3.8822793260173682E-6</v>
      </c>
      <c r="V13" s="67">
        <f t="shared" si="57"/>
        <v>4.2826937853845948E-6</v>
      </c>
      <c r="W13" s="67">
        <f t="shared" si="58"/>
        <v>0</v>
      </c>
      <c r="X13" s="67">
        <f t="shared" si="59"/>
        <v>0</v>
      </c>
      <c r="Y13" s="67">
        <f t="shared" si="60"/>
        <v>3.1070523545118078E-6</v>
      </c>
      <c r="Z13" s="67">
        <f t="shared" si="61"/>
        <v>0</v>
      </c>
      <c r="AA13" s="67">
        <f t="shared" si="62"/>
        <v>4.1077019963253747E-6</v>
      </c>
      <c r="AB13" s="67">
        <f t="shared" si="63"/>
        <v>1.1306311594072582E-5</v>
      </c>
      <c r="AC13" s="67">
        <f t="shared" si="64"/>
        <v>3.1534262698862392E-6</v>
      </c>
      <c r="AD13" s="67">
        <f t="shared" si="65"/>
        <v>0</v>
      </c>
      <c r="AE13" s="67">
        <f t="shared" si="66"/>
        <v>2.5811911193773796E-5</v>
      </c>
      <c r="AF13" s="67">
        <f t="shared" si="67"/>
        <v>0</v>
      </c>
      <c r="AG13" s="67">
        <f t="shared" si="68"/>
        <v>7.0664447462398527E-6</v>
      </c>
      <c r="AH13" s="67">
        <f t="shared" si="69"/>
        <v>1.4389245256207772E-5</v>
      </c>
      <c r="AI13" s="55">
        <f t="shared" si="70"/>
        <v>384600.72128110519</v>
      </c>
      <c r="AJ13" s="55">
        <f t="shared" si="71"/>
        <v>119373.61566061083</v>
      </c>
      <c r="AK13" s="55">
        <f t="shared" si="72"/>
        <v>16353.228747000761</v>
      </c>
      <c r="AL13" s="55">
        <f t="shared" si="73"/>
        <v>67047.724107318674</v>
      </c>
      <c r="AM13" s="55">
        <f t="shared" si="74"/>
        <v>65411.665884906753</v>
      </c>
      <c r="AN13" s="55">
        <f t="shared" si="75"/>
        <v>26164.659842247922</v>
      </c>
      <c r="AO13" s="55">
        <f t="shared" si="76"/>
        <v>21259.164037065304</v>
      </c>
      <c r="AP13" s="55">
        <f t="shared" si="77"/>
        <v>0</v>
      </c>
      <c r="AQ13" s="55">
        <f t="shared" si="78"/>
        <v>6067.0535361723087</v>
      </c>
      <c r="AR13" s="55">
        <f t="shared" si="79"/>
        <v>26165.172190995007</v>
      </c>
      <c r="AS13" s="55">
        <f t="shared" si="80"/>
        <v>1210.1445964094419</v>
      </c>
      <c r="AT13" s="55">
        <f t="shared" si="81"/>
        <v>0</v>
      </c>
      <c r="AU13" s="55">
        <f t="shared" si="82"/>
        <v>0</v>
      </c>
      <c r="AV13" s="55">
        <f t="shared" si="83"/>
        <v>3646.7825432389745</v>
      </c>
      <c r="AW13" s="55">
        <f t="shared" si="84"/>
        <v>29435.738303391387</v>
      </c>
      <c r="AX13" s="55">
        <f t="shared" si="85"/>
        <v>4856.9244783495442</v>
      </c>
      <c r="AY13" s="55">
        <f t="shared" si="86"/>
        <v>13360.606135046379</v>
      </c>
      <c r="AZ13" s="55">
        <f t="shared" si="87"/>
        <v>7293.4250202674857</v>
      </c>
      <c r="BA13" s="55">
        <f t="shared" si="88"/>
        <v>3646.7849000141787</v>
      </c>
      <c r="BB13" s="55">
        <f t="shared" si="89"/>
        <v>1226.4969474935967</v>
      </c>
      <c r="BC13" s="55">
        <f t="shared" si="90"/>
        <v>0</v>
      </c>
      <c r="BD13" s="55">
        <f t="shared" si="91"/>
        <v>0</v>
      </c>
      <c r="BE13" s="55">
        <f t="shared" si="92"/>
        <v>1210.1442811394502</v>
      </c>
      <c r="BF13" s="55">
        <f t="shared" si="93"/>
        <v>0</v>
      </c>
      <c r="BG13" s="55">
        <f t="shared" si="94"/>
        <v>3646.7845381349275</v>
      </c>
      <c r="BH13" s="55">
        <f t="shared" si="95"/>
        <v>4856.9128952860146</v>
      </c>
      <c r="BI13" s="55">
        <f t="shared" si="96"/>
        <v>1210.1442564354629</v>
      </c>
      <c r="BJ13" s="55">
        <f t="shared" si="97"/>
        <v>0</v>
      </c>
      <c r="BK13" s="55">
        <f t="shared" si="98"/>
        <v>10940.249087740336</v>
      </c>
      <c r="BL13" s="55">
        <f t="shared" si="99"/>
        <v>0</v>
      </c>
      <c r="BM13" s="55">
        <f t="shared" si="100"/>
        <v>4856.9219602875546</v>
      </c>
      <c r="BN13" s="55">
        <f t="shared" si="101"/>
        <v>31071.117768892404</v>
      </c>
      <c r="BO13" s="44">
        <f t="shared" si="102"/>
        <v>7.9809157059494598E-4</v>
      </c>
      <c r="BP13" s="44">
        <f t="shared" si="103"/>
        <v>4.7291496366433207E-3</v>
      </c>
      <c r="BQ13" s="44">
        <f t="shared" si="104"/>
        <v>5.7918888033151321E-4</v>
      </c>
      <c r="BR13" s="44">
        <f t="shared" si="105"/>
        <v>1.3454318494118766E-3</v>
      </c>
      <c r="BS13" s="44">
        <f t="shared" si="106"/>
        <v>2.4887442972802965E-3</v>
      </c>
      <c r="BT13" s="44">
        <f t="shared" si="107"/>
        <v>2.5136311146745907E-3</v>
      </c>
      <c r="BU13" s="44">
        <f t="shared" si="108"/>
        <v>7.3598615743353951E-4</v>
      </c>
      <c r="BV13" s="44">
        <f t="shared" si="109"/>
        <v>0</v>
      </c>
      <c r="BW13" s="44">
        <f t="shared" si="110"/>
        <v>4.8571669556272333E-4</v>
      </c>
      <c r="BX13" s="44">
        <f t="shared" si="111"/>
        <v>5.5550946648990946E-4</v>
      </c>
      <c r="BY13" s="44">
        <f t="shared" si="112"/>
        <v>1.1072212632029964E-4</v>
      </c>
      <c r="BZ13" s="44">
        <f t="shared" si="113"/>
        <v>0</v>
      </c>
      <c r="CA13" s="44">
        <f t="shared" si="114"/>
        <v>0</v>
      </c>
      <c r="CB13" s="44">
        <f t="shared" si="115"/>
        <v>2.3552626410772994E-4</v>
      </c>
      <c r="CC13" s="44">
        <f t="shared" si="116"/>
        <v>8.2868356124346997E-4</v>
      </c>
      <c r="CD13" s="44">
        <f t="shared" si="117"/>
        <v>2.5922405268131619E-4</v>
      </c>
      <c r="CE13" s="44">
        <f t="shared" si="118"/>
        <v>4.4260326576391783E-4</v>
      </c>
      <c r="CF13" s="44">
        <f t="shared" si="119"/>
        <v>2.155929783388244E-3</v>
      </c>
      <c r="CG13" s="44">
        <f t="shared" si="120"/>
        <v>1.7090026549997244E-4</v>
      </c>
      <c r="CH13" s="44">
        <f t="shared" si="121"/>
        <v>1.8852671705184707E-4</v>
      </c>
      <c r="CI13" s="44">
        <f t="shared" si="122"/>
        <v>0</v>
      </c>
      <c r="CJ13" s="44">
        <f t="shared" si="123"/>
        <v>0</v>
      </c>
      <c r="CK13" s="44">
        <f t="shared" si="124"/>
        <v>1.3677435570402352E-4</v>
      </c>
      <c r="CL13" s="44">
        <f t="shared" si="125"/>
        <v>0</v>
      </c>
      <c r="CM13" s="44">
        <f t="shared" si="126"/>
        <v>1.8082348877899928E-4</v>
      </c>
      <c r="CN13" s="44">
        <f t="shared" si="127"/>
        <v>4.9770899418121568E-4</v>
      </c>
      <c r="CO13" s="44">
        <f t="shared" si="128"/>
        <v>1.3881576116431672E-4</v>
      </c>
      <c r="CP13" s="44">
        <f t="shared" si="129"/>
        <v>0</v>
      </c>
      <c r="CQ13" s="44">
        <f t="shared" si="130"/>
        <v>1.1362448504673149E-3</v>
      </c>
      <c r="CR13" s="44">
        <f t="shared" si="131"/>
        <v>0</v>
      </c>
      <c r="CS13" s="44">
        <f t="shared" si="132"/>
        <v>3.1106870194460022E-4</v>
      </c>
      <c r="CT13" s="44">
        <f t="shared" si="133"/>
        <v>6.334202807840285E-4</v>
      </c>
      <c r="CU13" s="39">
        <v>6.35</v>
      </c>
      <c r="CV13" s="39">
        <v>37.628865979381402</v>
      </c>
      <c r="CW13" s="39">
        <v>4.6082949308755801</v>
      </c>
      <c r="CX13" s="39">
        <v>10.7049608355091</v>
      </c>
      <c r="CY13" s="39">
        <v>19.801980198019798</v>
      </c>
      <c r="CZ13" s="39">
        <v>20</v>
      </c>
      <c r="DA13" s="39">
        <v>5.85585585585586</v>
      </c>
      <c r="DB13" s="39">
        <v>0</v>
      </c>
      <c r="DC13" s="39">
        <v>3.8645833333333299</v>
      </c>
      <c r="DD13" s="39">
        <v>4.4198895027624303</v>
      </c>
      <c r="DE13" s="39">
        <v>0.88095238095238104</v>
      </c>
      <c r="DF13" s="39">
        <v>0</v>
      </c>
      <c r="DG13" s="39">
        <v>0</v>
      </c>
      <c r="DH13" s="39">
        <v>1.8739495798319299</v>
      </c>
      <c r="DI13" s="39">
        <v>6.5934065934065904</v>
      </c>
      <c r="DJ13" s="39">
        <v>2.0625</v>
      </c>
      <c r="DK13" s="39">
        <v>3.5215517241379302</v>
      </c>
      <c r="DL13" s="39">
        <v>17.153846153846199</v>
      </c>
      <c r="DM13" s="39">
        <v>1.3597560975609799</v>
      </c>
      <c r="DN13" s="39">
        <v>1.5</v>
      </c>
      <c r="DO13" s="39">
        <v>0</v>
      </c>
      <c r="DP13" s="39">
        <v>0</v>
      </c>
      <c r="DQ13" s="39">
        <v>1.0882352941176501</v>
      </c>
      <c r="DR13" s="39">
        <v>0</v>
      </c>
      <c r="DS13" s="39">
        <v>1.43870967741935</v>
      </c>
      <c r="DT13" s="39">
        <v>3.96</v>
      </c>
      <c r="DU13" s="78">
        <v>1.1044776119402999</v>
      </c>
      <c r="DV13" s="78">
        <v>0</v>
      </c>
      <c r="DW13" s="78">
        <v>9.0405405405405403</v>
      </c>
      <c r="DX13" s="78">
        <v>0</v>
      </c>
      <c r="DY13" s="78">
        <v>2.4750000000000001</v>
      </c>
      <c r="DZ13" s="78">
        <v>5.03978779840849</v>
      </c>
      <c r="EA13" s="39">
        <f t="shared" si="134"/>
        <v>1.2566892032139879E-2</v>
      </c>
      <c r="EB13" s="39">
        <f t="shared" si="33"/>
        <v>1301.138604303278</v>
      </c>
      <c r="EC13">
        <v>572.77</v>
      </c>
      <c r="ED13" s="39">
        <f t="shared" si="34"/>
        <v>0.16353323463631811</v>
      </c>
      <c r="EE13" s="39">
        <f t="shared" si="135"/>
        <v>48190049294.017776</v>
      </c>
      <c r="EF13" s="39">
        <f t="shared" si="136"/>
        <v>2524208892.3483596</v>
      </c>
      <c r="EG13" s="39">
        <f t="shared" si="137"/>
        <v>2823470771.3381138</v>
      </c>
      <c r="EH13" s="39">
        <f t="shared" si="138"/>
        <v>4983360854.481555</v>
      </c>
      <c r="EI13" s="39">
        <f t="shared" si="139"/>
        <v>2628299980.6926217</v>
      </c>
      <c r="EJ13" s="39">
        <f t="shared" si="140"/>
        <v>1040910883.4426225</v>
      </c>
      <c r="EK13" s="39">
        <f t="shared" si="141"/>
        <v>2888527701.5532775</v>
      </c>
      <c r="EL13" s="39">
        <f t="shared" si="142"/>
        <v>598523757.97950792</v>
      </c>
      <c r="EM13" s="39">
        <f t="shared" si="143"/>
        <v>1249093060.1311471</v>
      </c>
      <c r="EN13" s="39">
        <f t="shared" si="144"/>
        <v>4710121747.5778666</v>
      </c>
      <c r="EO13" s="39">
        <f t="shared" si="145"/>
        <v>1092956427.6147537</v>
      </c>
      <c r="EP13" s="39">
        <f t="shared" si="146"/>
        <v>494432669.63524568</v>
      </c>
      <c r="EQ13" s="39">
        <f t="shared" si="147"/>
        <v>897785636.96926188</v>
      </c>
      <c r="ER13" s="39">
        <f t="shared" si="148"/>
        <v>1548354939.1209011</v>
      </c>
      <c r="ES13" s="39">
        <f t="shared" si="149"/>
        <v>3552108389.7479496</v>
      </c>
      <c r="ET13" s="39">
        <f t="shared" si="150"/>
        <v>1873639590.1967206</v>
      </c>
      <c r="EU13" s="39">
        <f t="shared" si="151"/>
        <v>3018641561.9836054</v>
      </c>
      <c r="EV13" s="39">
        <f t="shared" si="152"/>
        <v>338296037.11885232</v>
      </c>
      <c r="EW13" s="39">
        <f t="shared" si="153"/>
        <v>2133867311.0573761</v>
      </c>
      <c r="EX13" s="39">
        <f t="shared" si="154"/>
        <v>650569302.1516391</v>
      </c>
      <c r="EY13" s="39">
        <f t="shared" si="155"/>
        <v>637557916.10860634</v>
      </c>
      <c r="EZ13" s="39">
        <f t="shared" si="156"/>
        <v>1782559887.8954911</v>
      </c>
      <c r="FA13" s="39">
        <f t="shared" si="157"/>
        <v>884774250.92622912</v>
      </c>
      <c r="FB13" s="39">
        <f t="shared" si="158"/>
        <v>663580688.19467187</v>
      </c>
      <c r="FC13" s="39">
        <f t="shared" si="159"/>
        <v>2016764836.6700811</v>
      </c>
      <c r="FD13" s="39">
        <f t="shared" si="160"/>
        <v>975853953.2274586</v>
      </c>
      <c r="FE13" s="39">
        <f t="shared" si="161"/>
        <v>871762864.88319635</v>
      </c>
      <c r="FF13" s="39">
        <f t="shared" si="162"/>
        <v>1092956427.6147537</v>
      </c>
      <c r="FG13" s="39">
        <f t="shared" si="163"/>
        <v>962842567.18442583</v>
      </c>
      <c r="FH13" s="39">
        <f t="shared" si="164"/>
        <v>858751478.84016359</v>
      </c>
      <c r="FI13" s="39">
        <f t="shared" si="165"/>
        <v>1561366325.1639338</v>
      </c>
      <c r="FJ13" s="39">
        <f t="shared" si="166"/>
        <v>4905292538.2233591</v>
      </c>
      <c r="FK13" s="39">
        <v>37036830</v>
      </c>
      <c r="FL13">
        <v>1940000</v>
      </c>
      <c r="FM13">
        <v>2170000</v>
      </c>
      <c r="FN13">
        <v>3830000</v>
      </c>
      <c r="FO13">
        <v>2020000</v>
      </c>
      <c r="FP13">
        <v>800000</v>
      </c>
      <c r="FQ13">
        <v>2220000</v>
      </c>
      <c r="FR13">
        <v>460000</v>
      </c>
      <c r="FS13">
        <v>960000</v>
      </c>
      <c r="FT13">
        <v>3620000</v>
      </c>
      <c r="FU13">
        <v>840000</v>
      </c>
      <c r="FV13">
        <v>380000</v>
      </c>
      <c r="FW13">
        <v>690000</v>
      </c>
      <c r="FX13">
        <v>1190000</v>
      </c>
      <c r="FY13">
        <v>2730000</v>
      </c>
      <c r="FZ13">
        <v>1440000</v>
      </c>
      <c r="GA13">
        <v>2320000</v>
      </c>
      <c r="GB13">
        <v>260000</v>
      </c>
      <c r="GC13">
        <v>1640000</v>
      </c>
      <c r="GD13">
        <v>500000</v>
      </c>
      <c r="GE13">
        <v>490000</v>
      </c>
      <c r="GF13">
        <v>1370000</v>
      </c>
      <c r="GG13">
        <v>680000</v>
      </c>
      <c r="GH13">
        <v>510000</v>
      </c>
      <c r="GI13">
        <v>1550000</v>
      </c>
      <c r="GJ13">
        <v>750000</v>
      </c>
      <c r="GK13">
        <v>670000</v>
      </c>
      <c r="GL13">
        <v>840000</v>
      </c>
      <c r="GM13">
        <v>740000</v>
      </c>
      <c r="GN13">
        <v>660000</v>
      </c>
      <c r="GO13">
        <v>1200000</v>
      </c>
      <c r="GP13">
        <v>3770000</v>
      </c>
      <c r="GQ13" s="27">
        <v>2.2716598360655729</v>
      </c>
      <c r="GR13" s="54">
        <f t="shared" si="36"/>
        <v>1.9996787278135915E-5</v>
      </c>
      <c r="GS13" s="44">
        <f t="shared" si="167"/>
        <v>4.0854939869331295</v>
      </c>
      <c r="GT13" s="27">
        <v>2.7921052631579002</v>
      </c>
      <c r="GU13" s="13">
        <f t="shared" si="168"/>
        <v>0.82669175424840535</v>
      </c>
      <c r="GV13" s="44">
        <v>0.41</v>
      </c>
      <c r="GW13" s="13">
        <f t="shared" si="169"/>
        <v>1.7100000000000009</v>
      </c>
      <c r="GX13" s="13">
        <f t="shared" si="170"/>
        <v>-0.15665381004537635</v>
      </c>
      <c r="GY13" s="13">
        <f t="shared" si="171"/>
        <v>14.886316152974905</v>
      </c>
      <c r="GZ13" s="13">
        <f t="shared" si="172"/>
        <v>17.410896085350757</v>
      </c>
      <c r="HA13" s="13">
        <v>9.75</v>
      </c>
      <c r="HB13" s="13">
        <v>8.0399999999999991</v>
      </c>
      <c r="HC13" s="13">
        <v>2</v>
      </c>
      <c r="HD13" s="13">
        <f t="shared" si="173"/>
        <v>-10.684619516131413</v>
      </c>
      <c r="HE13" s="13">
        <f t="shared" si="37"/>
        <v>0.25865107765800122</v>
      </c>
      <c r="HF13" s="13">
        <f t="shared" si="174"/>
        <v>-1.2273486055805338</v>
      </c>
      <c r="HG13" s="13">
        <f t="shared" si="175"/>
        <v>3.9476010782846682</v>
      </c>
      <c r="HH13" s="44">
        <v>0.76</v>
      </c>
      <c r="HI13" s="44">
        <v>0.72</v>
      </c>
      <c r="HJ13">
        <v>50000</v>
      </c>
      <c r="HK13" s="44"/>
      <c r="HL13" s="44"/>
      <c r="HM13" s="44"/>
      <c r="HN13" s="44"/>
    </row>
    <row r="14" spans="1:222" x14ac:dyDescent="0.25">
      <c r="A14" s="38" t="s">
        <v>270</v>
      </c>
      <c r="B14" s="39"/>
      <c r="C14" s="67">
        <f t="shared" si="38"/>
        <v>1.7560935790417176E-5</v>
      </c>
      <c r="D14" s="67">
        <f t="shared" si="39"/>
        <v>1.0406269280949232E-4</v>
      </c>
      <c r="E14" s="67">
        <f t="shared" si="40"/>
        <v>1.2744247462226355E-5</v>
      </c>
      <c r="F14" s="67">
        <f t="shared" si="41"/>
        <v>2.9604587381548697E-5</v>
      </c>
      <c r="G14" s="67">
        <f t="shared" si="42"/>
        <v>5.4762409887221253E-5</v>
      </c>
      <c r="H14" s="67">
        <f t="shared" si="43"/>
        <v>5.5310033986621931E-5</v>
      </c>
      <c r="I14" s="67">
        <f t="shared" si="44"/>
        <v>1.6194379320211283E-5</v>
      </c>
      <c r="J14" s="67">
        <f t="shared" si="45"/>
        <v>0</v>
      </c>
      <c r="K14" s="67">
        <f t="shared" si="46"/>
        <v>1.0687511775575587E-5</v>
      </c>
      <c r="L14" s="67">
        <f t="shared" si="47"/>
        <v>1.2223211930617595E-5</v>
      </c>
      <c r="M14" s="67">
        <f t="shared" si="48"/>
        <v>2.4362753063833509E-6</v>
      </c>
      <c r="N14" s="67">
        <f t="shared" si="49"/>
        <v>0</v>
      </c>
      <c r="O14" s="67">
        <f t="shared" si="50"/>
        <v>0</v>
      </c>
      <c r="P14" s="67">
        <f t="shared" si="51"/>
        <v>5.1824107472064895E-6</v>
      </c>
      <c r="Q14" s="67">
        <f t="shared" si="52"/>
        <v>1.823407713841263E-5</v>
      </c>
      <c r="R14" s="67">
        <f t="shared" si="53"/>
        <v>5.703847254956429E-6</v>
      </c>
      <c r="S14" s="67">
        <f t="shared" si="54"/>
        <v>9.7388572775081172E-6</v>
      </c>
      <c r="T14" s="67">
        <f t="shared" si="55"/>
        <v>4.7438990688153382E-5</v>
      </c>
      <c r="U14" s="67">
        <f t="shared" si="56"/>
        <v>3.7604077984809692E-6</v>
      </c>
      <c r="V14" s="67">
        <f t="shared" si="57"/>
        <v>4.1482525490188493E-6</v>
      </c>
      <c r="W14" s="67">
        <f t="shared" si="58"/>
        <v>0</v>
      </c>
      <c r="X14" s="67">
        <f t="shared" si="59"/>
        <v>0</v>
      </c>
      <c r="Y14" s="67">
        <f t="shared" si="60"/>
        <v>3.0095165550747538E-6</v>
      </c>
      <c r="Z14" s="67">
        <f t="shared" si="61"/>
        <v>0</v>
      </c>
      <c r="AA14" s="67">
        <f t="shared" si="62"/>
        <v>3.978754057776257E-6</v>
      </c>
      <c r="AB14" s="67">
        <f t="shared" si="63"/>
        <v>1.0951386729018964E-5</v>
      </c>
      <c r="AC14" s="67">
        <f t="shared" si="64"/>
        <v>3.0544347127126059E-6</v>
      </c>
      <c r="AD14" s="67">
        <f t="shared" si="65"/>
        <v>0</v>
      </c>
      <c r="AE14" s="67">
        <f t="shared" si="66"/>
        <v>2.5001630227450278E-5</v>
      </c>
      <c r="AF14" s="67">
        <f t="shared" si="67"/>
        <v>0</v>
      </c>
      <c r="AG14" s="67">
        <f t="shared" si="68"/>
        <v>6.8446167058588969E-6</v>
      </c>
      <c r="AH14" s="67">
        <f t="shared" si="69"/>
        <v>1.3937541720743241E-5</v>
      </c>
      <c r="AI14" s="55">
        <f t="shared" si="70"/>
        <v>372527.43303411634</v>
      </c>
      <c r="AJ14" s="55">
        <f t="shared" si="71"/>
        <v>115626.26941175372</v>
      </c>
      <c r="AK14" s="55">
        <f t="shared" si="72"/>
        <v>15839.872339920759</v>
      </c>
      <c r="AL14" s="55">
        <f t="shared" si="73"/>
        <v>64942.978966184346</v>
      </c>
      <c r="AM14" s="55">
        <f t="shared" si="74"/>
        <v>63358.279468636909</v>
      </c>
      <c r="AN14" s="55">
        <f t="shared" si="75"/>
        <v>25343.305480156803</v>
      </c>
      <c r="AO14" s="55">
        <f t="shared" si="76"/>
        <v>20591.801754288837</v>
      </c>
      <c r="AP14" s="55">
        <f t="shared" si="77"/>
        <v>0</v>
      </c>
      <c r="AQ14" s="55">
        <f t="shared" si="78"/>
        <v>5876.5981311195601</v>
      </c>
      <c r="AR14" s="55">
        <f t="shared" si="79"/>
        <v>25343.801745167624</v>
      </c>
      <c r="AS14" s="55">
        <f t="shared" si="80"/>
        <v>1172.1560443192152</v>
      </c>
      <c r="AT14" s="55">
        <f t="shared" si="81"/>
        <v>0</v>
      </c>
      <c r="AU14" s="55">
        <f t="shared" si="82"/>
        <v>0</v>
      </c>
      <c r="AV14" s="55">
        <f t="shared" si="83"/>
        <v>3532.3036710328747</v>
      </c>
      <c r="AW14" s="55">
        <f t="shared" si="84"/>
        <v>28511.699076125937</v>
      </c>
      <c r="AX14" s="55">
        <f t="shared" si="85"/>
        <v>4704.4571375971491</v>
      </c>
      <c r="AY14" s="55">
        <f t="shared" si="86"/>
        <v>12941.193377594345</v>
      </c>
      <c r="AZ14" s="55">
        <f t="shared" si="87"/>
        <v>7064.4716728368385</v>
      </c>
      <c r="BA14" s="55">
        <f t="shared" si="88"/>
        <v>3532.3059538238031</v>
      </c>
      <c r="BB14" s="55">
        <f t="shared" si="89"/>
        <v>1187.9950665480264</v>
      </c>
      <c r="BC14" s="55">
        <f t="shared" si="90"/>
        <v>0</v>
      </c>
      <c r="BD14" s="55">
        <f t="shared" si="91"/>
        <v>0</v>
      </c>
      <c r="BE14" s="55">
        <f t="shared" si="92"/>
        <v>1172.1557389462307</v>
      </c>
      <c r="BF14" s="55">
        <f t="shared" si="93"/>
        <v>0</v>
      </c>
      <c r="BG14" s="55">
        <f t="shared" si="94"/>
        <v>3532.3056033047255</v>
      </c>
      <c r="BH14" s="55">
        <f t="shared" si="95"/>
        <v>4704.4459181510592</v>
      </c>
      <c r="BI14" s="55">
        <f t="shared" si="96"/>
        <v>1172.1557150177553</v>
      </c>
      <c r="BJ14" s="55">
        <f t="shared" si="97"/>
        <v>0</v>
      </c>
      <c r="BK14" s="55">
        <f t="shared" si="98"/>
        <v>10596.815564568</v>
      </c>
      <c r="BL14" s="55">
        <f t="shared" si="99"/>
        <v>0</v>
      </c>
      <c r="BM14" s="55">
        <f t="shared" si="100"/>
        <v>4704.4546985825764</v>
      </c>
      <c r="BN14" s="55">
        <f t="shared" si="101"/>
        <v>30095.741124411197</v>
      </c>
      <c r="BO14" s="44">
        <f t="shared" si="102"/>
        <v>7.980912257675518E-4</v>
      </c>
      <c r="BP14" s="44">
        <f t="shared" si="103"/>
        <v>4.729147593423846E-3</v>
      </c>
      <c r="BQ14" s="44">
        <f t="shared" si="104"/>
        <v>5.7918863008375114E-4</v>
      </c>
      <c r="BR14" s="44">
        <f t="shared" si="105"/>
        <v>1.3454312681011145E-3</v>
      </c>
      <c r="BS14" s="44">
        <f t="shared" si="106"/>
        <v>2.4887432219992968E-3</v>
      </c>
      <c r="BT14" s="44">
        <f t="shared" si="107"/>
        <v>2.5136300286413213E-3</v>
      </c>
      <c r="BU14" s="44">
        <f t="shared" si="108"/>
        <v>7.3598583943952005E-4</v>
      </c>
      <c r="BV14" s="44">
        <f t="shared" si="109"/>
        <v>0</v>
      </c>
      <c r="BW14" s="44">
        <f t="shared" si="110"/>
        <v>4.8571648570090817E-4</v>
      </c>
      <c r="BX14" s="44">
        <f t="shared" si="111"/>
        <v>5.5550922647315765E-4</v>
      </c>
      <c r="BY14" s="44">
        <f t="shared" si="112"/>
        <v>1.107220784808209E-4</v>
      </c>
      <c r="BZ14" s="44">
        <f t="shared" si="113"/>
        <v>0</v>
      </c>
      <c r="CA14" s="44">
        <f t="shared" si="114"/>
        <v>0</v>
      </c>
      <c r="CB14" s="44">
        <f t="shared" si="115"/>
        <v>2.3552616234451403E-4</v>
      </c>
      <c r="CC14" s="44">
        <f t="shared" si="116"/>
        <v>8.2868320319845837E-4</v>
      </c>
      <c r="CD14" s="44">
        <f t="shared" si="117"/>
        <v>2.5922394067908535E-4</v>
      </c>
      <c r="CE14" s="44">
        <f t="shared" si="118"/>
        <v>4.4260307452988022E-4</v>
      </c>
      <c r="CF14" s="44">
        <f t="shared" si="119"/>
        <v>2.1559288518991989E-3</v>
      </c>
      <c r="CG14" s="44">
        <f t="shared" si="120"/>
        <v>1.7090019165949468E-4</v>
      </c>
      <c r="CH14" s="44">
        <f t="shared" si="121"/>
        <v>1.8852663559556403E-4</v>
      </c>
      <c r="CI14" s="44">
        <f t="shared" si="122"/>
        <v>0</v>
      </c>
      <c r="CJ14" s="44">
        <f t="shared" si="123"/>
        <v>0</v>
      </c>
      <c r="CK14" s="44">
        <f t="shared" si="124"/>
        <v>1.3677429660822758E-4</v>
      </c>
      <c r="CL14" s="44">
        <f t="shared" si="125"/>
        <v>0</v>
      </c>
      <c r="CM14" s="44">
        <f t="shared" si="126"/>
        <v>1.8082341065102546E-4</v>
      </c>
      <c r="CN14" s="44">
        <f t="shared" si="127"/>
        <v>4.9770877913795817E-4</v>
      </c>
      <c r="CO14" s="44">
        <f t="shared" si="128"/>
        <v>1.3881570118649646E-4</v>
      </c>
      <c r="CP14" s="44">
        <f t="shared" si="129"/>
        <v>0</v>
      </c>
      <c r="CQ14" s="44">
        <f t="shared" si="130"/>
        <v>1.1362443595374009E-3</v>
      </c>
      <c r="CR14" s="44">
        <f t="shared" si="131"/>
        <v>0</v>
      </c>
      <c r="CS14" s="44">
        <f t="shared" si="132"/>
        <v>3.1106856754206256E-4</v>
      </c>
      <c r="CT14" s="44">
        <f t="shared" si="133"/>
        <v>6.3342000710487603E-4</v>
      </c>
      <c r="CU14" s="39">
        <v>6.35</v>
      </c>
      <c r="CV14" s="39">
        <v>37.628865979381402</v>
      </c>
      <c r="CW14" s="39">
        <v>4.6082949308755801</v>
      </c>
      <c r="CX14" s="39">
        <v>10.7049608355091</v>
      </c>
      <c r="CY14" s="39">
        <v>19.801980198019798</v>
      </c>
      <c r="CZ14" s="39">
        <v>20</v>
      </c>
      <c r="DA14" s="39">
        <v>5.85585585585586</v>
      </c>
      <c r="DB14" s="39">
        <v>0</v>
      </c>
      <c r="DC14" s="39">
        <v>3.8645833333333299</v>
      </c>
      <c r="DD14" s="39">
        <v>4.4198895027624303</v>
      </c>
      <c r="DE14" s="39">
        <v>0.88095238095238104</v>
      </c>
      <c r="DF14" s="39">
        <v>0</v>
      </c>
      <c r="DG14" s="39">
        <v>0</v>
      </c>
      <c r="DH14" s="39">
        <v>1.8739495798319299</v>
      </c>
      <c r="DI14" s="39">
        <v>6.5934065934065904</v>
      </c>
      <c r="DJ14" s="39">
        <v>2.0625</v>
      </c>
      <c r="DK14" s="39">
        <v>3.5215517241379302</v>
      </c>
      <c r="DL14" s="39">
        <v>17.153846153846199</v>
      </c>
      <c r="DM14" s="39">
        <v>1.3597560975609799</v>
      </c>
      <c r="DN14" s="39">
        <v>1.5</v>
      </c>
      <c r="DO14" s="39">
        <v>0</v>
      </c>
      <c r="DP14" s="39">
        <v>0</v>
      </c>
      <c r="DQ14" s="39">
        <v>1.0882352941176501</v>
      </c>
      <c r="DR14" s="39">
        <v>0</v>
      </c>
      <c r="DS14" s="39">
        <v>1.43870967741935</v>
      </c>
      <c r="DT14" s="39">
        <v>3.96</v>
      </c>
      <c r="DU14" s="78">
        <v>1.1044776119402999</v>
      </c>
      <c r="DV14" s="78">
        <v>0</v>
      </c>
      <c r="DW14" s="78">
        <v>9.0405405405405403</v>
      </c>
      <c r="DX14" s="78">
        <v>0</v>
      </c>
      <c r="DY14" s="78">
        <v>2.4750000000000001</v>
      </c>
      <c r="DZ14" s="78">
        <v>5.03978779840849</v>
      </c>
      <c r="EA14" s="39">
        <f t="shared" si="134"/>
        <v>1.2566886603065326E-2</v>
      </c>
      <c r="EB14" s="39">
        <f t="shared" si="33"/>
        <v>1260.2941359400991</v>
      </c>
      <c r="EC14">
        <v>572.77</v>
      </c>
      <c r="ED14" s="39">
        <f t="shared" si="34"/>
        <v>0.15839964083191721</v>
      </c>
      <c r="EE14" s="39">
        <f t="shared" si="135"/>
        <v>46677299662.810333</v>
      </c>
      <c r="EF14" s="39">
        <f t="shared" si="136"/>
        <v>2444970623.7237921</v>
      </c>
      <c r="EG14" s="39">
        <f t="shared" si="137"/>
        <v>2734838274.990015</v>
      </c>
      <c r="EH14" s="39">
        <f t="shared" si="138"/>
        <v>4826926540.6505795</v>
      </c>
      <c r="EI14" s="39">
        <f t="shared" si="139"/>
        <v>2545794154.599</v>
      </c>
      <c r="EJ14" s="39">
        <f t="shared" si="140"/>
        <v>1008235308.7520792</v>
      </c>
      <c r="EK14" s="39">
        <f t="shared" si="141"/>
        <v>2797852981.7870197</v>
      </c>
      <c r="EL14" s="39">
        <f t="shared" si="142"/>
        <v>579735302.53244555</v>
      </c>
      <c r="EM14" s="39">
        <f t="shared" si="143"/>
        <v>1209882370.5024951</v>
      </c>
      <c r="EN14" s="39">
        <f t="shared" si="144"/>
        <v>4562264772.103158</v>
      </c>
      <c r="EO14" s="39">
        <f t="shared" si="145"/>
        <v>1058647074.1896832</v>
      </c>
      <c r="EP14" s="39">
        <f t="shared" si="146"/>
        <v>478911771.65723765</v>
      </c>
      <c r="EQ14" s="39">
        <f t="shared" si="147"/>
        <v>869602953.79866827</v>
      </c>
      <c r="ER14" s="39">
        <f t="shared" si="148"/>
        <v>1499750021.7687178</v>
      </c>
      <c r="ES14" s="39">
        <f t="shared" si="149"/>
        <v>3440602991.1164703</v>
      </c>
      <c r="ET14" s="39">
        <f t="shared" si="150"/>
        <v>1814823555.7537425</v>
      </c>
      <c r="EU14" s="39">
        <f t="shared" si="151"/>
        <v>2923882395.3810296</v>
      </c>
      <c r="EV14" s="39">
        <f t="shared" si="152"/>
        <v>327676475.34442574</v>
      </c>
      <c r="EW14" s="39">
        <f t="shared" si="153"/>
        <v>2066882382.9417624</v>
      </c>
      <c r="EX14" s="39">
        <f t="shared" si="154"/>
        <v>630147067.9700495</v>
      </c>
      <c r="EY14" s="39">
        <f t="shared" si="155"/>
        <v>617544126.61064851</v>
      </c>
      <c r="EZ14" s="39">
        <f t="shared" si="156"/>
        <v>1726602966.2379355</v>
      </c>
      <c r="FA14" s="39">
        <f t="shared" si="157"/>
        <v>857000012.43926728</v>
      </c>
      <c r="FB14" s="39">
        <f t="shared" si="158"/>
        <v>642750009.32945049</v>
      </c>
      <c r="FC14" s="39">
        <f t="shared" si="159"/>
        <v>1953455910.7071536</v>
      </c>
      <c r="FD14" s="39">
        <f t="shared" si="160"/>
        <v>945220601.95507431</v>
      </c>
      <c r="FE14" s="39">
        <f t="shared" si="161"/>
        <v>844397071.07986629</v>
      </c>
      <c r="FF14" s="39">
        <f t="shared" si="162"/>
        <v>1058647074.1896832</v>
      </c>
      <c r="FG14" s="39">
        <f t="shared" si="163"/>
        <v>932617660.59567332</v>
      </c>
      <c r="FH14" s="39">
        <f t="shared" si="164"/>
        <v>831794129.7204653</v>
      </c>
      <c r="FI14" s="39">
        <f t="shared" si="165"/>
        <v>1512352963.1281188</v>
      </c>
      <c r="FJ14" s="39">
        <f t="shared" si="166"/>
        <v>4751308892.494173</v>
      </c>
      <c r="FK14" s="39">
        <v>37036830</v>
      </c>
      <c r="FL14">
        <v>1940000</v>
      </c>
      <c r="FM14">
        <v>2170000</v>
      </c>
      <c r="FN14">
        <v>3830000</v>
      </c>
      <c r="FO14">
        <v>2020000</v>
      </c>
      <c r="FP14">
        <v>800000</v>
      </c>
      <c r="FQ14">
        <v>2220000</v>
      </c>
      <c r="FR14">
        <v>460000</v>
      </c>
      <c r="FS14">
        <v>960000</v>
      </c>
      <c r="FT14">
        <v>3620000</v>
      </c>
      <c r="FU14">
        <v>840000</v>
      </c>
      <c r="FV14">
        <v>380000</v>
      </c>
      <c r="FW14">
        <v>690000</v>
      </c>
      <c r="FX14">
        <v>1190000</v>
      </c>
      <c r="FY14">
        <v>2730000</v>
      </c>
      <c r="FZ14">
        <v>1440000</v>
      </c>
      <c r="GA14">
        <v>2320000</v>
      </c>
      <c r="GB14">
        <v>260000</v>
      </c>
      <c r="GC14">
        <v>1640000</v>
      </c>
      <c r="GD14">
        <v>500000</v>
      </c>
      <c r="GE14">
        <v>490000</v>
      </c>
      <c r="GF14">
        <v>1370000</v>
      </c>
      <c r="GG14">
        <v>680000</v>
      </c>
      <c r="GH14">
        <v>510000</v>
      </c>
      <c r="GI14">
        <v>1550000</v>
      </c>
      <c r="GJ14">
        <v>750000</v>
      </c>
      <c r="GK14">
        <v>670000</v>
      </c>
      <c r="GL14">
        <v>840000</v>
      </c>
      <c r="GM14">
        <v>740000</v>
      </c>
      <c r="GN14">
        <v>660000</v>
      </c>
      <c r="GO14">
        <v>1200000</v>
      </c>
      <c r="GP14">
        <v>3770000</v>
      </c>
      <c r="GQ14" s="27">
        <v>2.2003494176372698</v>
      </c>
      <c r="GR14" s="54">
        <f t="shared" si="36"/>
        <v>1.9996778638156074E-5</v>
      </c>
      <c r="GS14" s="44">
        <f t="shared" si="167"/>
        <v>4.0964828846880232</v>
      </c>
      <c r="GT14" s="27">
        <v>2.7846153846154</v>
      </c>
      <c r="GU14" s="13">
        <f t="shared" si="168"/>
        <v>0.82447413698550753</v>
      </c>
      <c r="GV14" s="44">
        <v>0.41</v>
      </c>
      <c r="GW14" s="13">
        <f t="shared" si="169"/>
        <v>1.7100000000000009</v>
      </c>
      <c r="GX14" s="13">
        <f t="shared" si="170"/>
        <v>-0.15665381004537635</v>
      </c>
      <c r="GY14" s="13">
        <f t="shared" si="171"/>
        <v>14.886316152974905</v>
      </c>
      <c r="GZ14" s="13">
        <f t="shared" si="172"/>
        <v>17.410896085350757</v>
      </c>
      <c r="HA14" s="13">
        <v>9.75</v>
      </c>
      <c r="HB14" s="13">
        <v>8.0399999999999991</v>
      </c>
      <c r="HC14" s="13">
        <v>2</v>
      </c>
      <c r="HD14" s="13">
        <f t="shared" si="173"/>
        <v>-10.684619516131413</v>
      </c>
      <c r="HE14" s="13">
        <f t="shared" si="37"/>
        <v>0.25865107765800122</v>
      </c>
      <c r="HF14" s="13">
        <f t="shared" si="174"/>
        <v>-1.2273486055805338</v>
      </c>
      <c r="HG14" s="13">
        <f t="shared" si="175"/>
        <v>3.9582190806033903</v>
      </c>
      <c r="HH14" s="44">
        <v>0.76</v>
      </c>
      <c r="HI14" s="44">
        <v>0.72</v>
      </c>
      <c r="HJ14">
        <v>50000</v>
      </c>
      <c r="HK14" s="44"/>
      <c r="HL14" s="44"/>
      <c r="HM14" s="44"/>
      <c r="HN14" s="44"/>
    </row>
    <row r="15" spans="1:222" x14ac:dyDescent="0.25">
      <c r="A15" s="38" t="s">
        <v>271</v>
      </c>
      <c r="B15" s="39"/>
      <c r="C15" s="67">
        <f t="shared" si="38"/>
        <v>1.084402872519874E-5</v>
      </c>
      <c r="D15" s="67">
        <f t="shared" si="39"/>
        <v>6.4259606862737684E-5</v>
      </c>
      <c r="E15" s="67">
        <f t="shared" si="40"/>
        <v>7.8696822998214344E-6</v>
      </c>
      <c r="F15" s="67">
        <f t="shared" si="41"/>
        <v>1.8281087055482814E-5</v>
      </c>
      <c r="G15" s="67">
        <f t="shared" si="42"/>
        <v>3.3816258595997795E-5</v>
      </c>
      <c r="H15" s="67">
        <f t="shared" si="43"/>
        <v>3.4154421181931127E-5</v>
      </c>
      <c r="I15" s="67">
        <f t="shared" si="44"/>
        <v>1.0000168364054929E-5</v>
      </c>
      <c r="J15" s="67">
        <f t="shared" si="45"/>
        <v>0</v>
      </c>
      <c r="K15" s="67">
        <f t="shared" si="46"/>
        <v>6.5996303431070658E-6</v>
      </c>
      <c r="L15" s="67">
        <f t="shared" si="47"/>
        <v>7.5479383827570246E-6</v>
      </c>
      <c r="M15" s="67">
        <f t="shared" si="48"/>
        <v>1.5044209329406755E-6</v>
      </c>
      <c r="N15" s="67">
        <f t="shared" si="49"/>
        <v>0</v>
      </c>
      <c r="O15" s="67">
        <f t="shared" si="50"/>
        <v>0</v>
      </c>
      <c r="P15" s="67">
        <f t="shared" si="51"/>
        <v>3.2001831611339071E-6</v>
      </c>
      <c r="Q15" s="67">
        <f t="shared" si="52"/>
        <v>1.1259699290722125E-5</v>
      </c>
      <c r="R15" s="67">
        <f t="shared" si="53"/>
        <v>3.5221746843561164E-6</v>
      </c>
      <c r="S15" s="67">
        <f t="shared" si="54"/>
        <v>6.013828039996838E-6</v>
      </c>
      <c r="T15" s="67">
        <f t="shared" si="55"/>
        <v>2.9293984321387967E-5</v>
      </c>
      <c r="U15" s="67">
        <f t="shared" si="56"/>
        <v>2.3220841229854017E-6</v>
      </c>
      <c r="V15" s="67">
        <f t="shared" si="57"/>
        <v>2.5615815886226301E-6</v>
      </c>
      <c r="W15" s="67">
        <f t="shared" si="58"/>
        <v>0</v>
      </c>
      <c r="X15" s="67">
        <f t="shared" si="59"/>
        <v>0</v>
      </c>
      <c r="Y15" s="67">
        <f t="shared" si="60"/>
        <v>1.8584023291356999E-6</v>
      </c>
      <c r="Z15" s="67">
        <f t="shared" si="61"/>
        <v>0</v>
      </c>
      <c r="AA15" s="67">
        <f t="shared" si="62"/>
        <v>2.4569148140418662E-6</v>
      </c>
      <c r="AB15" s="67">
        <f t="shared" si="63"/>
        <v>6.7625753941147337E-6</v>
      </c>
      <c r="AC15" s="67">
        <f t="shared" si="64"/>
        <v>1.8861396773317551E-6</v>
      </c>
      <c r="AD15" s="67">
        <f t="shared" si="65"/>
        <v>0</v>
      </c>
      <c r="AE15" s="67">
        <f t="shared" si="66"/>
        <v>1.5438721466809469E-5</v>
      </c>
      <c r="AF15" s="67">
        <f t="shared" si="67"/>
        <v>0</v>
      </c>
      <c r="AG15" s="67">
        <f t="shared" si="68"/>
        <v>4.2266096214049753E-6</v>
      </c>
      <c r="AH15" s="67">
        <f t="shared" si="69"/>
        <v>8.6065517568290062E-6</v>
      </c>
      <c r="AI15" s="55">
        <f t="shared" si="70"/>
        <v>230038.89046140513</v>
      </c>
      <c r="AJ15" s="55">
        <f t="shared" si="71"/>
        <v>71400.214761305164</v>
      </c>
      <c r="AK15" s="55">
        <f t="shared" si="72"/>
        <v>9781.2572578949512</v>
      </c>
      <c r="AL15" s="55">
        <f t="shared" si="73"/>
        <v>40102.847467954503</v>
      </c>
      <c r="AM15" s="55">
        <f t="shared" si="74"/>
        <v>39124.281913065599</v>
      </c>
      <c r="AN15" s="55">
        <f t="shared" si="75"/>
        <v>15649.70887041348</v>
      </c>
      <c r="AO15" s="55">
        <f t="shared" si="76"/>
        <v>12715.614497377375</v>
      </c>
      <c r="AP15" s="55">
        <f t="shared" si="77"/>
        <v>0</v>
      </c>
      <c r="AQ15" s="55">
        <f t="shared" si="78"/>
        <v>3628.8498346610613</v>
      </c>
      <c r="AR15" s="55">
        <f t="shared" si="79"/>
        <v>15650.01531848476</v>
      </c>
      <c r="AS15" s="55">
        <f t="shared" si="80"/>
        <v>723.81642792764865</v>
      </c>
      <c r="AT15" s="55">
        <f t="shared" si="81"/>
        <v>0</v>
      </c>
      <c r="AU15" s="55">
        <f t="shared" si="82"/>
        <v>0</v>
      </c>
      <c r="AV15" s="55">
        <f t="shared" si="83"/>
        <v>2181.2278645937286</v>
      </c>
      <c r="AW15" s="55">
        <f t="shared" si="84"/>
        <v>17606.219137262167</v>
      </c>
      <c r="AX15" s="55">
        <f t="shared" si="85"/>
        <v>2905.0427007347052</v>
      </c>
      <c r="AY15" s="55">
        <f t="shared" si="86"/>
        <v>7991.2980947131955</v>
      </c>
      <c r="AZ15" s="55">
        <f t="shared" si="87"/>
        <v>4362.3719522283227</v>
      </c>
      <c r="BA15" s="55">
        <f t="shared" si="88"/>
        <v>2181.2292742374912</v>
      </c>
      <c r="BB15" s="55">
        <f t="shared" si="89"/>
        <v>733.59716023434964</v>
      </c>
      <c r="BC15" s="55">
        <f t="shared" si="90"/>
        <v>0</v>
      </c>
      <c r="BD15" s="55">
        <f t="shared" si="91"/>
        <v>0</v>
      </c>
      <c r="BE15" s="55">
        <f t="shared" si="92"/>
        <v>723.8162393571065</v>
      </c>
      <c r="BF15" s="55">
        <f t="shared" si="93"/>
        <v>0</v>
      </c>
      <c r="BG15" s="55">
        <f t="shared" si="94"/>
        <v>2181.2290577888339</v>
      </c>
      <c r="BH15" s="55">
        <f t="shared" si="95"/>
        <v>2905.0357726266584</v>
      </c>
      <c r="BI15" s="55">
        <f t="shared" si="96"/>
        <v>723.8162245810596</v>
      </c>
      <c r="BJ15" s="55">
        <f t="shared" si="97"/>
        <v>0</v>
      </c>
      <c r="BK15" s="55">
        <f t="shared" si="98"/>
        <v>6543.6246534620441</v>
      </c>
      <c r="BL15" s="55">
        <f t="shared" si="99"/>
        <v>0</v>
      </c>
      <c r="BM15" s="55">
        <f t="shared" si="100"/>
        <v>2905.0411946214494</v>
      </c>
      <c r="BN15" s="55">
        <f t="shared" si="101"/>
        <v>18584.378711366695</v>
      </c>
      <c r="BO15" s="44">
        <f t="shared" si="102"/>
        <v>7.9809165144076051E-4</v>
      </c>
      <c r="BP15" s="44">
        <f t="shared" si="103"/>
        <v>4.7291501156822412E-3</v>
      </c>
      <c r="BQ15" s="44">
        <f t="shared" si="104"/>
        <v>5.7918893900284999E-4</v>
      </c>
      <c r="BR15" s="44">
        <f t="shared" si="105"/>
        <v>1.3454319857019246E-3</v>
      </c>
      <c r="BS15" s="44">
        <f t="shared" si="106"/>
        <v>2.4887445493831446E-3</v>
      </c>
      <c r="BT15" s="44">
        <f t="shared" si="107"/>
        <v>2.5136313692983403E-3</v>
      </c>
      <c r="BU15" s="44">
        <f t="shared" si="108"/>
        <v>7.3598623198818896E-4</v>
      </c>
      <c r="BV15" s="44">
        <f t="shared" si="109"/>
        <v>0</v>
      </c>
      <c r="BW15" s="44">
        <f t="shared" si="110"/>
        <v>4.8571674476545381E-4</v>
      </c>
      <c r="BX15" s="44">
        <f t="shared" si="111"/>
        <v>5.5550952276255529E-4</v>
      </c>
      <c r="BY15" s="44">
        <f t="shared" si="112"/>
        <v>1.1072213753640861E-4</v>
      </c>
      <c r="BZ15" s="44">
        <f t="shared" si="113"/>
        <v>0</v>
      </c>
      <c r="CA15" s="44">
        <f t="shared" si="114"/>
        <v>0</v>
      </c>
      <c r="CB15" s="44">
        <f t="shared" si="115"/>
        <v>2.3552628796642047E-4</v>
      </c>
      <c r="CC15" s="44">
        <f t="shared" si="116"/>
        <v>8.2868364518819441E-4</v>
      </c>
      <c r="CD15" s="44">
        <f t="shared" si="117"/>
        <v>2.592240789405743E-4</v>
      </c>
      <c r="CE15" s="44">
        <f t="shared" si="118"/>
        <v>4.4260331059931012E-4</v>
      </c>
      <c r="CF15" s="44">
        <f t="shared" si="119"/>
        <v>2.1559300017786379E-3</v>
      </c>
      <c r="CG15" s="44">
        <f t="shared" si="120"/>
        <v>1.7090028281209339E-4</v>
      </c>
      <c r="CH15" s="44">
        <f t="shared" si="121"/>
        <v>1.8852673614951638E-4</v>
      </c>
      <c r="CI15" s="44">
        <f t="shared" si="122"/>
        <v>0</v>
      </c>
      <c r="CJ15" s="44">
        <f t="shared" si="123"/>
        <v>0</v>
      </c>
      <c r="CK15" s="44">
        <f t="shared" si="124"/>
        <v>1.3677436955920969E-4</v>
      </c>
      <c r="CL15" s="44">
        <f t="shared" si="125"/>
        <v>0</v>
      </c>
      <c r="CM15" s="44">
        <f t="shared" si="126"/>
        <v>1.8082350709633653E-4</v>
      </c>
      <c r="CN15" s="44">
        <f t="shared" si="127"/>
        <v>4.9770904459875095E-4</v>
      </c>
      <c r="CO15" s="44">
        <f t="shared" si="128"/>
        <v>1.3881577522629617E-4</v>
      </c>
      <c r="CP15" s="44">
        <f t="shared" si="129"/>
        <v>0</v>
      </c>
      <c r="CQ15" s="44">
        <f t="shared" si="130"/>
        <v>1.1362449655673023E-3</v>
      </c>
      <c r="CR15" s="44">
        <f t="shared" si="131"/>
        <v>0</v>
      </c>
      <c r="CS15" s="44">
        <f t="shared" si="132"/>
        <v>3.1106873345567733E-4</v>
      </c>
      <c r="CT15" s="44">
        <f t="shared" si="133"/>
        <v>6.3342034494892467E-4</v>
      </c>
      <c r="CU15" s="39">
        <v>6.35</v>
      </c>
      <c r="CV15" s="39">
        <v>37.628865979381402</v>
      </c>
      <c r="CW15" s="39">
        <v>4.6082949308755801</v>
      </c>
      <c r="CX15" s="39">
        <v>10.7049608355091</v>
      </c>
      <c r="CY15" s="39">
        <v>19.801980198019798</v>
      </c>
      <c r="CZ15" s="39">
        <v>20</v>
      </c>
      <c r="DA15" s="39">
        <v>5.85585585585586</v>
      </c>
      <c r="DB15" s="39">
        <v>0</v>
      </c>
      <c r="DC15" s="39">
        <v>3.8645833333333299</v>
      </c>
      <c r="DD15" s="39">
        <v>4.4198895027624303</v>
      </c>
      <c r="DE15" s="39">
        <v>0.88095238095238104</v>
      </c>
      <c r="DF15" s="39">
        <v>0</v>
      </c>
      <c r="DG15" s="39">
        <v>0</v>
      </c>
      <c r="DH15" s="39">
        <v>1.8739495798319299</v>
      </c>
      <c r="DI15" s="39">
        <v>6.5934065934065904</v>
      </c>
      <c r="DJ15" s="39">
        <v>2.0625</v>
      </c>
      <c r="DK15" s="39">
        <v>3.5215517241379302</v>
      </c>
      <c r="DL15" s="39">
        <v>17.153846153846199</v>
      </c>
      <c r="DM15" s="39">
        <v>1.3597560975609799</v>
      </c>
      <c r="DN15" s="39">
        <v>1.5</v>
      </c>
      <c r="DO15" s="39">
        <v>0</v>
      </c>
      <c r="DP15" s="39">
        <v>0</v>
      </c>
      <c r="DQ15" s="39">
        <v>1.0882352941176501</v>
      </c>
      <c r="DR15" s="39">
        <v>0</v>
      </c>
      <c r="DS15" s="39">
        <v>1.43870967741935</v>
      </c>
      <c r="DT15" s="39">
        <v>3.96</v>
      </c>
      <c r="DU15" s="78">
        <v>1.1044776119402999</v>
      </c>
      <c r="DV15" s="78">
        <v>0</v>
      </c>
      <c r="DW15" s="78">
        <v>9.0405405405405403</v>
      </c>
      <c r="DX15" s="78">
        <v>0</v>
      </c>
      <c r="DY15" s="78">
        <v>2.4750000000000001</v>
      </c>
      <c r="DZ15" s="78">
        <v>5.03978779840849</v>
      </c>
      <c r="EA15" s="39">
        <f t="shared" si="134"/>
        <v>1.2566893305002658E-2</v>
      </c>
      <c r="EB15" s="39">
        <f t="shared" si="33"/>
        <v>778.24204165137621</v>
      </c>
      <c r="EC15">
        <v>572.77</v>
      </c>
      <c r="ED15" s="39">
        <f t="shared" si="34"/>
        <v>9.7813139101831981E-2</v>
      </c>
      <c r="EE15" s="39">
        <f t="shared" si="135"/>
        <v>28823618195.494942</v>
      </c>
      <c r="EF15" s="39">
        <f t="shared" si="136"/>
        <v>1509789560.8036699</v>
      </c>
      <c r="EG15" s="39">
        <f t="shared" si="137"/>
        <v>1688785230.3834865</v>
      </c>
      <c r="EH15" s="39">
        <f t="shared" si="138"/>
        <v>2980667019.5247712</v>
      </c>
      <c r="EI15" s="39">
        <f t="shared" si="139"/>
        <v>1572048924.1357801</v>
      </c>
      <c r="EJ15" s="39">
        <f t="shared" si="140"/>
        <v>622593633.32110107</v>
      </c>
      <c r="EK15" s="39">
        <f t="shared" si="141"/>
        <v>1727697332.4660554</v>
      </c>
      <c r="EL15" s="39">
        <f t="shared" si="142"/>
        <v>357991339.1596331</v>
      </c>
      <c r="EM15" s="39">
        <f t="shared" si="143"/>
        <v>747112359.98532128</v>
      </c>
      <c r="EN15" s="39">
        <f t="shared" si="144"/>
        <v>2817236190.7779822</v>
      </c>
      <c r="EO15" s="39">
        <f t="shared" si="145"/>
        <v>653723314.98715603</v>
      </c>
      <c r="EP15" s="39">
        <f t="shared" si="146"/>
        <v>295731975.82752299</v>
      </c>
      <c r="EQ15" s="39">
        <f t="shared" si="147"/>
        <v>536987008.73944962</v>
      </c>
      <c r="ER15" s="39">
        <f t="shared" si="148"/>
        <v>926108029.56513774</v>
      </c>
      <c r="ES15" s="39">
        <f t="shared" si="149"/>
        <v>2124600773.7082572</v>
      </c>
      <c r="ET15" s="39">
        <f t="shared" si="150"/>
        <v>1120668539.9779818</v>
      </c>
      <c r="EU15" s="39">
        <f t="shared" si="151"/>
        <v>1805521536.6311929</v>
      </c>
      <c r="EV15" s="39">
        <f t="shared" si="152"/>
        <v>202342930.82935783</v>
      </c>
      <c r="EW15" s="39">
        <f t="shared" si="153"/>
        <v>1276316948.3082571</v>
      </c>
      <c r="EX15" s="39">
        <f t="shared" si="154"/>
        <v>389121020.82568812</v>
      </c>
      <c r="EY15" s="39">
        <f t="shared" si="155"/>
        <v>381338600.40917438</v>
      </c>
      <c r="EZ15" s="39">
        <f t="shared" si="156"/>
        <v>1066191597.0623856</v>
      </c>
      <c r="FA15" s="39">
        <f t="shared" si="157"/>
        <v>529204588.32293588</v>
      </c>
      <c r="FB15" s="39">
        <f t="shared" si="158"/>
        <v>396903441.24220192</v>
      </c>
      <c r="FC15" s="39">
        <f t="shared" si="159"/>
        <v>1206275164.5596333</v>
      </c>
      <c r="FD15" s="39">
        <f t="shared" si="160"/>
        <v>583681531.23853219</v>
      </c>
      <c r="FE15" s="39">
        <f t="shared" si="161"/>
        <v>521422167.90642214</v>
      </c>
      <c r="FF15" s="39">
        <f t="shared" si="162"/>
        <v>653723314.98715603</v>
      </c>
      <c r="FG15" s="39">
        <f t="shared" si="163"/>
        <v>575899110.8220185</v>
      </c>
      <c r="FH15" s="39">
        <f t="shared" si="164"/>
        <v>513639747.48990834</v>
      </c>
      <c r="FI15" s="39">
        <f t="shared" si="165"/>
        <v>933890449.98165154</v>
      </c>
      <c r="FJ15" s="39">
        <f t="shared" si="166"/>
        <v>2933972497.0256886</v>
      </c>
      <c r="FK15" s="39">
        <v>37036830</v>
      </c>
      <c r="FL15">
        <v>1940000</v>
      </c>
      <c r="FM15">
        <v>2170000</v>
      </c>
      <c r="FN15">
        <v>3830000</v>
      </c>
      <c r="FO15">
        <v>2020000</v>
      </c>
      <c r="FP15">
        <v>800000</v>
      </c>
      <c r="FQ15">
        <v>2220000</v>
      </c>
      <c r="FR15">
        <v>460000</v>
      </c>
      <c r="FS15">
        <v>960000</v>
      </c>
      <c r="FT15">
        <v>3620000</v>
      </c>
      <c r="FU15">
        <v>840000</v>
      </c>
      <c r="FV15">
        <v>380000</v>
      </c>
      <c r="FW15">
        <v>690000</v>
      </c>
      <c r="FX15">
        <v>1190000</v>
      </c>
      <c r="FY15">
        <v>2730000</v>
      </c>
      <c r="FZ15">
        <v>1440000</v>
      </c>
      <c r="GA15">
        <v>2320000</v>
      </c>
      <c r="GB15">
        <v>260000</v>
      </c>
      <c r="GC15">
        <v>1640000</v>
      </c>
      <c r="GD15">
        <v>500000</v>
      </c>
      <c r="GE15">
        <v>490000</v>
      </c>
      <c r="GF15">
        <v>1370000</v>
      </c>
      <c r="GG15">
        <v>680000</v>
      </c>
      <c r="GH15">
        <v>510000</v>
      </c>
      <c r="GI15">
        <v>1550000</v>
      </c>
      <c r="GJ15">
        <v>750000</v>
      </c>
      <c r="GK15">
        <v>670000</v>
      </c>
      <c r="GL15">
        <v>840000</v>
      </c>
      <c r="GM15">
        <v>740000</v>
      </c>
      <c r="GN15">
        <v>660000</v>
      </c>
      <c r="GO15">
        <v>1200000</v>
      </c>
      <c r="GP15">
        <v>3770000</v>
      </c>
      <c r="GQ15" s="27">
        <v>1.3587339449541287</v>
      </c>
      <c r="GR15" s="54">
        <f t="shared" si="36"/>
        <v>1.9996789303805044E-5</v>
      </c>
      <c r="GS15" s="44">
        <f t="shared" si="167"/>
        <v>4.0829176083438075</v>
      </c>
      <c r="GT15" s="27">
        <v>2.79386712095401</v>
      </c>
      <c r="GU15" s="13">
        <f t="shared" si="168"/>
        <v>0.82721340840357671</v>
      </c>
      <c r="GV15" s="44">
        <v>0.41</v>
      </c>
      <c r="GW15" s="13">
        <f t="shared" si="169"/>
        <v>1.7100000000000009</v>
      </c>
      <c r="GX15" s="13">
        <f t="shared" si="170"/>
        <v>-0.15665381004537635</v>
      </c>
      <c r="GY15" s="13">
        <f t="shared" si="171"/>
        <v>14.886316152974905</v>
      </c>
      <c r="GZ15" s="13">
        <f t="shared" si="172"/>
        <v>17.410896085350757</v>
      </c>
      <c r="HA15" s="13">
        <v>9.75</v>
      </c>
      <c r="HB15" s="13">
        <v>8.0399999999999991</v>
      </c>
      <c r="HC15" s="13">
        <v>2</v>
      </c>
      <c r="HD15" s="13">
        <f t="shared" si="173"/>
        <v>-10.684619516131413</v>
      </c>
      <c r="HE15" s="13">
        <f t="shared" si="37"/>
        <v>0.25865107765800122</v>
      </c>
      <c r="HF15" s="13">
        <f t="shared" si="174"/>
        <v>-1.2273486055805338</v>
      </c>
      <c r="HG15" s="13">
        <f t="shared" si="175"/>
        <v>3.9451116571939004</v>
      </c>
      <c r="HH15" s="44">
        <v>0.76</v>
      </c>
      <c r="HI15" s="44">
        <v>0.72</v>
      </c>
      <c r="HJ15">
        <v>50000</v>
      </c>
      <c r="HK15" s="44"/>
      <c r="HL15" s="44"/>
      <c r="HM15" s="44"/>
      <c r="HN15" s="44"/>
    </row>
    <row r="16" spans="1:222" x14ac:dyDescent="0.25">
      <c r="A16" s="40" t="s">
        <v>272</v>
      </c>
      <c r="B16" s="45"/>
      <c r="C16" s="67">
        <f t="shared" si="38"/>
        <v>1.1909634595630436E-5</v>
      </c>
      <c r="D16" s="67">
        <f t="shared" si="39"/>
        <v>7.0574180167870537E-5</v>
      </c>
      <c r="E16" s="67">
        <f t="shared" si="40"/>
        <v>8.6430092496314614E-6</v>
      </c>
      <c r="F16" s="67">
        <f t="shared" si="41"/>
        <v>2.0077507387972204E-5</v>
      </c>
      <c r="G16" s="67">
        <f t="shared" si="42"/>
        <v>3.7139267469399329E-5</v>
      </c>
      <c r="H16" s="67">
        <f t="shared" si="43"/>
        <v>3.7510660144013386E-5</v>
      </c>
      <c r="I16" s="67">
        <f t="shared" si="44"/>
        <v>1.0982850943141997E-5</v>
      </c>
      <c r="J16" s="67">
        <f t="shared" si="45"/>
        <v>0</v>
      </c>
      <c r="K16" s="67">
        <f t="shared" si="46"/>
        <v>7.2481536008695002E-6</v>
      </c>
      <c r="L16" s="67">
        <f t="shared" si="47"/>
        <v>8.2896486506278677E-6</v>
      </c>
      <c r="M16" s="67">
        <f t="shared" si="48"/>
        <v>1.6522552681585978E-6</v>
      </c>
      <c r="N16" s="67">
        <f t="shared" si="49"/>
        <v>0</v>
      </c>
      <c r="O16" s="67">
        <f t="shared" si="50"/>
        <v>0</v>
      </c>
      <c r="P16" s="67">
        <f t="shared" si="51"/>
        <v>3.5146542907149581E-6</v>
      </c>
      <c r="Q16" s="67">
        <f t="shared" si="52"/>
        <v>1.2366151695752947E-5</v>
      </c>
      <c r="R16" s="67">
        <f t="shared" si="53"/>
        <v>3.8682868273021143E-6</v>
      </c>
      <c r="S16" s="67">
        <f t="shared" si="54"/>
        <v>6.6047864950569135E-6</v>
      </c>
      <c r="T16" s="67">
        <f t="shared" si="55"/>
        <v>3.2172604661928617E-5</v>
      </c>
      <c r="U16" s="67">
        <f t="shared" si="56"/>
        <v>2.5502674427801963E-6</v>
      </c>
      <c r="V16" s="67">
        <f t="shared" si="57"/>
        <v>2.8132995106844305E-6</v>
      </c>
      <c r="W16" s="67">
        <f t="shared" si="58"/>
        <v>0</v>
      </c>
      <c r="X16" s="67">
        <f t="shared" si="59"/>
        <v>0</v>
      </c>
      <c r="Y16" s="67">
        <f t="shared" si="60"/>
        <v>2.0410212135946182E-6</v>
      </c>
      <c r="Z16" s="67">
        <f t="shared" si="61"/>
        <v>0</v>
      </c>
      <c r="AA16" s="67">
        <f t="shared" si="62"/>
        <v>2.6983474876729474E-6</v>
      </c>
      <c r="AB16" s="67">
        <f t="shared" si="63"/>
        <v>7.4271107084467047E-6</v>
      </c>
      <c r="AC16" s="67">
        <f t="shared" si="64"/>
        <v>2.0714842168256808E-6</v>
      </c>
      <c r="AD16" s="67">
        <f t="shared" si="65"/>
        <v>0</v>
      </c>
      <c r="AE16" s="67">
        <f t="shared" si="66"/>
        <v>1.695583218674912E-5</v>
      </c>
      <c r="AF16" s="67">
        <f t="shared" si="67"/>
        <v>0</v>
      </c>
      <c r="AG16" s="67">
        <f t="shared" si="68"/>
        <v>4.641944192806946E-6</v>
      </c>
      <c r="AH16" s="67">
        <f t="shared" si="69"/>
        <v>9.4522883651304568E-6</v>
      </c>
      <c r="AI16" s="55">
        <f t="shared" si="70"/>
        <v>252644.03066589992</v>
      </c>
      <c r="AJ16" s="55">
        <f t="shared" si="71"/>
        <v>78416.470944864486</v>
      </c>
      <c r="AK16" s="55">
        <f t="shared" si="72"/>
        <v>10742.428179210992</v>
      </c>
      <c r="AL16" s="55">
        <f t="shared" si="73"/>
        <v>44043.618012107778</v>
      </c>
      <c r="AM16" s="55">
        <f t="shared" si="74"/>
        <v>42968.892091681613</v>
      </c>
      <c r="AN16" s="55">
        <f t="shared" si="75"/>
        <v>17187.552558661479</v>
      </c>
      <c r="AO16" s="55">
        <f t="shared" si="76"/>
        <v>13965.134733462086</v>
      </c>
      <c r="AP16" s="55">
        <f t="shared" si="77"/>
        <v>0</v>
      </c>
      <c r="AQ16" s="55">
        <f t="shared" si="78"/>
        <v>3985.4445801957977</v>
      </c>
      <c r="AR16" s="55">
        <f t="shared" si="79"/>
        <v>17187.889157197675</v>
      </c>
      <c r="AS16" s="55">
        <f t="shared" si="80"/>
        <v>794.94340971949816</v>
      </c>
      <c r="AT16" s="55">
        <f t="shared" si="81"/>
        <v>0</v>
      </c>
      <c r="AU16" s="55">
        <f t="shared" si="82"/>
        <v>0</v>
      </c>
      <c r="AV16" s="55">
        <f t="shared" si="83"/>
        <v>2395.569717563345</v>
      </c>
      <c r="AW16" s="55">
        <f t="shared" si="84"/>
        <v>19336.322473796194</v>
      </c>
      <c r="AX16" s="55">
        <f t="shared" si="85"/>
        <v>3190.5113788852664</v>
      </c>
      <c r="AY16" s="55">
        <f t="shared" si="86"/>
        <v>8776.5758113223364</v>
      </c>
      <c r="AZ16" s="55">
        <f t="shared" si="87"/>
        <v>4791.0474156151458</v>
      </c>
      <c r="BA16" s="55">
        <f t="shared" si="88"/>
        <v>2395.5712658975422</v>
      </c>
      <c r="BB16" s="55">
        <f t="shared" si="89"/>
        <v>805.68526129921167</v>
      </c>
      <c r="BC16" s="55">
        <f t="shared" si="90"/>
        <v>0</v>
      </c>
      <c r="BD16" s="55">
        <f t="shared" si="91"/>
        <v>0</v>
      </c>
      <c r="BE16" s="55">
        <f t="shared" si="92"/>
        <v>794.94320259609094</v>
      </c>
      <c r="BF16" s="55">
        <f t="shared" si="93"/>
        <v>0</v>
      </c>
      <c r="BG16" s="55">
        <f t="shared" si="94"/>
        <v>2395.5710281531792</v>
      </c>
      <c r="BH16" s="55">
        <f t="shared" si="95"/>
        <v>3190.5037691423709</v>
      </c>
      <c r="BI16" s="55">
        <f t="shared" si="96"/>
        <v>794.94318636627497</v>
      </c>
      <c r="BJ16" s="55">
        <f t="shared" si="97"/>
        <v>0</v>
      </c>
      <c r="BK16" s="55">
        <f t="shared" si="98"/>
        <v>7186.644413417569</v>
      </c>
      <c r="BL16" s="55">
        <f t="shared" si="99"/>
        <v>0</v>
      </c>
      <c r="BM16" s="55">
        <f t="shared" si="100"/>
        <v>3190.5097245902448</v>
      </c>
      <c r="BN16" s="55">
        <f t="shared" si="101"/>
        <v>20410.602470261983</v>
      </c>
      <c r="BO16" s="44">
        <f t="shared" si="102"/>
        <v>7.981790452061074E-4</v>
      </c>
      <c r="BP16" s="44">
        <f t="shared" si="103"/>
        <v>4.7296679534341466E-3</v>
      </c>
      <c r="BQ16" s="44">
        <f t="shared" si="104"/>
        <v>5.7925236231137788E-4</v>
      </c>
      <c r="BR16" s="44">
        <f t="shared" si="105"/>
        <v>1.345579314299317E-3</v>
      </c>
      <c r="BS16" s="44">
        <f t="shared" si="106"/>
        <v>2.4890170708149252E-3</v>
      </c>
      <c r="BT16" s="44">
        <f t="shared" si="107"/>
        <v>2.513906615807427E-3</v>
      </c>
      <c r="BU16" s="44">
        <f t="shared" si="108"/>
        <v>7.3606682504776064E-4</v>
      </c>
      <c r="BV16" s="44">
        <f t="shared" si="109"/>
        <v>0</v>
      </c>
      <c r="BW16" s="44">
        <f t="shared" si="110"/>
        <v>4.8576993257634605E-4</v>
      </c>
      <c r="BX16" s="44">
        <f t="shared" si="111"/>
        <v>5.5557035310274921E-4</v>
      </c>
      <c r="BY16" s="44">
        <f t="shared" si="112"/>
        <v>1.1073426207249378E-4</v>
      </c>
      <c r="BZ16" s="44">
        <f t="shared" si="113"/>
        <v>0</v>
      </c>
      <c r="CA16" s="44">
        <f t="shared" si="114"/>
        <v>0</v>
      </c>
      <c r="CB16" s="44">
        <f t="shared" si="115"/>
        <v>2.3555207904557262E-4</v>
      </c>
      <c r="CC16" s="44">
        <f t="shared" si="116"/>
        <v>8.2877438885371941E-4</v>
      </c>
      <c r="CD16" s="44">
        <f t="shared" si="117"/>
        <v>2.5925246501675841E-4</v>
      </c>
      <c r="CE16" s="44">
        <f t="shared" si="118"/>
        <v>4.4265177734785998E-4</v>
      </c>
      <c r="CF16" s="44">
        <f t="shared" si="119"/>
        <v>2.1561660802812384E-3</v>
      </c>
      <c r="CG16" s="44">
        <f t="shared" si="120"/>
        <v>1.7091899709493645E-4</v>
      </c>
      <c r="CH16" s="44">
        <f t="shared" si="121"/>
        <v>1.8854738059775119E-4</v>
      </c>
      <c r="CI16" s="44">
        <f t="shared" si="122"/>
        <v>0</v>
      </c>
      <c r="CJ16" s="44">
        <f t="shared" si="123"/>
        <v>0</v>
      </c>
      <c r="CK16" s="44">
        <f t="shared" si="124"/>
        <v>1.3678934691951057E-4</v>
      </c>
      <c r="CL16" s="44">
        <f t="shared" si="125"/>
        <v>0</v>
      </c>
      <c r="CM16" s="44">
        <f t="shared" si="126"/>
        <v>1.8084330801102758E-4</v>
      </c>
      <c r="CN16" s="44">
        <f t="shared" si="127"/>
        <v>4.9776354560505508E-4</v>
      </c>
      <c r="CO16" s="44">
        <f t="shared" si="128"/>
        <v>1.3883097612866748E-4</v>
      </c>
      <c r="CP16" s="44">
        <f t="shared" si="129"/>
        <v>0</v>
      </c>
      <c r="CQ16" s="44">
        <f t="shared" si="130"/>
        <v>1.1363693878562587E-3</v>
      </c>
      <c r="CR16" s="44">
        <f t="shared" si="131"/>
        <v>0</v>
      </c>
      <c r="CS16" s="44">
        <f t="shared" si="132"/>
        <v>3.1110279671177625E-4</v>
      </c>
      <c r="CT16" s="44">
        <f t="shared" si="133"/>
        <v>6.3348970675725883E-4</v>
      </c>
      <c r="CU16" s="39">
        <v>6.35</v>
      </c>
      <c r="CV16" s="39">
        <v>37.628865979381402</v>
      </c>
      <c r="CW16" s="39">
        <v>4.6082949308755801</v>
      </c>
      <c r="CX16" s="39">
        <v>10.7049608355091</v>
      </c>
      <c r="CY16" s="39">
        <v>19.801980198019798</v>
      </c>
      <c r="CZ16" s="39">
        <v>20</v>
      </c>
      <c r="DA16" s="39">
        <v>5.85585585585586</v>
      </c>
      <c r="DB16" s="39">
        <v>0</v>
      </c>
      <c r="DC16" s="39">
        <v>3.8645833333333299</v>
      </c>
      <c r="DD16" s="39">
        <v>4.4198895027624303</v>
      </c>
      <c r="DE16" s="39">
        <v>0.88095238095238104</v>
      </c>
      <c r="DF16" s="39">
        <v>0</v>
      </c>
      <c r="DG16" s="39">
        <v>0</v>
      </c>
      <c r="DH16" s="39">
        <v>1.8739495798319299</v>
      </c>
      <c r="DI16" s="39">
        <v>6.5934065934065904</v>
      </c>
      <c r="DJ16" s="39">
        <v>2.0625</v>
      </c>
      <c r="DK16" s="39">
        <v>3.5215517241379302</v>
      </c>
      <c r="DL16" s="39">
        <v>17.153846153846199</v>
      </c>
      <c r="DM16" s="39">
        <v>1.3597560975609799</v>
      </c>
      <c r="DN16" s="39">
        <v>1.5</v>
      </c>
      <c r="DO16" s="39">
        <v>0</v>
      </c>
      <c r="DP16" s="39">
        <v>0</v>
      </c>
      <c r="DQ16" s="39">
        <v>1.0882352941176501</v>
      </c>
      <c r="DR16" s="39">
        <v>0</v>
      </c>
      <c r="DS16" s="39">
        <v>1.43870967741935</v>
      </c>
      <c r="DT16" s="39">
        <v>3.96</v>
      </c>
      <c r="DU16" s="78">
        <v>1.1044776119402999</v>
      </c>
      <c r="DV16" s="78">
        <v>0</v>
      </c>
      <c r="DW16" s="78">
        <v>9.0405405405405403</v>
      </c>
      <c r="DX16" s="78">
        <v>0</v>
      </c>
      <c r="DY16" s="78">
        <v>2.4750000000000001</v>
      </c>
      <c r="DZ16" s="78">
        <v>5.03978779840849</v>
      </c>
      <c r="EA16" s="39">
        <f t="shared" si="134"/>
        <v>1.2568269260827372E-2</v>
      </c>
      <c r="EB16" s="39">
        <f t="shared" si="33"/>
        <v>854.62365878003732</v>
      </c>
      <c r="EC16">
        <v>572.77</v>
      </c>
      <c r="ED16" s="39">
        <f t="shared" si="34"/>
        <v>0.10742490405340425</v>
      </c>
      <c r="EE16" s="39">
        <f t="shared" si="135"/>
        <v>31652551164.214249</v>
      </c>
      <c r="EF16" s="39">
        <f t="shared" si="136"/>
        <v>1657969898.0332725</v>
      </c>
      <c r="EG16" s="39">
        <f t="shared" si="137"/>
        <v>1854533339.552681</v>
      </c>
      <c r="EH16" s="39">
        <f t="shared" si="138"/>
        <v>3273208613.127543</v>
      </c>
      <c r="EI16" s="39">
        <f t="shared" si="139"/>
        <v>1726339790.7356753</v>
      </c>
      <c r="EJ16" s="39">
        <f t="shared" si="140"/>
        <v>683698927.02402985</v>
      </c>
      <c r="EK16" s="39">
        <f t="shared" si="141"/>
        <v>1897264522.4916828</v>
      </c>
      <c r="EL16" s="39">
        <f t="shared" si="142"/>
        <v>393126883.03881717</v>
      </c>
      <c r="EM16" s="39">
        <f t="shared" si="143"/>
        <v>820438712.42883587</v>
      </c>
      <c r="EN16" s="39">
        <f t="shared" si="144"/>
        <v>3093737644.7837353</v>
      </c>
      <c r="EO16" s="39">
        <f t="shared" si="145"/>
        <v>717883873.37523139</v>
      </c>
      <c r="EP16" s="39">
        <f t="shared" si="146"/>
        <v>324756990.33641416</v>
      </c>
      <c r="EQ16" s="39">
        <f t="shared" si="147"/>
        <v>589690324.55822575</v>
      </c>
      <c r="ER16" s="39">
        <f t="shared" si="148"/>
        <v>1017002153.9482445</v>
      </c>
      <c r="ES16" s="39">
        <f t="shared" si="149"/>
        <v>2333122588.469502</v>
      </c>
      <c r="ET16" s="39">
        <f t="shared" si="150"/>
        <v>1230658068.6432538</v>
      </c>
      <c r="EU16" s="39">
        <f t="shared" si="151"/>
        <v>1982726888.3696866</v>
      </c>
      <c r="EV16" s="39">
        <f t="shared" si="152"/>
        <v>222202151.2828097</v>
      </c>
      <c r="EW16" s="39">
        <f t="shared" si="153"/>
        <v>1401582800.3992612</v>
      </c>
      <c r="EX16" s="39">
        <f t="shared" si="154"/>
        <v>427311829.39001864</v>
      </c>
      <c r="EY16" s="39">
        <f t="shared" si="155"/>
        <v>418765592.80221832</v>
      </c>
      <c r="EZ16" s="39">
        <f t="shared" si="156"/>
        <v>1170834412.5286512</v>
      </c>
      <c r="FA16" s="39">
        <f t="shared" si="157"/>
        <v>581144087.97042537</v>
      </c>
      <c r="FB16" s="39">
        <f t="shared" si="158"/>
        <v>435858065.97781903</v>
      </c>
      <c r="FC16" s="39">
        <f t="shared" si="159"/>
        <v>1324666671.1090579</v>
      </c>
      <c r="FD16" s="39">
        <f t="shared" si="160"/>
        <v>640967744.08502793</v>
      </c>
      <c r="FE16" s="39">
        <f t="shared" si="161"/>
        <v>572597851.38262498</v>
      </c>
      <c r="FF16" s="39">
        <f t="shared" si="162"/>
        <v>717883873.37523139</v>
      </c>
      <c r="FG16" s="39">
        <f t="shared" si="163"/>
        <v>632421507.49722767</v>
      </c>
      <c r="FH16" s="39">
        <f t="shared" si="164"/>
        <v>564051614.7948246</v>
      </c>
      <c r="FI16" s="39">
        <f t="shared" si="165"/>
        <v>1025548390.5360448</v>
      </c>
      <c r="FJ16" s="39">
        <f t="shared" si="166"/>
        <v>3221931193.6007409</v>
      </c>
      <c r="FK16" s="39">
        <v>37036830</v>
      </c>
      <c r="FL16">
        <v>1940000</v>
      </c>
      <c r="FM16">
        <v>2170000</v>
      </c>
      <c r="FN16">
        <v>3830000</v>
      </c>
      <c r="FO16">
        <v>2020000</v>
      </c>
      <c r="FP16">
        <v>800000</v>
      </c>
      <c r="FQ16">
        <v>2220000</v>
      </c>
      <c r="FR16">
        <v>460000</v>
      </c>
      <c r="FS16">
        <v>960000</v>
      </c>
      <c r="FT16">
        <v>3620000</v>
      </c>
      <c r="FU16">
        <v>840000</v>
      </c>
      <c r="FV16">
        <v>380000</v>
      </c>
      <c r="FW16">
        <v>690000</v>
      </c>
      <c r="FX16">
        <v>1190000</v>
      </c>
      <c r="FY16">
        <v>2730000</v>
      </c>
      <c r="FZ16">
        <v>1440000</v>
      </c>
      <c r="GA16">
        <v>2320000</v>
      </c>
      <c r="GB16">
        <v>260000</v>
      </c>
      <c r="GC16">
        <v>1640000</v>
      </c>
      <c r="GD16">
        <v>500000</v>
      </c>
      <c r="GE16">
        <v>490000</v>
      </c>
      <c r="GF16">
        <v>1370000</v>
      </c>
      <c r="GG16">
        <v>680000</v>
      </c>
      <c r="GH16">
        <v>510000</v>
      </c>
      <c r="GI16">
        <v>1550000</v>
      </c>
      <c r="GJ16">
        <v>750000</v>
      </c>
      <c r="GK16">
        <v>670000</v>
      </c>
      <c r="GL16">
        <v>840000</v>
      </c>
      <c r="GM16">
        <v>740000</v>
      </c>
      <c r="GN16">
        <v>660000</v>
      </c>
      <c r="GO16">
        <v>1200000</v>
      </c>
      <c r="GP16">
        <v>3770000</v>
      </c>
      <c r="GQ16" s="30">
        <v>1.4920887245841041</v>
      </c>
      <c r="GR16" s="54">
        <f t="shared" si="36"/>
        <v>1.9998979038101851E-5</v>
      </c>
      <c r="GS16" s="44">
        <f t="shared" si="167"/>
        <v>1.2981754234253586</v>
      </c>
      <c r="GT16" s="30">
        <v>8.7870476190476303</v>
      </c>
      <c r="GU16" s="13">
        <f t="shared" si="168"/>
        <v>2.6016855118989657</v>
      </c>
      <c r="GV16" s="44">
        <v>0.41</v>
      </c>
      <c r="GW16" s="13">
        <f t="shared" si="169"/>
        <v>1.7100000000000009</v>
      </c>
      <c r="GX16" s="13">
        <f t="shared" si="170"/>
        <v>-0.15665381004537635</v>
      </c>
      <c r="GY16" s="13">
        <f t="shared" si="171"/>
        <v>14.886316152974905</v>
      </c>
      <c r="GZ16" s="13">
        <f t="shared" si="172"/>
        <v>17.410896085350757</v>
      </c>
      <c r="HA16" s="13">
        <v>9.75</v>
      </c>
      <c r="HB16" s="13">
        <v>8.0399999999999991</v>
      </c>
      <c r="HC16" s="13">
        <v>2</v>
      </c>
      <c r="HD16" s="13">
        <f t="shared" si="173"/>
        <v>-10.684619516131413</v>
      </c>
      <c r="HE16" s="13">
        <f t="shared" si="37"/>
        <v>0.25865107765800122</v>
      </c>
      <c r="HF16" s="13">
        <f t="shared" si="174"/>
        <v>-1.2273486055805338</v>
      </c>
      <c r="HG16" s="13">
        <f t="shared" si="175"/>
        <v>1.2543596240031574</v>
      </c>
      <c r="HH16" s="44">
        <v>0.76</v>
      </c>
      <c r="HI16" s="44">
        <v>0.72</v>
      </c>
      <c r="HJ16">
        <v>50000</v>
      </c>
      <c r="HK16" s="44"/>
      <c r="HL16" s="44"/>
      <c r="HM16" s="44"/>
      <c r="HN16" s="44"/>
    </row>
    <row r="17" spans="1:222" x14ac:dyDescent="0.25">
      <c r="A17" s="40" t="s">
        <v>273</v>
      </c>
      <c r="B17" s="45"/>
      <c r="C17" s="67">
        <f t="shared" si="38"/>
        <v>9.9304728982119173E-6</v>
      </c>
      <c r="D17" s="67">
        <f t="shared" si="39"/>
        <v>5.88460525665635E-5</v>
      </c>
      <c r="E17" s="67">
        <f t="shared" si="40"/>
        <v>7.206700459505555E-6</v>
      </c>
      <c r="F17" s="67">
        <f t="shared" si="41"/>
        <v>1.6740995819386484E-5</v>
      </c>
      <c r="G17" s="67">
        <f t="shared" si="42"/>
        <v>3.0967405934889669E-5</v>
      </c>
      <c r="H17" s="67">
        <f t="shared" si="43"/>
        <v>3.1277079994396217E-5</v>
      </c>
      <c r="I17" s="67">
        <f t="shared" si="44"/>
        <v>9.15770360188084E-6</v>
      </c>
      <c r="J17" s="67">
        <f t="shared" si="45"/>
        <v>0</v>
      </c>
      <c r="K17" s="67">
        <f t="shared" si="46"/>
        <v>6.0436441031708199E-6</v>
      </c>
      <c r="L17" s="67">
        <f t="shared" si="47"/>
        <v>6.9120618773066411E-6</v>
      </c>
      <c r="M17" s="67">
        <f t="shared" si="48"/>
        <v>1.3776809044685479E-6</v>
      </c>
      <c r="N17" s="67">
        <f t="shared" si="49"/>
        <v>0</v>
      </c>
      <c r="O17" s="67">
        <f t="shared" si="50"/>
        <v>0</v>
      </c>
      <c r="P17" s="67">
        <f t="shared" si="51"/>
        <v>2.9305835456128193E-6</v>
      </c>
      <c r="Q17" s="67">
        <f t="shared" si="52"/>
        <v>1.0311125272721711E-5</v>
      </c>
      <c r="R17" s="67">
        <f t="shared" si="53"/>
        <v>3.2254488744332122E-6</v>
      </c>
      <c r="S17" s="67">
        <f t="shared" si="54"/>
        <v>5.5071927489436234E-6</v>
      </c>
      <c r="T17" s="67">
        <f t="shared" si="55"/>
        <v>2.6826110918198864E-5</v>
      </c>
      <c r="U17" s="67">
        <f t="shared" si="56"/>
        <v>2.1264600118531263E-6</v>
      </c>
      <c r="V17" s="67">
        <f t="shared" si="57"/>
        <v>2.3457809994464895E-6</v>
      </c>
      <c r="W17" s="67">
        <f t="shared" si="58"/>
        <v>0</v>
      </c>
      <c r="X17" s="67">
        <f t="shared" si="59"/>
        <v>0</v>
      </c>
      <c r="Y17" s="67">
        <f t="shared" si="60"/>
        <v>1.7018411173630454E-6</v>
      </c>
      <c r="Z17" s="67">
        <f t="shared" si="61"/>
        <v>0</v>
      </c>
      <c r="AA17" s="67">
        <f t="shared" si="62"/>
        <v>2.249931883469003E-6</v>
      </c>
      <c r="AB17" s="67">
        <f t="shared" si="63"/>
        <v>6.1928618388940038E-6</v>
      </c>
      <c r="AC17" s="67">
        <f t="shared" si="64"/>
        <v>1.7272417309754928E-6</v>
      </c>
      <c r="AD17" s="67">
        <f t="shared" si="65"/>
        <v>0</v>
      </c>
      <c r="AE17" s="67">
        <f t="shared" si="66"/>
        <v>1.4138085483894614E-5</v>
      </c>
      <c r="AF17" s="67">
        <f t="shared" si="67"/>
        <v>0</v>
      </c>
      <c r="AG17" s="67">
        <f t="shared" si="68"/>
        <v>3.8705386493642635E-6</v>
      </c>
      <c r="AH17" s="67">
        <f t="shared" si="69"/>
        <v>7.8814923063497133E-6</v>
      </c>
      <c r="AI17" s="55">
        <f t="shared" si="70"/>
        <v>210659.25067538235</v>
      </c>
      <c r="AJ17" s="55">
        <f t="shared" si="71"/>
        <v>65385.099252379317</v>
      </c>
      <c r="AK17" s="55">
        <f t="shared" si="72"/>
        <v>8957.2346697446628</v>
      </c>
      <c r="AL17" s="55">
        <f t="shared" si="73"/>
        <v>36724.38071800051</v>
      </c>
      <c r="AM17" s="55">
        <f t="shared" si="74"/>
        <v>35828.254437922958</v>
      </c>
      <c r="AN17" s="55">
        <f t="shared" si="75"/>
        <v>14331.298208143684</v>
      </c>
      <c r="AO17" s="55">
        <f t="shared" si="76"/>
        <v>11644.386810753511</v>
      </c>
      <c r="AP17" s="55">
        <f t="shared" si="77"/>
        <v>0</v>
      </c>
      <c r="AQ17" s="55">
        <f t="shared" si="78"/>
        <v>3323.137168988264</v>
      </c>
      <c r="AR17" s="55">
        <f t="shared" si="79"/>
        <v>14331.578865559904</v>
      </c>
      <c r="AS17" s="55">
        <f t="shared" si="80"/>
        <v>662.83847103131347</v>
      </c>
      <c r="AT17" s="55">
        <f t="shared" si="81"/>
        <v>0</v>
      </c>
      <c r="AU17" s="55">
        <f t="shared" si="82"/>
        <v>0</v>
      </c>
      <c r="AV17" s="55">
        <f t="shared" si="83"/>
        <v>1997.470196566228</v>
      </c>
      <c r="AW17" s="55">
        <f t="shared" si="84"/>
        <v>16122.982175481497</v>
      </c>
      <c r="AX17" s="55">
        <f t="shared" si="85"/>
        <v>2660.3072097755567</v>
      </c>
      <c r="AY17" s="55">
        <f t="shared" si="86"/>
        <v>7318.0707215874545</v>
      </c>
      <c r="AZ17" s="55">
        <f t="shared" si="87"/>
        <v>3994.8636668381569</v>
      </c>
      <c r="BA17" s="55">
        <f t="shared" si="88"/>
        <v>1997.4714875744421</v>
      </c>
      <c r="BB17" s="55">
        <f t="shared" si="89"/>
        <v>671.79522492973047</v>
      </c>
      <c r="BC17" s="55">
        <f t="shared" si="90"/>
        <v>0</v>
      </c>
      <c r="BD17" s="55">
        <f t="shared" si="91"/>
        <v>0</v>
      </c>
      <c r="BE17" s="55">
        <f t="shared" si="92"/>
        <v>662.83829833085872</v>
      </c>
      <c r="BF17" s="55">
        <f t="shared" si="93"/>
        <v>0</v>
      </c>
      <c r="BG17" s="55">
        <f t="shared" si="94"/>
        <v>1997.4712893420933</v>
      </c>
      <c r="BH17" s="55">
        <f t="shared" si="95"/>
        <v>2660.3008647367387</v>
      </c>
      <c r="BI17" s="55">
        <f t="shared" si="96"/>
        <v>662.83828479836313</v>
      </c>
      <c r="BJ17" s="55">
        <f t="shared" si="97"/>
        <v>0</v>
      </c>
      <c r="BK17" s="55">
        <f t="shared" si="98"/>
        <v>5992.3566097939047</v>
      </c>
      <c r="BL17" s="55">
        <f t="shared" si="99"/>
        <v>0</v>
      </c>
      <c r="BM17" s="55">
        <f t="shared" si="100"/>
        <v>2660.3058304167166</v>
      </c>
      <c r="BN17" s="55">
        <f t="shared" si="101"/>
        <v>17018.736642098462</v>
      </c>
      <c r="BO17" s="44">
        <f t="shared" si="102"/>
        <v>7.9816582364077688E-4</v>
      </c>
      <c r="BP17" s="44">
        <f t="shared" si="103"/>
        <v>4.7295896111677928E-3</v>
      </c>
      <c r="BQ17" s="44">
        <f t="shared" si="104"/>
        <v>5.7924276717133524E-4</v>
      </c>
      <c r="BR17" s="44">
        <f t="shared" si="105"/>
        <v>1.3455570253560869E-3</v>
      </c>
      <c r="BS17" s="44">
        <f t="shared" si="106"/>
        <v>2.4889758417879536E-3</v>
      </c>
      <c r="BT17" s="44">
        <f t="shared" si="107"/>
        <v>2.5138649745109144E-3</v>
      </c>
      <c r="BU17" s="44">
        <f t="shared" si="108"/>
        <v>7.3605463234273014E-4</v>
      </c>
      <c r="BV17" s="44">
        <f t="shared" si="109"/>
        <v>0</v>
      </c>
      <c r="BW17" s="44">
        <f t="shared" si="110"/>
        <v>4.8576188593693289E-4</v>
      </c>
      <c r="BX17" s="44">
        <f t="shared" si="111"/>
        <v>5.5556115024584115E-4</v>
      </c>
      <c r="BY17" s="44">
        <f t="shared" si="112"/>
        <v>1.1073242778436785E-4</v>
      </c>
      <c r="BZ17" s="44">
        <f t="shared" si="113"/>
        <v>0</v>
      </c>
      <c r="CA17" s="44">
        <f t="shared" si="114"/>
        <v>0</v>
      </c>
      <c r="CB17" s="44">
        <f t="shared" si="115"/>
        <v>2.3554817718327402E-4</v>
      </c>
      <c r="CC17" s="44">
        <f t="shared" si="116"/>
        <v>8.2876066049109205E-4</v>
      </c>
      <c r="CD17" s="44">
        <f t="shared" si="117"/>
        <v>2.592481705644088E-4</v>
      </c>
      <c r="CE17" s="44">
        <f t="shared" si="118"/>
        <v>4.4264444494514238E-4</v>
      </c>
      <c r="CF17" s="44">
        <f t="shared" si="119"/>
        <v>2.156130364605996E-3</v>
      </c>
      <c r="CG17" s="44">
        <f t="shared" si="120"/>
        <v>1.7091616586192585E-4</v>
      </c>
      <c r="CH17" s="44">
        <f t="shared" si="121"/>
        <v>1.8854425735526214E-4</v>
      </c>
      <c r="CI17" s="44">
        <f t="shared" si="122"/>
        <v>0</v>
      </c>
      <c r="CJ17" s="44">
        <f t="shared" si="123"/>
        <v>0</v>
      </c>
      <c r="CK17" s="44">
        <f t="shared" si="124"/>
        <v>1.3678708103535931E-4</v>
      </c>
      <c r="CL17" s="44">
        <f t="shared" si="125"/>
        <v>0</v>
      </c>
      <c r="CM17" s="44">
        <f t="shared" si="126"/>
        <v>1.808403123844368E-4</v>
      </c>
      <c r="CN17" s="44">
        <f t="shared" si="127"/>
        <v>4.9775530029587563E-4</v>
      </c>
      <c r="CO17" s="44">
        <f t="shared" si="128"/>
        <v>1.3882867642544367E-4</v>
      </c>
      <c r="CP17" s="44">
        <f t="shared" si="129"/>
        <v>0</v>
      </c>
      <c r="CQ17" s="44">
        <f t="shared" si="130"/>
        <v>1.1363505643461952E-3</v>
      </c>
      <c r="CR17" s="44">
        <f t="shared" si="131"/>
        <v>0</v>
      </c>
      <c r="CS17" s="44">
        <f t="shared" si="132"/>
        <v>3.110976433743007E-4</v>
      </c>
      <c r="CT17" s="44">
        <f t="shared" si="133"/>
        <v>6.334792131977142E-4</v>
      </c>
      <c r="CU17" s="39">
        <v>6.35</v>
      </c>
      <c r="CV17" s="39">
        <v>37.628865979381402</v>
      </c>
      <c r="CW17" s="39">
        <v>4.6082949308755801</v>
      </c>
      <c r="CX17" s="39">
        <v>10.7049608355091</v>
      </c>
      <c r="CY17" s="39">
        <v>19.801980198019798</v>
      </c>
      <c r="CZ17" s="39">
        <v>20</v>
      </c>
      <c r="DA17" s="39">
        <v>5.85585585585586</v>
      </c>
      <c r="DB17" s="39">
        <v>0</v>
      </c>
      <c r="DC17" s="39">
        <v>3.8645833333333299</v>
      </c>
      <c r="DD17" s="39">
        <v>4.4198895027624303</v>
      </c>
      <c r="DE17" s="39">
        <v>0.88095238095238104</v>
      </c>
      <c r="DF17" s="39">
        <v>0</v>
      </c>
      <c r="DG17" s="39">
        <v>0</v>
      </c>
      <c r="DH17" s="39">
        <v>1.8739495798319299</v>
      </c>
      <c r="DI17" s="39">
        <v>6.5934065934065904</v>
      </c>
      <c r="DJ17" s="39">
        <v>2.0625</v>
      </c>
      <c r="DK17" s="39">
        <v>3.5215517241379302</v>
      </c>
      <c r="DL17" s="39">
        <v>17.153846153846199</v>
      </c>
      <c r="DM17" s="39">
        <v>1.3597560975609799</v>
      </c>
      <c r="DN17" s="39">
        <v>1.5</v>
      </c>
      <c r="DO17" s="39">
        <v>0</v>
      </c>
      <c r="DP17" s="39">
        <v>0</v>
      </c>
      <c r="DQ17" s="39">
        <v>1.0882352941176501</v>
      </c>
      <c r="DR17" s="39">
        <v>0</v>
      </c>
      <c r="DS17" s="39">
        <v>1.43870967741935</v>
      </c>
      <c r="DT17" s="39">
        <v>3.96</v>
      </c>
      <c r="DU17" s="78">
        <v>1.1044776119402999</v>
      </c>
      <c r="DV17" s="78">
        <v>0</v>
      </c>
      <c r="DW17" s="78">
        <v>9.0405405405405403</v>
      </c>
      <c r="DX17" s="78">
        <v>0</v>
      </c>
      <c r="DY17" s="78">
        <v>2.4750000000000001</v>
      </c>
      <c r="DZ17" s="78">
        <v>5.03978779840849</v>
      </c>
      <c r="EA17" s="39">
        <f t="shared" si="134"/>
        <v>1.2568061096211083E-2</v>
      </c>
      <c r="EB17" s="39">
        <f t="shared" si="33"/>
        <v>712.61276726546896</v>
      </c>
      <c r="EC17">
        <v>572.77</v>
      </c>
      <c r="ED17" s="39">
        <f t="shared" si="34"/>
        <v>8.9572865541791544E-2</v>
      </c>
      <c r="EE17" s="39">
        <f t="shared" si="135"/>
        <v>26392917917.040737</v>
      </c>
      <c r="EF17" s="39">
        <f t="shared" si="136"/>
        <v>1382468768.4950099</v>
      </c>
      <c r="EG17" s="39">
        <f t="shared" si="137"/>
        <v>1546369704.9660676</v>
      </c>
      <c r="EH17" s="39">
        <f t="shared" si="138"/>
        <v>2729306898.6267462</v>
      </c>
      <c r="EI17" s="39">
        <f t="shared" si="139"/>
        <v>1439477789.8762474</v>
      </c>
      <c r="EJ17" s="39">
        <f t="shared" si="140"/>
        <v>570090213.81237519</v>
      </c>
      <c r="EK17" s="39">
        <f t="shared" si="141"/>
        <v>1582000343.3293412</v>
      </c>
      <c r="EL17" s="39">
        <f t="shared" si="142"/>
        <v>327801872.94211572</v>
      </c>
      <c r="EM17" s="39">
        <f t="shared" si="143"/>
        <v>684108256.5748502</v>
      </c>
      <c r="EN17" s="39">
        <f t="shared" si="144"/>
        <v>2579658217.5009975</v>
      </c>
      <c r="EO17" s="39">
        <f t="shared" si="145"/>
        <v>598594724.50299394</v>
      </c>
      <c r="EP17" s="39">
        <f t="shared" si="146"/>
        <v>270792851.56087822</v>
      </c>
      <c r="EQ17" s="39">
        <f t="shared" si="147"/>
        <v>491702809.41317362</v>
      </c>
      <c r="ER17" s="39">
        <f t="shared" si="148"/>
        <v>848009193.04590809</v>
      </c>
      <c r="ES17" s="39">
        <f t="shared" si="149"/>
        <v>1945432854.6347303</v>
      </c>
      <c r="ET17" s="39">
        <f t="shared" si="150"/>
        <v>1026162384.8622754</v>
      </c>
      <c r="EU17" s="39">
        <f t="shared" si="151"/>
        <v>1653261620.0558879</v>
      </c>
      <c r="EV17" s="39">
        <f t="shared" si="152"/>
        <v>185279319.48902193</v>
      </c>
      <c r="EW17" s="39">
        <f t="shared" si="153"/>
        <v>1168684938.3153691</v>
      </c>
      <c r="EX17" s="39">
        <f t="shared" si="154"/>
        <v>356306383.63273448</v>
      </c>
      <c r="EY17" s="39">
        <f t="shared" si="155"/>
        <v>349180255.96007979</v>
      </c>
      <c r="EZ17" s="39">
        <f t="shared" si="156"/>
        <v>976279491.15369248</v>
      </c>
      <c r="FA17" s="39">
        <f t="shared" si="157"/>
        <v>484576681.74051887</v>
      </c>
      <c r="FB17" s="39">
        <f t="shared" si="158"/>
        <v>363432511.30538917</v>
      </c>
      <c r="FC17" s="39">
        <f t="shared" si="159"/>
        <v>1104549789.261477</v>
      </c>
      <c r="FD17" s="39">
        <f t="shared" si="160"/>
        <v>534459575.44910175</v>
      </c>
      <c r="FE17" s="39">
        <f t="shared" si="161"/>
        <v>477450554.06786418</v>
      </c>
      <c r="FF17" s="39">
        <f t="shared" si="162"/>
        <v>598594724.50299394</v>
      </c>
      <c r="FG17" s="39">
        <f t="shared" si="163"/>
        <v>527333447.77644706</v>
      </c>
      <c r="FH17" s="39">
        <f t="shared" si="164"/>
        <v>470324426.39520949</v>
      </c>
      <c r="FI17" s="39">
        <f t="shared" si="165"/>
        <v>855135320.71856272</v>
      </c>
      <c r="FJ17" s="39">
        <f t="shared" si="166"/>
        <v>2686550132.5908179</v>
      </c>
      <c r="FK17" s="39">
        <v>37036830</v>
      </c>
      <c r="FL17">
        <v>1940000</v>
      </c>
      <c r="FM17">
        <v>2170000</v>
      </c>
      <c r="FN17">
        <v>3830000</v>
      </c>
      <c r="FO17">
        <v>2020000</v>
      </c>
      <c r="FP17">
        <v>800000</v>
      </c>
      <c r="FQ17">
        <v>2220000</v>
      </c>
      <c r="FR17">
        <v>460000</v>
      </c>
      <c r="FS17">
        <v>960000</v>
      </c>
      <c r="FT17">
        <v>3620000</v>
      </c>
      <c r="FU17">
        <v>840000</v>
      </c>
      <c r="FV17">
        <v>380000</v>
      </c>
      <c r="FW17">
        <v>690000</v>
      </c>
      <c r="FX17">
        <v>1190000</v>
      </c>
      <c r="FY17">
        <v>2730000</v>
      </c>
      <c r="FZ17">
        <v>1440000</v>
      </c>
      <c r="GA17">
        <v>2320000</v>
      </c>
      <c r="GB17">
        <v>260000</v>
      </c>
      <c r="GC17">
        <v>1640000</v>
      </c>
      <c r="GD17">
        <v>500000</v>
      </c>
      <c r="GE17">
        <v>490000</v>
      </c>
      <c r="GF17">
        <v>1370000</v>
      </c>
      <c r="GG17">
        <v>680000</v>
      </c>
      <c r="GH17">
        <v>510000</v>
      </c>
      <c r="GI17">
        <v>1550000</v>
      </c>
      <c r="GJ17">
        <v>750000</v>
      </c>
      <c r="GK17">
        <v>670000</v>
      </c>
      <c r="GL17">
        <v>840000</v>
      </c>
      <c r="GM17">
        <v>740000</v>
      </c>
      <c r="GN17">
        <v>660000</v>
      </c>
      <c r="GO17">
        <v>1200000</v>
      </c>
      <c r="GP17">
        <v>3770000</v>
      </c>
      <c r="GQ17" s="30">
        <v>1.2441516966067863</v>
      </c>
      <c r="GR17" s="54">
        <f t="shared" si="36"/>
        <v>1.9998647759148844E-5</v>
      </c>
      <c r="GS17" s="44">
        <f t="shared" si="167"/>
        <v>1.7194323527465263</v>
      </c>
      <c r="GT17" s="30">
        <v>6.6342413793103452</v>
      </c>
      <c r="GU17" s="13">
        <f t="shared" si="168"/>
        <v>1.9642786095272187</v>
      </c>
      <c r="GV17" s="44">
        <v>0.41</v>
      </c>
      <c r="GW17" s="13">
        <f t="shared" si="169"/>
        <v>1.7100000000000009</v>
      </c>
      <c r="GX17" s="13">
        <f t="shared" si="170"/>
        <v>-0.15665381004537635</v>
      </c>
      <c r="GY17" s="13">
        <f t="shared" si="171"/>
        <v>14.886316152974905</v>
      </c>
      <c r="GZ17" s="13">
        <f t="shared" si="172"/>
        <v>17.410896085350757</v>
      </c>
      <c r="HA17" s="13">
        <v>9.75</v>
      </c>
      <c r="HB17" s="13">
        <v>8.0399999999999991</v>
      </c>
      <c r="HC17" s="13">
        <v>2</v>
      </c>
      <c r="HD17" s="13">
        <f t="shared" si="173"/>
        <v>-10.684619516131413</v>
      </c>
      <c r="HE17" s="13">
        <f t="shared" si="37"/>
        <v>0.25865107765800122</v>
      </c>
      <c r="HF17" s="13">
        <f t="shared" si="174"/>
        <v>-1.2273486055805338</v>
      </c>
      <c r="HG17" s="13">
        <f t="shared" si="175"/>
        <v>1.6613983600144824</v>
      </c>
      <c r="HH17" s="44">
        <v>0.76</v>
      </c>
      <c r="HI17" s="44">
        <v>0.72</v>
      </c>
      <c r="HJ17">
        <v>50000</v>
      </c>
      <c r="HK17" s="44"/>
      <c r="HL17" s="44"/>
      <c r="HM17" s="44"/>
      <c r="HN17" s="44"/>
    </row>
    <row r="18" spans="1:222" x14ac:dyDescent="0.25">
      <c r="A18" s="38" t="s">
        <v>291</v>
      </c>
      <c r="B18" s="39"/>
      <c r="C18" s="67">
        <f t="shared" si="38"/>
        <v>8.9745600215795918E-6</v>
      </c>
      <c r="D18" s="67">
        <f t="shared" si="39"/>
        <v>5.3181498626209134E-5</v>
      </c>
      <c r="E18" s="67">
        <f t="shared" si="40"/>
        <v>6.512979441541944E-6</v>
      </c>
      <c r="F18" s="67">
        <f t="shared" si="41"/>
        <v>1.5129498196486679E-5</v>
      </c>
      <c r="G18" s="67">
        <f t="shared" si="42"/>
        <v>2.7986466115459407E-5</v>
      </c>
      <c r="H18" s="67">
        <f t="shared" si="43"/>
        <v>2.8266330776682835E-5</v>
      </c>
      <c r="I18" s="67">
        <f t="shared" si="44"/>
        <v>8.276177930088835E-6</v>
      </c>
      <c r="J18" s="67">
        <f t="shared" si="45"/>
        <v>0</v>
      </c>
      <c r="K18" s="67">
        <f t="shared" si="46"/>
        <v>5.4618795406469189E-6</v>
      </c>
      <c r="L18" s="67">
        <f t="shared" si="47"/>
        <v>6.2467029340318447E-6</v>
      </c>
      <c r="M18" s="67">
        <f t="shared" si="48"/>
        <v>1.2450645698880436E-6</v>
      </c>
      <c r="N18" s="67">
        <f t="shared" si="49"/>
        <v>0</v>
      </c>
      <c r="O18" s="67">
        <f t="shared" si="50"/>
        <v>0</v>
      </c>
      <c r="P18" s="67">
        <f t="shared" si="51"/>
        <v>2.6484839341645028E-6</v>
      </c>
      <c r="Q18" s="67">
        <f t="shared" si="52"/>
        <v>9.3185705858367385E-6</v>
      </c>
      <c r="R18" s="67">
        <f t="shared" si="53"/>
        <v>2.9149653613114168E-6</v>
      </c>
      <c r="S18" s="67">
        <f t="shared" si="54"/>
        <v>4.9770672940763205E-6</v>
      </c>
      <c r="T18" s="67">
        <f t="shared" si="55"/>
        <v>2.4243814473745573E-5</v>
      </c>
      <c r="U18" s="67">
        <f t="shared" si="56"/>
        <v>1.9217657813985767E-6</v>
      </c>
      <c r="V18" s="67">
        <f t="shared" si="57"/>
        <v>2.1199748081457415E-6</v>
      </c>
      <c r="W18" s="67">
        <f t="shared" si="58"/>
        <v>0</v>
      </c>
      <c r="X18" s="67">
        <f t="shared" si="59"/>
        <v>0</v>
      </c>
      <c r="Y18" s="67">
        <f t="shared" si="60"/>
        <v>1.5380209392734656E-6</v>
      </c>
      <c r="Z18" s="67">
        <f t="shared" si="61"/>
        <v>0</v>
      </c>
      <c r="AA18" s="67">
        <f t="shared" si="62"/>
        <v>2.0333521815185662E-6</v>
      </c>
      <c r="AB18" s="67">
        <f t="shared" si="63"/>
        <v>5.5967334937623292E-6</v>
      </c>
      <c r="AC18" s="67">
        <f t="shared" si="64"/>
        <v>1.5609764758561795E-6</v>
      </c>
      <c r="AD18" s="67">
        <f t="shared" si="65"/>
        <v>0</v>
      </c>
      <c r="AE18" s="67">
        <f t="shared" si="66"/>
        <v>1.2777145465880935E-5</v>
      </c>
      <c r="AF18" s="67">
        <f t="shared" si="67"/>
        <v>0</v>
      </c>
      <c r="AG18" s="67">
        <f t="shared" si="68"/>
        <v>3.4979584335737002E-6</v>
      </c>
      <c r="AH18" s="67">
        <f t="shared" si="69"/>
        <v>7.1228154476798977E-6</v>
      </c>
      <c r="AI18" s="55">
        <f t="shared" si="70"/>
        <v>190381.07333276697</v>
      </c>
      <c r="AJ18" s="55">
        <f t="shared" si="71"/>
        <v>59091.09297758741</v>
      </c>
      <c r="AK18" s="55">
        <f t="shared" si="72"/>
        <v>8095.0062487576897</v>
      </c>
      <c r="AL18" s="55">
        <f t="shared" si="73"/>
        <v>33189.271278525746</v>
      </c>
      <c r="AM18" s="55">
        <f t="shared" si="74"/>
        <v>32379.406610064914</v>
      </c>
      <c r="AN18" s="55">
        <f t="shared" si="75"/>
        <v>12951.759420315664</v>
      </c>
      <c r="AO18" s="55">
        <f t="shared" si="76"/>
        <v>10523.491620930861</v>
      </c>
      <c r="AP18" s="55">
        <f t="shared" si="77"/>
        <v>0</v>
      </c>
      <c r="AQ18" s="55">
        <f t="shared" si="78"/>
        <v>3003.2501258098091</v>
      </c>
      <c r="AR18" s="55">
        <f t="shared" si="79"/>
        <v>12952.013065321762</v>
      </c>
      <c r="AS18" s="55">
        <f t="shared" si="80"/>
        <v>599.03326898635521</v>
      </c>
      <c r="AT18" s="55">
        <f t="shared" si="81"/>
        <v>0</v>
      </c>
      <c r="AU18" s="55">
        <f t="shared" si="82"/>
        <v>0</v>
      </c>
      <c r="AV18" s="55">
        <f t="shared" si="83"/>
        <v>1805.1925979305554</v>
      </c>
      <c r="AW18" s="55">
        <f t="shared" si="84"/>
        <v>14570.974889723944</v>
      </c>
      <c r="AX18" s="55">
        <f t="shared" si="85"/>
        <v>2404.2245494057911</v>
      </c>
      <c r="AY18" s="55">
        <f t="shared" si="86"/>
        <v>6613.6291395178669</v>
      </c>
      <c r="AZ18" s="55">
        <f t="shared" si="87"/>
        <v>3610.3158542358324</v>
      </c>
      <c r="BA18" s="55">
        <f t="shared" si="88"/>
        <v>1805.1937646832134</v>
      </c>
      <c r="BB18" s="55">
        <f t="shared" si="89"/>
        <v>607.12784073654166</v>
      </c>
      <c r="BC18" s="55">
        <f t="shared" si="90"/>
        <v>0</v>
      </c>
      <c r="BD18" s="55">
        <f t="shared" si="91"/>
        <v>0</v>
      </c>
      <c r="BE18" s="55">
        <f t="shared" si="92"/>
        <v>599.03311290778618</v>
      </c>
      <c r="BF18" s="55">
        <f t="shared" si="93"/>
        <v>0</v>
      </c>
      <c r="BG18" s="55">
        <f t="shared" si="94"/>
        <v>1805.1935855301165</v>
      </c>
      <c r="BH18" s="55">
        <f t="shared" si="95"/>
        <v>2404.2188150573757</v>
      </c>
      <c r="BI18" s="55">
        <f t="shared" si="96"/>
        <v>599.03310067775158</v>
      </c>
      <c r="BJ18" s="55">
        <f t="shared" si="97"/>
        <v>0</v>
      </c>
      <c r="BK18" s="55">
        <f t="shared" si="98"/>
        <v>5415.5290092861114</v>
      </c>
      <c r="BL18" s="55">
        <f t="shared" si="99"/>
        <v>0</v>
      </c>
      <c r="BM18" s="55">
        <f t="shared" si="100"/>
        <v>2404.2233028059832</v>
      </c>
      <c r="BN18" s="55">
        <f t="shared" si="101"/>
        <v>15380.5035306223</v>
      </c>
      <c r="BO18" s="44">
        <f t="shared" si="102"/>
        <v>7.9817787554974855E-4</v>
      </c>
      <c r="BP18" s="44">
        <f t="shared" si="103"/>
        <v>4.729661022822856E-3</v>
      </c>
      <c r="BQ18" s="44">
        <f t="shared" si="104"/>
        <v>5.7925151346963446E-4</v>
      </c>
      <c r="BR18" s="44">
        <f t="shared" si="105"/>
        <v>1.3455773424901152E-3</v>
      </c>
      <c r="BS18" s="44">
        <f t="shared" si="106"/>
        <v>2.4890134234560567E-3</v>
      </c>
      <c r="BT18" s="44">
        <f t="shared" si="107"/>
        <v>2.513902931976804E-3</v>
      </c>
      <c r="BU18" s="44">
        <f t="shared" si="108"/>
        <v>7.3606574641035176E-4</v>
      </c>
      <c r="BV18" s="44">
        <f t="shared" si="109"/>
        <v>0</v>
      </c>
      <c r="BW18" s="44">
        <f t="shared" si="110"/>
        <v>4.8576922072395012E-4</v>
      </c>
      <c r="BX18" s="44">
        <f t="shared" si="111"/>
        <v>5.5556953896464722E-4</v>
      </c>
      <c r="BY18" s="44">
        <f t="shared" si="112"/>
        <v>1.1073409980072663E-4</v>
      </c>
      <c r="BZ18" s="44">
        <f t="shared" si="113"/>
        <v>0</v>
      </c>
      <c r="CA18" s="44">
        <f t="shared" si="114"/>
        <v>0</v>
      </c>
      <c r="CB18" s="44">
        <f t="shared" si="115"/>
        <v>2.3555173386420147E-4</v>
      </c>
      <c r="CC18" s="44">
        <f t="shared" si="116"/>
        <v>8.2877317436313189E-4</v>
      </c>
      <c r="CD18" s="44">
        <f t="shared" si="117"/>
        <v>2.5925208510459413E-4</v>
      </c>
      <c r="CE18" s="44">
        <f t="shared" si="118"/>
        <v>4.4265112868098494E-4</v>
      </c>
      <c r="CF18" s="44">
        <f t="shared" si="119"/>
        <v>2.1561629206654437E-3</v>
      </c>
      <c r="CG18" s="44">
        <f t="shared" si="120"/>
        <v>1.7091874662764211E-4</v>
      </c>
      <c r="CH18" s="44">
        <f t="shared" si="121"/>
        <v>1.8854710429760463E-4</v>
      </c>
      <c r="CI18" s="44">
        <f t="shared" si="122"/>
        <v>0</v>
      </c>
      <c r="CJ18" s="44">
        <f t="shared" si="123"/>
        <v>0</v>
      </c>
      <c r="CK18" s="44">
        <f t="shared" si="124"/>
        <v>1.3678914646625561E-4</v>
      </c>
      <c r="CL18" s="44">
        <f t="shared" si="125"/>
        <v>0</v>
      </c>
      <c r="CM18" s="44">
        <f t="shared" si="126"/>
        <v>1.8084304300052364E-4</v>
      </c>
      <c r="CN18" s="44">
        <f t="shared" si="127"/>
        <v>4.9776281617717934E-4</v>
      </c>
      <c r="CO18" s="44">
        <f t="shared" si="128"/>
        <v>1.3883077268358118E-4</v>
      </c>
      <c r="CP18" s="44">
        <f t="shared" si="129"/>
        <v>0</v>
      </c>
      <c r="CQ18" s="44">
        <f t="shared" si="130"/>
        <v>1.1363677226193753E-3</v>
      </c>
      <c r="CR18" s="44">
        <f t="shared" si="131"/>
        <v>0</v>
      </c>
      <c r="CS18" s="44">
        <f t="shared" si="132"/>
        <v>3.1110234081765194E-4</v>
      </c>
      <c r="CT18" s="44">
        <f t="shared" si="133"/>
        <v>6.3348877843611491E-4</v>
      </c>
      <c r="CU18" s="39">
        <v>6.35</v>
      </c>
      <c r="CV18" s="39">
        <v>37.628865979381402</v>
      </c>
      <c r="CW18" s="39">
        <v>4.6082949308755801</v>
      </c>
      <c r="CX18" s="39">
        <v>10.7049608355091</v>
      </c>
      <c r="CY18" s="39">
        <v>19.801980198019798</v>
      </c>
      <c r="CZ18" s="39">
        <v>20</v>
      </c>
      <c r="DA18" s="39">
        <v>5.85585585585586</v>
      </c>
      <c r="DB18" s="39">
        <v>0</v>
      </c>
      <c r="DC18" s="39">
        <v>3.8645833333333299</v>
      </c>
      <c r="DD18" s="39">
        <v>4.4198895027624303</v>
      </c>
      <c r="DE18" s="39">
        <v>0.88095238095238104</v>
      </c>
      <c r="DF18" s="39">
        <v>0</v>
      </c>
      <c r="DG18" s="39">
        <v>0</v>
      </c>
      <c r="DH18" s="39">
        <v>1.8739495798319299</v>
      </c>
      <c r="DI18" s="39">
        <v>6.5934065934065904</v>
      </c>
      <c r="DJ18" s="39">
        <v>2.0625</v>
      </c>
      <c r="DK18" s="39">
        <v>3.5215517241379302</v>
      </c>
      <c r="DL18" s="39">
        <v>17.153846153846199</v>
      </c>
      <c r="DM18" s="39">
        <v>1.3597560975609799</v>
      </c>
      <c r="DN18" s="39">
        <v>1.5</v>
      </c>
      <c r="DO18" s="39">
        <v>0</v>
      </c>
      <c r="DP18" s="39">
        <v>0</v>
      </c>
      <c r="DQ18" s="39">
        <v>1.0882352941176501</v>
      </c>
      <c r="DR18" s="39">
        <v>0</v>
      </c>
      <c r="DS18" s="39">
        <v>1.43870967741935</v>
      </c>
      <c r="DT18" s="39">
        <v>3.96</v>
      </c>
      <c r="DU18" s="78">
        <v>1.1044776119402999</v>
      </c>
      <c r="DV18" s="78">
        <v>0</v>
      </c>
      <c r="DW18" s="78">
        <v>9.0405405405405403</v>
      </c>
      <c r="DX18" s="78">
        <v>0</v>
      </c>
      <c r="DY18" s="78">
        <v>2.4750000000000001</v>
      </c>
      <c r="DZ18" s="78">
        <v>5.03978779840849</v>
      </c>
      <c r="EA18" s="39">
        <f t="shared" si="134"/>
        <v>1.2568250845378021E-2</v>
      </c>
      <c r="EB18" s="39">
        <f t="shared" si="33"/>
        <v>644.00653937198092</v>
      </c>
      <c r="EC18">
        <v>572.77</v>
      </c>
      <c r="ED18" s="39">
        <f t="shared" si="34"/>
        <v>8.0950531394755068E-2</v>
      </c>
      <c r="EE18" s="39">
        <f t="shared" si="135"/>
        <v>23851960717.608364</v>
      </c>
      <c r="EF18" s="39">
        <f t="shared" si="136"/>
        <v>1249372686.3816431</v>
      </c>
      <c r="EG18" s="39">
        <f t="shared" si="137"/>
        <v>1397494190.4371986</v>
      </c>
      <c r="EH18" s="39">
        <f t="shared" si="138"/>
        <v>2466545045.7946873</v>
      </c>
      <c r="EI18" s="39">
        <f t="shared" si="139"/>
        <v>1300893209.5314016</v>
      </c>
      <c r="EJ18" s="39">
        <f t="shared" si="140"/>
        <v>515205231.49758476</v>
      </c>
      <c r="EK18" s="39">
        <f t="shared" si="141"/>
        <v>1429694517.4057977</v>
      </c>
      <c r="EL18" s="39">
        <f t="shared" si="142"/>
        <v>296243008.11111122</v>
      </c>
      <c r="EM18" s="39">
        <f t="shared" si="143"/>
        <v>618246277.79710174</v>
      </c>
      <c r="EN18" s="39">
        <f t="shared" si="144"/>
        <v>2331303672.5265713</v>
      </c>
      <c r="EO18" s="39">
        <f t="shared" si="145"/>
        <v>540965493.07246399</v>
      </c>
      <c r="EP18" s="39">
        <f t="shared" si="146"/>
        <v>244722484.96135277</v>
      </c>
      <c r="EQ18" s="39">
        <f t="shared" si="147"/>
        <v>444364512.16666687</v>
      </c>
      <c r="ER18" s="39">
        <f t="shared" si="148"/>
        <v>766367781.85265732</v>
      </c>
      <c r="ES18" s="39">
        <f t="shared" si="149"/>
        <v>1758137852.4855082</v>
      </c>
      <c r="ET18" s="39">
        <f t="shared" si="150"/>
        <v>927369416.6956526</v>
      </c>
      <c r="EU18" s="39">
        <f t="shared" si="151"/>
        <v>1494095171.3429959</v>
      </c>
      <c r="EV18" s="39">
        <f t="shared" si="152"/>
        <v>167441700.23671505</v>
      </c>
      <c r="EW18" s="39">
        <f t="shared" si="153"/>
        <v>1056170724.5700488</v>
      </c>
      <c r="EX18" s="39">
        <f t="shared" si="154"/>
        <v>322003269.68599051</v>
      </c>
      <c r="EY18" s="39">
        <f t="shared" si="155"/>
        <v>315563204.29227066</v>
      </c>
      <c r="EZ18" s="39">
        <f t="shared" si="156"/>
        <v>882288958.93961394</v>
      </c>
      <c r="FA18" s="39">
        <f t="shared" si="157"/>
        <v>437924446.77294707</v>
      </c>
      <c r="FB18" s="39">
        <f t="shared" si="158"/>
        <v>328443335.0797103</v>
      </c>
      <c r="FC18" s="39">
        <f t="shared" si="159"/>
        <v>998210136.02657056</v>
      </c>
      <c r="FD18" s="39">
        <f t="shared" si="160"/>
        <v>483004904.52898574</v>
      </c>
      <c r="FE18" s="39">
        <f t="shared" si="161"/>
        <v>431484381.37922728</v>
      </c>
      <c r="FF18" s="39">
        <f t="shared" si="162"/>
        <v>540965493.07246399</v>
      </c>
      <c r="FG18" s="39">
        <f t="shared" si="163"/>
        <v>476564839.13526595</v>
      </c>
      <c r="FH18" s="39">
        <f t="shared" si="164"/>
        <v>425044315.98550743</v>
      </c>
      <c r="FI18" s="39">
        <f t="shared" si="165"/>
        <v>772807847.24637723</v>
      </c>
      <c r="FJ18" s="39">
        <f t="shared" si="166"/>
        <v>2427904653.4323683</v>
      </c>
      <c r="FK18" s="39">
        <v>37036830</v>
      </c>
      <c r="FL18">
        <v>1940000</v>
      </c>
      <c r="FM18">
        <v>2170000</v>
      </c>
      <c r="FN18">
        <v>3830000</v>
      </c>
      <c r="FO18">
        <v>2020000</v>
      </c>
      <c r="FP18">
        <v>800000</v>
      </c>
      <c r="FQ18">
        <v>2220000</v>
      </c>
      <c r="FR18">
        <v>460000</v>
      </c>
      <c r="FS18">
        <v>960000</v>
      </c>
      <c r="FT18">
        <v>3620000</v>
      </c>
      <c r="FU18">
        <v>840000</v>
      </c>
      <c r="FV18">
        <v>380000</v>
      </c>
      <c r="FW18">
        <v>690000</v>
      </c>
      <c r="FX18">
        <v>1190000</v>
      </c>
      <c r="FY18">
        <v>2730000</v>
      </c>
      <c r="FZ18">
        <v>1440000</v>
      </c>
      <c r="GA18">
        <v>2320000</v>
      </c>
      <c r="GB18">
        <v>260000</v>
      </c>
      <c r="GC18">
        <v>1640000</v>
      </c>
      <c r="GD18">
        <v>500000</v>
      </c>
      <c r="GE18">
        <v>490000</v>
      </c>
      <c r="GF18">
        <v>1370000</v>
      </c>
      <c r="GG18">
        <v>680000</v>
      </c>
      <c r="GH18">
        <v>510000</v>
      </c>
      <c r="GI18">
        <v>1550000</v>
      </c>
      <c r="GJ18">
        <v>750000</v>
      </c>
      <c r="GK18">
        <v>670000</v>
      </c>
      <c r="GL18">
        <v>840000</v>
      </c>
      <c r="GM18">
        <v>740000</v>
      </c>
      <c r="GN18">
        <v>660000</v>
      </c>
      <c r="GO18">
        <v>1200000</v>
      </c>
      <c r="GP18">
        <v>3770000</v>
      </c>
      <c r="GQ18" s="27">
        <v>1.124371980676329</v>
      </c>
      <c r="GR18" s="54">
        <f t="shared" si="36"/>
        <v>1.9998949731244126E-5</v>
      </c>
      <c r="GS18" s="44">
        <f t="shared" si="167"/>
        <v>1.3354416921314303</v>
      </c>
      <c r="GT18" s="27">
        <v>8.5418400000000041</v>
      </c>
      <c r="GU18" s="13">
        <f t="shared" si="168"/>
        <v>2.5290839809250629</v>
      </c>
      <c r="GV18" s="44">
        <v>0.41</v>
      </c>
      <c r="GW18" s="13">
        <f t="shared" si="169"/>
        <v>1.7100000000000009</v>
      </c>
      <c r="GX18" s="13">
        <f t="shared" si="170"/>
        <v>-0.15665381004537635</v>
      </c>
      <c r="GY18" s="13">
        <f t="shared" si="171"/>
        <v>14.886316152974905</v>
      </c>
      <c r="GZ18" s="13">
        <f t="shared" si="172"/>
        <v>17.410896085350757</v>
      </c>
      <c r="HA18" s="13">
        <v>9.75</v>
      </c>
      <c r="HB18" s="13">
        <v>8.0399999999999991</v>
      </c>
      <c r="HC18" s="13">
        <v>2</v>
      </c>
      <c r="HD18" s="13">
        <f t="shared" si="173"/>
        <v>-10.684619516131413</v>
      </c>
      <c r="HE18" s="13">
        <f t="shared" si="37"/>
        <v>0.25865107765800122</v>
      </c>
      <c r="HF18" s="13">
        <f t="shared" si="174"/>
        <v>-1.2273486055805338</v>
      </c>
      <c r="HG18" s="13">
        <f t="shared" si="175"/>
        <v>1.290368087850676</v>
      </c>
      <c r="HH18" s="44">
        <v>0.76</v>
      </c>
      <c r="HI18" s="44">
        <v>0.72</v>
      </c>
      <c r="HJ18">
        <v>50000</v>
      </c>
      <c r="HK18" s="44"/>
      <c r="HL18" s="44"/>
      <c r="HM18" s="44"/>
      <c r="HN18" s="44"/>
    </row>
    <row r="19" spans="1:222" x14ac:dyDescent="0.25">
      <c r="A19" s="40" t="s">
        <v>274</v>
      </c>
      <c r="B19" s="45"/>
      <c r="C19" s="67">
        <f t="shared" si="38"/>
        <v>8.3141576363576775E-6</v>
      </c>
      <c r="D19" s="67">
        <f t="shared" si="39"/>
        <v>4.9268082430220517E-5</v>
      </c>
      <c r="E19" s="67">
        <f t="shared" si="40"/>
        <v>6.0337150378231286E-6</v>
      </c>
      <c r="F19" s="67">
        <f t="shared" si="41"/>
        <v>1.4016178248477118E-5</v>
      </c>
      <c r="G19" s="67">
        <f t="shared" si="42"/>
        <v>2.5927052736962608E-5</v>
      </c>
      <c r="H19" s="67">
        <f t="shared" si="43"/>
        <v>2.6186323264232314E-5</v>
      </c>
      <c r="I19" s="67">
        <f t="shared" si="44"/>
        <v>7.6671667215144623E-6</v>
      </c>
      <c r="J19" s="67">
        <f t="shared" si="45"/>
        <v>0</v>
      </c>
      <c r="K19" s="67">
        <f t="shared" si="46"/>
        <v>5.0599614225266265E-6</v>
      </c>
      <c r="L19" s="67">
        <f t="shared" si="47"/>
        <v>5.7870327656583953E-6</v>
      </c>
      <c r="M19" s="67">
        <f t="shared" si="48"/>
        <v>1.1534451913597366E-6</v>
      </c>
      <c r="N19" s="67">
        <f t="shared" si="49"/>
        <v>0</v>
      </c>
      <c r="O19" s="67">
        <f t="shared" si="50"/>
        <v>0</v>
      </c>
      <c r="P19" s="67">
        <f t="shared" si="51"/>
        <v>2.4535924738611214E-6</v>
      </c>
      <c r="Q19" s="67">
        <f t="shared" si="52"/>
        <v>8.6328538233537699E-6</v>
      </c>
      <c r="R19" s="67">
        <f t="shared" si="53"/>
        <v>2.700464586613549E-6</v>
      </c>
      <c r="S19" s="67">
        <f t="shared" si="54"/>
        <v>4.6108245921328006E-6</v>
      </c>
      <c r="T19" s="67">
        <f t="shared" si="55"/>
        <v>2.2459808030506068E-5</v>
      </c>
      <c r="U19" s="67">
        <f t="shared" si="56"/>
        <v>1.7803506364710842E-6</v>
      </c>
      <c r="V19" s="67">
        <f t="shared" si="57"/>
        <v>1.963974244789668E-6</v>
      </c>
      <c r="W19" s="67">
        <f t="shared" si="58"/>
        <v>0</v>
      </c>
      <c r="X19" s="67">
        <f t="shared" si="59"/>
        <v>0</v>
      </c>
      <c r="Y19" s="67">
        <f t="shared" si="60"/>
        <v>1.4248440598496614E-6</v>
      </c>
      <c r="Z19" s="67">
        <f t="shared" si="61"/>
        <v>0</v>
      </c>
      <c r="AA19" s="67">
        <f t="shared" si="62"/>
        <v>1.8837258348725072E-6</v>
      </c>
      <c r="AB19" s="67">
        <f t="shared" si="63"/>
        <v>5.1848920064045956E-6</v>
      </c>
      <c r="AC19" s="67">
        <f t="shared" si="64"/>
        <v>1.4461103892138283E-6</v>
      </c>
      <c r="AD19" s="67">
        <f t="shared" si="65"/>
        <v>0</v>
      </c>
      <c r="AE19" s="67">
        <f t="shared" si="66"/>
        <v>1.1836925853936364E-5</v>
      </c>
      <c r="AF19" s="67">
        <f t="shared" si="67"/>
        <v>0</v>
      </c>
      <c r="AG19" s="67">
        <f t="shared" si="68"/>
        <v>3.2405575038918499E-6</v>
      </c>
      <c r="AH19" s="67">
        <f t="shared" si="69"/>
        <v>6.5986756236924293E-6</v>
      </c>
      <c r="AI19" s="55">
        <f t="shared" si="70"/>
        <v>176371.68294626521</v>
      </c>
      <c r="AJ19" s="55">
        <f t="shared" si="71"/>
        <v>54742.813107551592</v>
      </c>
      <c r="AK19" s="55">
        <f t="shared" si="72"/>
        <v>7499.3267479386677</v>
      </c>
      <c r="AL19" s="55">
        <f t="shared" si="73"/>
        <v>30747.004041764983</v>
      </c>
      <c r="AM19" s="55">
        <f t="shared" si="74"/>
        <v>29996.734112802416</v>
      </c>
      <c r="AN19" s="55">
        <f t="shared" si="75"/>
        <v>11998.690658638629</v>
      </c>
      <c r="AO19" s="55">
        <f t="shared" si="76"/>
        <v>9749.1094842567545</v>
      </c>
      <c r="AP19" s="55">
        <f t="shared" si="77"/>
        <v>0</v>
      </c>
      <c r="AQ19" s="55">
        <f t="shared" si="78"/>
        <v>2782.2528244047535</v>
      </c>
      <c r="AR19" s="55">
        <f t="shared" si="79"/>
        <v>11998.925638292665</v>
      </c>
      <c r="AS19" s="55">
        <f t="shared" si="80"/>
        <v>554.95277939389973</v>
      </c>
      <c r="AT19" s="55">
        <f t="shared" si="81"/>
        <v>0</v>
      </c>
      <c r="AU19" s="55">
        <f t="shared" si="82"/>
        <v>0</v>
      </c>
      <c r="AV19" s="55">
        <f t="shared" si="83"/>
        <v>1672.3556126712708</v>
      </c>
      <c r="AW19" s="55">
        <f t="shared" si="84"/>
        <v>13498.754463782827</v>
      </c>
      <c r="AX19" s="55">
        <f t="shared" si="85"/>
        <v>2227.3071715077008</v>
      </c>
      <c r="AY19" s="55">
        <f t="shared" si="86"/>
        <v>6126.9583225295273</v>
      </c>
      <c r="AZ19" s="55">
        <f t="shared" si="87"/>
        <v>3344.646986462506</v>
      </c>
      <c r="BA19" s="55">
        <f t="shared" si="88"/>
        <v>1672.3566935643669</v>
      </c>
      <c r="BB19" s="55">
        <f t="shared" si="89"/>
        <v>562.45170361735939</v>
      </c>
      <c r="BC19" s="55">
        <f t="shared" si="90"/>
        <v>0</v>
      </c>
      <c r="BD19" s="55">
        <f t="shared" si="91"/>
        <v>0</v>
      </c>
      <c r="BE19" s="55">
        <f t="shared" si="92"/>
        <v>554.95263480091648</v>
      </c>
      <c r="BF19" s="55">
        <f t="shared" si="93"/>
        <v>0</v>
      </c>
      <c r="BG19" s="55">
        <f t="shared" si="94"/>
        <v>1672.3565275948754</v>
      </c>
      <c r="BH19" s="55">
        <f t="shared" si="95"/>
        <v>2227.3018591413052</v>
      </c>
      <c r="BI19" s="55">
        <f t="shared" si="96"/>
        <v>554.95262347087134</v>
      </c>
      <c r="BJ19" s="55">
        <f t="shared" si="97"/>
        <v>0</v>
      </c>
      <c r="BK19" s="55">
        <f t="shared" si="98"/>
        <v>5017.0216434861795</v>
      </c>
      <c r="BL19" s="55">
        <f t="shared" si="99"/>
        <v>0</v>
      </c>
      <c r="BM19" s="55">
        <f t="shared" si="100"/>
        <v>2227.3060166432851</v>
      </c>
      <c r="BN19" s="55">
        <f t="shared" si="101"/>
        <v>14248.713092942588</v>
      </c>
      <c r="BO19" s="44">
        <f t="shared" si="102"/>
        <v>7.9817577285501765E-4</v>
      </c>
      <c r="BP19" s="44">
        <f t="shared" si="103"/>
        <v>4.7296485636422305E-3</v>
      </c>
      <c r="BQ19" s="44">
        <f t="shared" si="104"/>
        <v>5.7924998750429632E-4</v>
      </c>
      <c r="BR19" s="44">
        <f t="shared" si="105"/>
        <v>1.345573797762822E-3</v>
      </c>
      <c r="BS19" s="44">
        <f t="shared" si="106"/>
        <v>2.4890068665881226E-3</v>
      </c>
      <c r="BT19" s="44">
        <f t="shared" si="107"/>
        <v>2.513896309543487E-3</v>
      </c>
      <c r="BU19" s="44">
        <f t="shared" si="108"/>
        <v>7.3606380734065897E-4</v>
      </c>
      <c r="BV19" s="44">
        <f t="shared" si="109"/>
        <v>0</v>
      </c>
      <c r="BW19" s="44">
        <f t="shared" si="110"/>
        <v>4.8576794102477147E-4</v>
      </c>
      <c r="BX19" s="44">
        <f t="shared" si="111"/>
        <v>5.5556807538614903E-4</v>
      </c>
      <c r="BY19" s="44">
        <f t="shared" si="112"/>
        <v>1.1073380808428601E-4</v>
      </c>
      <c r="BZ19" s="44">
        <f t="shared" si="113"/>
        <v>0</v>
      </c>
      <c r="CA19" s="44">
        <f t="shared" si="114"/>
        <v>0</v>
      </c>
      <c r="CB19" s="44">
        <f t="shared" si="115"/>
        <v>2.355511133306193E-4</v>
      </c>
      <c r="CC19" s="44">
        <f t="shared" si="116"/>
        <v>8.2877099106977458E-4</v>
      </c>
      <c r="CD19" s="44">
        <f t="shared" si="117"/>
        <v>2.5925140213536152E-4</v>
      </c>
      <c r="CE19" s="44">
        <f t="shared" si="118"/>
        <v>4.4264996257060583E-4</v>
      </c>
      <c r="CF19" s="44">
        <f t="shared" si="119"/>
        <v>2.1561572406146889E-3</v>
      </c>
      <c r="CG19" s="44">
        <f t="shared" si="120"/>
        <v>1.7091829636183887E-4</v>
      </c>
      <c r="CH19" s="44">
        <f t="shared" si="121"/>
        <v>1.8854660759200581E-4</v>
      </c>
      <c r="CI19" s="44">
        <f t="shared" si="122"/>
        <v>0</v>
      </c>
      <c r="CJ19" s="44">
        <f t="shared" si="123"/>
        <v>0</v>
      </c>
      <c r="CK19" s="44">
        <f t="shared" si="124"/>
        <v>1.3678878611084031E-4</v>
      </c>
      <c r="CL19" s="44">
        <f t="shared" si="125"/>
        <v>0</v>
      </c>
      <c r="CM19" s="44">
        <f t="shared" si="126"/>
        <v>1.8084256659034898E-4</v>
      </c>
      <c r="CN19" s="44">
        <f t="shared" si="127"/>
        <v>4.9776150488250786E-4</v>
      </c>
      <c r="CO19" s="44">
        <f t="shared" si="128"/>
        <v>1.3883040694974175E-4</v>
      </c>
      <c r="CP19" s="44">
        <f t="shared" si="129"/>
        <v>0</v>
      </c>
      <c r="CQ19" s="44">
        <f t="shared" si="130"/>
        <v>1.1363647290180555E-3</v>
      </c>
      <c r="CR19" s="44">
        <f t="shared" si="131"/>
        <v>0</v>
      </c>
      <c r="CS19" s="44">
        <f t="shared" si="132"/>
        <v>3.1110152125542266E-4</v>
      </c>
      <c r="CT19" s="44">
        <f t="shared" si="133"/>
        <v>6.3348710959042155E-4</v>
      </c>
      <c r="CU19" s="39">
        <v>6.35</v>
      </c>
      <c r="CV19" s="39">
        <v>37.628865979381402</v>
      </c>
      <c r="CW19" s="39">
        <v>4.6082949308755801</v>
      </c>
      <c r="CX19" s="39">
        <v>10.7049608355091</v>
      </c>
      <c r="CY19" s="39">
        <v>19.801980198019798</v>
      </c>
      <c r="CZ19" s="39">
        <v>20</v>
      </c>
      <c r="DA19" s="39">
        <v>5.85585585585586</v>
      </c>
      <c r="DB19" s="39">
        <v>0</v>
      </c>
      <c r="DC19" s="39">
        <v>3.8645833333333299</v>
      </c>
      <c r="DD19" s="39">
        <v>4.4198895027624303</v>
      </c>
      <c r="DE19" s="39">
        <v>0.88095238095238104</v>
      </c>
      <c r="DF19" s="39">
        <v>0</v>
      </c>
      <c r="DG19" s="39">
        <v>0</v>
      </c>
      <c r="DH19" s="39">
        <v>1.8739495798319299</v>
      </c>
      <c r="DI19" s="39">
        <v>6.5934065934065904</v>
      </c>
      <c r="DJ19" s="39">
        <v>2.0625</v>
      </c>
      <c r="DK19" s="39">
        <v>3.5215517241379302</v>
      </c>
      <c r="DL19" s="39">
        <v>17.153846153846199</v>
      </c>
      <c r="DM19" s="39">
        <v>1.3597560975609799</v>
      </c>
      <c r="DN19" s="39">
        <v>1.5</v>
      </c>
      <c r="DO19" s="39">
        <v>0</v>
      </c>
      <c r="DP19" s="39">
        <v>0</v>
      </c>
      <c r="DQ19" s="39">
        <v>1.0882352941176501</v>
      </c>
      <c r="DR19" s="39">
        <v>0</v>
      </c>
      <c r="DS19" s="39">
        <v>1.43870967741935</v>
      </c>
      <c r="DT19" s="39">
        <v>3.96</v>
      </c>
      <c r="DU19" s="78">
        <v>1.1044776119402999</v>
      </c>
      <c r="DV19" s="78">
        <v>0</v>
      </c>
      <c r="DW19" s="78">
        <v>9.0405405405405403</v>
      </c>
      <c r="DX19" s="78">
        <v>0</v>
      </c>
      <c r="DY19" s="78">
        <v>2.4750000000000001</v>
      </c>
      <c r="DZ19" s="78">
        <v>5.03978779840849</v>
      </c>
      <c r="EA19" s="39">
        <f t="shared" si="134"/>
        <v>1.2568217739869681E-2</v>
      </c>
      <c r="EB19" s="39">
        <f t="shared" si="33"/>
        <v>596.61821636636728</v>
      </c>
      <c r="EC19">
        <v>572.77</v>
      </c>
      <c r="ED19" s="39">
        <f t="shared" si="34"/>
        <v>7.4993701880395378E-2</v>
      </c>
      <c r="EE19" s="39">
        <f t="shared" si="135"/>
        <v>22096847454.464363</v>
      </c>
      <c r="EF19" s="39">
        <f t="shared" si="136"/>
        <v>1157439339.7507527</v>
      </c>
      <c r="EG19" s="39">
        <f t="shared" si="137"/>
        <v>1294661529.515017</v>
      </c>
      <c r="EH19" s="39">
        <f t="shared" si="138"/>
        <v>2285047768.683187</v>
      </c>
      <c r="EI19" s="39">
        <f t="shared" si="139"/>
        <v>1205168797.0600619</v>
      </c>
      <c r="EJ19" s="39">
        <f t="shared" si="140"/>
        <v>477294573.09309387</v>
      </c>
      <c r="EK19" s="39">
        <f t="shared" si="141"/>
        <v>1324492440.3333354</v>
      </c>
      <c r="EL19" s="39">
        <f t="shared" si="142"/>
        <v>274444379.52852899</v>
      </c>
      <c r="EM19" s="39">
        <f t="shared" si="143"/>
        <v>572753487.7117126</v>
      </c>
      <c r="EN19" s="39">
        <f t="shared" si="144"/>
        <v>2159757943.2462497</v>
      </c>
      <c r="EO19" s="39">
        <f t="shared" si="145"/>
        <v>501159301.74774855</v>
      </c>
      <c r="EP19" s="39">
        <f t="shared" si="146"/>
        <v>226714922.2192196</v>
      </c>
      <c r="EQ19" s="39">
        <f t="shared" si="147"/>
        <v>411666569.29279345</v>
      </c>
      <c r="ER19" s="39">
        <f t="shared" si="148"/>
        <v>709975677.47597706</v>
      </c>
      <c r="ES19" s="39">
        <f t="shared" si="149"/>
        <v>1628767730.6801827</v>
      </c>
      <c r="ET19" s="39">
        <f t="shared" si="150"/>
        <v>859130231.5675689</v>
      </c>
      <c r="EU19" s="39">
        <f t="shared" si="151"/>
        <v>1384154261.9699721</v>
      </c>
      <c r="EV19" s="39">
        <f t="shared" si="152"/>
        <v>155120736.25525549</v>
      </c>
      <c r="EW19" s="39">
        <f t="shared" si="153"/>
        <v>978453874.84084237</v>
      </c>
      <c r="EX19" s="39">
        <f t="shared" si="154"/>
        <v>298309108.18318367</v>
      </c>
      <c r="EY19" s="39">
        <f t="shared" si="155"/>
        <v>292342926.01951998</v>
      </c>
      <c r="EZ19" s="39">
        <f t="shared" si="156"/>
        <v>817366956.42192328</v>
      </c>
      <c r="FA19" s="39">
        <f t="shared" si="157"/>
        <v>405700387.12912977</v>
      </c>
      <c r="FB19" s="39">
        <f t="shared" si="158"/>
        <v>304275290.34684736</v>
      </c>
      <c r="FC19" s="39">
        <f t="shared" si="159"/>
        <v>924758235.36786938</v>
      </c>
      <c r="FD19" s="39">
        <f t="shared" si="160"/>
        <v>447463662.27477551</v>
      </c>
      <c r="FE19" s="39">
        <f t="shared" si="161"/>
        <v>399734204.96546608</v>
      </c>
      <c r="FF19" s="39">
        <f t="shared" si="162"/>
        <v>501159301.74774855</v>
      </c>
      <c r="FG19" s="39">
        <f t="shared" si="163"/>
        <v>441497480.11111182</v>
      </c>
      <c r="FH19" s="39">
        <f t="shared" si="164"/>
        <v>393768022.80180246</v>
      </c>
      <c r="FI19" s="39">
        <f t="shared" si="165"/>
        <v>715941859.63964081</v>
      </c>
      <c r="FJ19" s="39">
        <f t="shared" si="166"/>
        <v>2249250675.7012048</v>
      </c>
      <c r="FK19" s="39">
        <v>37036830</v>
      </c>
      <c r="FL19">
        <v>1940000</v>
      </c>
      <c r="FM19">
        <v>2170000</v>
      </c>
      <c r="FN19">
        <v>3830000</v>
      </c>
      <c r="FO19">
        <v>2020000</v>
      </c>
      <c r="FP19">
        <v>800000</v>
      </c>
      <c r="FQ19">
        <v>2220000</v>
      </c>
      <c r="FR19">
        <v>460000</v>
      </c>
      <c r="FS19">
        <v>960000</v>
      </c>
      <c r="FT19">
        <v>3620000</v>
      </c>
      <c r="FU19">
        <v>840000</v>
      </c>
      <c r="FV19">
        <v>380000</v>
      </c>
      <c r="FW19">
        <v>690000</v>
      </c>
      <c r="FX19">
        <v>1190000</v>
      </c>
      <c r="FY19">
        <v>2730000</v>
      </c>
      <c r="FZ19">
        <v>1440000</v>
      </c>
      <c r="GA19">
        <v>2320000</v>
      </c>
      <c r="GB19">
        <v>260000</v>
      </c>
      <c r="GC19">
        <v>1640000</v>
      </c>
      <c r="GD19">
        <v>500000</v>
      </c>
      <c r="GE19">
        <v>490000</v>
      </c>
      <c r="GF19">
        <v>1370000</v>
      </c>
      <c r="GG19">
        <v>680000</v>
      </c>
      <c r="GH19">
        <v>510000</v>
      </c>
      <c r="GI19">
        <v>1550000</v>
      </c>
      <c r="GJ19">
        <v>750000</v>
      </c>
      <c r="GK19">
        <v>670000</v>
      </c>
      <c r="GL19">
        <v>840000</v>
      </c>
      <c r="GM19">
        <v>740000</v>
      </c>
      <c r="GN19">
        <v>660000</v>
      </c>
      <c r="GO19">
        <v>1200000</v>
      </c>
      <c r="GP19">
        <v>3770000</v>
      </c>
      <c r="GQ19" s="30">
        <v>1.0416366366366383</v>
      </c>
      <c r="GR19" s="54">
        <f t="shared" si="36"/>
        <v>1.9998897046218449E-5</v>
      </c>
      <c r="GS19" s="44">
        <f t="shared" si="167"/>
        <v>1.4024356493718728</v>
      </c>
      <c r="GT19" s="30">
        <v>8.133798701298705</v>
      </c>
      <c r="GU19" s="13">
        <f t="shared" si="168"/>
        <v>2.4082703491898259</v>
      </c>
      <c r="GV19" s="44">
        <v>0.41</v>
      </c>
      <c r="GW19" s="13">
        <f t="shared" si="169"/>
        <v>1.7100000000000009</v>
      </c>
      <c r="GX19" s="13">
        <f t="shared" si="170"/>
        <v>-0.15665381004537635</v>
      </c>
      <c r="GY19" s="13">
        <f t="shared" si="171"/>
        <v>14.886316152974905</v>
      </c>
      <c r="GZ19" s="13">
        <f t="shared" si="172"/>
        <v>17.410896085350757</v>
      </c>
      <c r="HA19" s="13">
        <v>9.75</v>
      </c>
      <c r="HB19" s="13">
        <v>8.0399999999999991</v>
      </c>
      <c r="HC19" s="13">
        <v>2</v>
      </c>
      <c r="HD19" s="13">
        <f t="shared" si="173"/>
        <v>-10.684619516131413</v>
      </c>
      <c r="HE19" s="13">
        <f t="shared" si="37"/>
        <v>0.25865107765800122</v>
      </c>
      <c r="HF19" s="13">
        <f t="shared" si="174"/>
        <v>-1.2273486055805338</v>
      </c>
      <c r="HG19" s="13">
        <f t="shared" si="175"/>
        <v>1.3551008762691101</v>
      </c>
      <c r="HH19" s="44">
        <v>0.76</v>
      </c>
      <c r="HI19" s="44">
        <v>0.72</v>
      </c>
      <c r="HJ19">
        <v>50000</v>
      </c>
      <c r="HK19" s="44"/>
      <c r="HL19" s="44"/>
      <c r="HM19" s="44"/>
      <c r="HN19" s="44"/>
    </row>
    <row r="20" spans="1:222" x14ac:dyDescent="0.25">
      <c r="A20" s="38" t="s">
        <v>275</v>
      </c>
      <c r="B20" s="39"/>
      <c r="C20" s="67">
        <f t="shared" si="38"/>
        <v>8.453293080634694E-6</v>
      </c>
      <c r="D20" s="67">
        <f t="shared" si="39"/>
        <v>5.0092572034587945E-5</v>
      </c>
      <c r="E20" s="67">
        <f t="shared" si="40"/>
        <v>6.1346878192924947E-6</v>
      </c>
      <c r="F20" s="67">
        <f t="shared" si="41"/>
        <v>1.4250735647314272E-5</v>
      </c>
      <c r="G20" s="67">
        <f t="shared" si="42"/>
        <v>2.6360935778457772E-5</v>
      </c>
      <c r="H20" s="67">
        <f t="shared" si="43"/>
        <v>2.6624545136133548E-5</v>
      </c>
      <c r="I20" s="67">
        <f t="shared" si="44"/>
        <v>7.7954749273523305E-6</v>
      </c>
      <c r="J20" s="67">
        <f t="shared" si="45"/>
        <v>0</v>
      </c>
      <c r="K20" s="67">
        <f t="shared" si="46"/>
        <v>5.1446386695186419E-6</v>
      </c>
      <c r="L20" s="67">
        <f t="shared" si="47"/>
        <v>5.8838773782099452E-6</v>
      </c>
      <c r="M20" s="67">
        <f t="shared" si="48"/>
        <v>1.1727478215206588E-6</v>
      </c>
      <c r="N20" s="67">
        <f t="shared" si="49"/>
        <v>0</v>
      </c>
      <c r="O20" s="67">
        <f t="shared" si="50"/>
        <v>0</v>
      </c>
      <c r="P20" s="67">
        <f t="shared" si="51"/>
        <v>2.4946527585889555E-6</v>
      </c>
      <c r="Q20" s="67">
        <f t="shared" si="52"/>
        <v>8.7773225723175585E-6</v>
      </c>
      <c r="R20" s="67">
        <f t="shared" si="53"/>
        <v>2.7456562170513621E-6</v>
      </c>
      <c r="S20" s="67">
        <f t="shared" si="54"/>
        <v>4.687985641460557E-6</v>
      </c>
      <c r="T20" s="67">
        <f t="shared" si="55"/>
        <v>2.2835667559117923E-5</v>
      </c>
      <c r="U20" s="67">
        <f t="shared" si="56"/>
        <v>1.810144379721379E-6</v>
      </c>
      <c r="V20" s="67">
        <f t="shared" si="57"/>
        <v>1.9968408850878916E-6</v>
      </c>
      <c r="W20" s="67">
        <f t="shared" si="58"/>
        <v>0</v>
      </c>
      <c r="X20" s="67">
        <f t="shared" si="59"/>
        <v>0</v>
      </c>
      <c r="Y20" s="67">
        <f t="shared" si="60"/>
        <v>1.4486884853948112E-6</v>
      </c>
      <c r="Z20" s="67">
        <f t="shared" si="61"/>
        <v>0</v>
      </c>
      <c r="AA20" s="67">
        <f t="shared" si="62"/>
        <v>1.915249537187691E-6</v>
      </c>
      <c r="AB20" s="67">
        <f t="shared" si="63"/>
        <v>5.2716599368007877E-6</v>
      </c>
      <c r="AC20" s="67">
        <f t="shared" si="64"/>
        <v>1.4703107016345029E-6</v>
      </c>
      <c r="AD20" s="67">
        <f t="shared" si="65"/>
        <v>0</v>
      </c>
      <c r="AE20" s="67">
        <f t="shared" si="66"/>
        <v>1.2035013983835441E-5</v>
      </c>
      <c r="AF20" s="67">
        <f t="shared" si="67"/>
        <v>0</v>
      </c>
      <c r="AG20" s="67">
        <f t="shared" si="68"/>
        <v>3.2947874606392702E-6</v>
      </c>
      <c r="AH20" s="67">
        <f t="shared" si="69"/>
        <v>6.7091028856935964E-6</v>
      </c>
      <c r="AI20" s="55">
        <f t="shared" si="70"/>
        <v>179323.22100069208</v>
      </c>
      <c r="AJ20" s="55">
        <f t="shared" si="71"/>
        <v>55658.921063382302</v>
      </c>
      <c r="AK20" s="55">
        <f t="shared" si="72"/>
        <v>7624.826192434748</v>
      </c>
      <c r="AL20" s="55">
        <f t="shared" si="73"/>
        <v>31261.547824697569</v>
      </c>
      <c r="AM20" s="55">
        <f t="shared" si="74"/>
        <v>30498.7223126032</v>
      </c>
      <c r="AN20" s="55">
        <f t="shared" si="75"/>
        <v>12199.485888626792</v>
      </c>
      <c r="AO20" s="55">
        <f t="shared" si="76"/>
        <v>9912.2585064946506</v>
      </c>
      <c r="AP20" s="55">
        <f t="shared" si="77"/>
        <v>0</v>
      </c>
      <c r="AQ20" s="55">
        <f t="shared" si="78"/>
        <v>2828.8131617985719</v>
      </c>
      <c r="AR20" s="55">
        <f t="shared" si="79"/>
        <v>12199.724796996044</v>
      </c>
      <c r="AS20" s="55">
        <f t="shared" si="80"/>
        <v>564.23978175778507</v>
      </c>
      <c r="AT20" s="55">
        <f t="shared" si="81"/>
        <v>0</v>
      </c>
      <c r="AU20" s="55">
        <f t="shared" si="82"/>
        <v>0</v>
      </c>
      <c r="AV20" s="55">
        <f t="shared" si="83"/>
        <v>1700.3420848949272</v>
      </c>
      <c r="AW20" s="55">
        <f t="shared" si="84"/>
        <v>13724.652900724994</v>
      </c>
      <c r="AX20" s="55">
        <f t="shared" si="85"/>
        <v>2264.5806256882734</v>
      </c>
      <c r="AY20" s="55">
        <f t="shared" si="86"/>
        <v>6229.4915086151041</v>
      </c>
      <c r="AZ20" s="55">
        <f t="shared" si="87"/>
        <v>3400.6188568752832</v>
      </c>
      <c r="BA20" s="55">
        <f t="shared" si="88"/>
        <v>1700.3431838598906</v>
      </c>
      <c r="BB20" s="55">
        <f t="shared" si="89"/>
        <v>571.86419869577935</v>
      </c>
      <c r="BC20" s="55">
        <f t="shared" si="90"/>
        <v>0</v>
      </c>
      <c r="BD20" s="55">
        <f t="shared" si="91"/>
        <v>0</v>
      </c>
      <c r="BE20" s="55">
        <f t="shared" si="92"/>
        <v>564.23963474729624</v>
      </c>
      <c r="BF20" s="55">
        <f t="shared" si="93"/>
        <v>0</v>
      </c>
      <c r="BG20" s="55">
        <f t="shared" si="94"/>
        <v>1700.3430151154903</v>
      </c>
      <c r="BH20" s="55">
        <f t="shared" si="95"/>
        <v>2264.5752245023823</v>
      </c>
      <c r="BI20" s="55">
        <f t="shared" si="96"/>
        <v>564.23962322781972</v>
      </c>
      <c r="BJ20" s="55">
        <f t="shared" si="97"/>
        <v>0</v>
      </c>
      <c r="BK20" s="55">
        <f t="shared" si="98"/>
        <v>5100.9803045324688</v>
      </c>
      <c r="BL20" s="55">
        <f t="shared" si="99"/>
        <v>0</v>
      </c>
      <c r="BM20" s="55">
        <f t="shared" si="100"/>
        <v>2264.5794515152361</v>
      </c>
      <c r="BN20" s="55">
        <f t="shared" si="101"/>
        <v>14487.161908275384</v>
      </c>
      <c r="BO20" s="44">
        <f t="shared" si="102"/>
        <v>7.9816370121544363E-4</v>
      </c>
      <c r="BP20" s="44">
        <f t="shared" si="103"/>
        <v>4.7295770350766321E-3</v>
      </c>
      <c r="BQ20" s="44">
        <f t="shared" si="104"/>
        <v>5.7924122688712593E-4</v>
      </c>
      <c r="BR20" s="44">
        <f t="shared" si="105"/>
        <v>1.3455534473669011E-3</v>
      </c>
      <c r="BS20" s="44">
        <f t="shared" si="106"/>
        <v>2.4889692233937511E-3</v>
      </c>
      <c r="BT20" s="44">
        <f t="shared" si="107"/>
        <v>2.5138582899360976E-3</v>
      </c>
      <c r="BU20" s="44">
        <f t="shared" si="108"/>
        <v>7.3605267507780817E-4</v>
      </c>
      <c r="BV20" s="44">
        <f t="shared" si="109"/>
        <v>0</v>
      </c>
      <c r="BW20" s="44">
        <f t="shared" si="110"/>
        <v>4.8576059422971753E-4</v>
      </c>
      <c r="BX20" s="44">
        <f t="shared" si="111"/>
        <v>5.5555967293387774E-4</v>
      </c>
      <c r="BY20" s="44">
        <f t="shared" si="112"/>
        <v>1.1073213333061075E-4</v>
      </c>
      <c r="BZ20" s="44">
        <f t="shared" si="113"/>
        <v>0</v>
      </c>
      <c r="CA20" s="44">
        <f t="shared" si="114"/>
        <v>0</v>
      </c>
      <c r="CB20" s="44">
        <f t="shared" si="115"/>
        <v>2.3554755082692507E-4</v>
      </c>
      <c r="CC20" s="44">
        <f t="shared" si="116"/>
        <v>8.2875845671083644E-4</v>
      </c>
      <c r="CD20" s="44">
        <f t="shared" si="117"/>
        <v>2.5924748118654541E-4</v>
      </c>
      <c r="CE20" s="44">
        <f t="shared" si="118"/>
        <v>4.4264326789258544E-4</v>
      </c>
      <c r="CF20" s="44">
        <f t="shared" si="119"/>
        <v>2.1561246312565741E-3</v>
      </c>
      <c r="CG20" s="44">
        <f t="shared" si="120"/>
        <v>1.7091571137106074E-4</v>
      </c>
      <c r="CH20" s="44">
        <f t="shared" si="121"/>
        <v>1.8854375598883439E-4</v>
      </c>
      <c r="CI20" s="44">
        <f t="shared" si="122"/>
        <v>0</v>
      </c>
      <c r="CJ20" s="44">
        <f t="shared" si="123"/>
        <v>0</v>
      </c>
      <c r="CK20" s="44">
        <f t="shared" si="124"/>
        <v>1.3678671729855482E-4</v>
      </c>
      <c r="CL20" s="44">
        <f t="shared" si="125"/>
        <v>0</v>
      </c>
      <c r="CM20" s="44">
        <f t="shared" si="126"/>
        <v>1.8083983150387494E-4</v>
      </c>
      <c r="CN20" s="44">
        <f t="shared" si="127"/>
        <v>4.9775397669669182E-4</v>
      </c>
      <c r="CO20" s="44">
        <f t="shared" si="128"/>
        <v>1.3882830725974666E-4</v>
      </c>
      <c r="CP20" s="44">
        <f t="shared" si="129"/>
        <v>0</v>
      </c>
      <c r="CQ20" s="44">
        <f t="shared" si="130"/>
        <v>1.1363475426544648E-3</v>
      </c>
      <c r="CR20" s="44">
        <f t="shared" si="131"/>
        <v>0</v>
      </c>
      <c r="CS20" s="44">
        <f t="shared" si="132"/>
        <v>3.1109681612172257E-4</v>
      </c>
      <c r="CT20" s="44">
        <f t="shared" si="133"/>
        <v>6.3347752869243414E-4</v>
      </c>
      <c r="CU20" s="39">
        <v>6.35</v>
      </c>
      <c r="CV20" s="39">
        <v>37.628865979381402</v>
      </c>
      <c r="CW20" s="39">
        <v>4.6082949308755801</v>
      </c>
      <c r="CX20" s="39">
        <v>10.7049608355091</v>
      </c>
      <c r="CY20" s="39">
        <v>19.801980198019798</v>
      </c>
      <c r="CZ20" s="39">
        <v>20</v>
      </c>
      <c r="DA20" s="39">
        <v>5.85585585585586</v>
      </c>
      <c r="DB20" s="39">
        <v>0</v>
      </c>
      <c r="DC20" s="39">
        <v>3.8645833333333299</v>
      </c>
      <c r="DD20" s="39">
        <v>4.4198895027624303</v>
      </c>
      <c r="DE20" s="39">
        <v>0.88095238095238104</v>
      </c>
      <c r="DF20" s="39">
        <v>0</v>
      </c>
      <c r="DG20" s="39">
        <v>0</v>
      </c>
      <c r="DH20" s="39">
        <v>1.8739495798319299</v>
      </c>
      <c r="DI20" s="39">
        <v>6.5934065934065904</v>
      </c>
      <c r="DJ20" s="39">
        <v>2.0625</v>
      </c>
      <c r="DK20" s="39">
        <v>3.5215517241379302</v>
      </c>
      <c r="DL20" s="39">
        <v>17.153846153846199</v>
      </c>
      <c r="DM20" s="39">
        <v>1.3597560975609799</v>
      </c>
      <c r="DN20" s="39">
        <v>1.5</v>
      </c>
      <c r="DO20" s="39">
        <v>0</v>
      </c>
      <c r="DP20" s="39">
        <v>0</v>
      </c>
      <c r="DQ20" s="39">
        <v>1.0882352941176501</v>
      </c>
      <c r="DR20" s="39">
        <v>0</v>
      </c>
      <c r="DS20" s="39">
        <v>1.43870967741935</v>
      </c>
      <c r="DT20" s="39">
        <v>3.96</v>
      </c>
      <c r="DU20" s="78">
        <v>1.1044776119402999</v>
      </c>
      <c r="DV20" s="78">
        <v>0</v>
      </c>
      <c r="DW20" s="78">
        <v>9.0405405405405403</v>
      </c>
      <c r="DX20" s="78">
        <v>0</v>
      </c>
      <c r="DY20" s="78">
        <v>2.4750000000000001</v>
      </c>
      <c r="DZ20" s="78">
        <v>5.03978779840849</v>
      </c>
      <c r="EA20" s="39">
        <f t="shared" si="134"/>
        <v>1.2568027680057622E-2</v>
      </c>
      <c r="EB20" s="39">
        <f t="shared" si="33"/>
        <v>606.61165435745897</v>
      </c>
      <c r="EC20">
        <v>572.77</v>
      </c>
      <c r="ED20" s="39">
        <f t="shared" si="34"/>
        <v>7.624870358827357E-2</v>
      </c>
      <c r="EE20" s="39">
        <f t="shared" si="135"/>
        <v>22466972718.455963</v>
      </c>
      <c r="EF20" s="39">
        <f t="shared" si="136"/>
        <v>1176826609.4534705</v>
      </c>
      <c r="EG20" s="39">
        <f t="shared" si="137"/>
        <v>1316347289.9556859</v>
      </c>
      <c r="EH20" s="39">
        <f t="shared" si="138"/>
        <v>2323322636.1890678</v>
      </c>
      <c r="EI20" s="39">
        <f t="shared" si="139"/>
        <v>1225355541.802067</v>
      </c>
      <c r="EJ20" s="39">
        <f t="shared" si="140"/>
        <v>485289323.48596716</v>
      </c>
      <c r="EK20" s="39">
        <f t="shared" si="141"/>
        <v>1346677872.673559</v>
      </c>
      <c r="EL20" s="39">
        <f t="shared" si="142"/>
        <v>279041361.00443113</v>
      </c>
      <c r="EM20" s="39">
        <f t="shared" si="143"/>
        <v>582347188.18316054</v>
      </c>
      <c r="EN20" s="39">
        <f t="shared" si="144"/>
        <v>2195934188.7740016</v>
      </c>
      <c r="EO20" s="39">
        <f t="shared" si="145"/>
        <v>509553789.66026551</v>
      </c>
      <c r="EP20" s="39">
        <f t="shared" si="146"/>
        <v>230512428.65583441</v>
      </c>
      <c r="EQ20" s="39">
        <f t="shared" si="147"/>
        <v>418562041.50664669</v>
      </c>
      <c r="ER20" s="39">
        <f t="shared" si="148"/>
        <v>721867868.68537617</v>
      </c>
      <c r="ES20" s="39">
        <f t="shared" si="149"/>
        <v>1656049816.3958628</v>
      </c>
      <c r="ET20" s="39">
        <f t="shared" si="150"/>
        <v>873520782.27474093</v>
      </c>
      <c r="EU20" s="39">
        <f t="shared" si="151"/>
        <v>1407339038.1093047</v>
      </c>
      <c r="EV20" s="39">
        <f t="shared" si="152"/>
        <v>157719030.13293934</v>
      </c>
      <c r="EW20" s="39">
        <f t="shared" si="153"/>
        <v>994843113.14623272</v>
      </c>
      <c r="EX20" s="39">
        <f t="shared" si="154"/>
        <v>303305827.17872947</v>
      </c>
      <c r="EY20" s="39">
        <f t="shared" si="155"/>
        <v>297239710.6351549</v>
      </c>
      <c r="EZ20" s="39">
        <f t="shared" si="156"/>
        <v>831057966.46971881</v>
      </c>
      <c r="FA20" s="39">
        <f t="shared" si="157"/>
        <v>412495924.96307206</v>
      </c>
      <c r="FB20" s="39">
        <f t="shared" si="158"/>
        <v>309371943.72230405</v>
      </c>
      <c r="FC20" s="39">
        <f t="shared" si="159"/>
        <v>940248064.25406134</v>
      </c>
      <c r="FD20" s="39">
        <f t="shared" si="160"/>
        <v>454958740.76809418</v>
      </c>
      <c r="FE20" s="39">
        <f t="shared" si="161"/>
        <v>406429808.41949749</v>
      </c>
      <c r="FF20" s="39">
        <f t="shared" si="162"/>
        <v>509553789.66026551</v>
      </c>
      <c r="FG20" s="39">
        <f t="shared" si="163"/>
        <v>448892624.22451961</v>
      </c>
      <c r="FH20" s="39">
        <f t="shared" si="164"/>
        <v>400363691.87592292</v>
      </c>
      <c r="FI20" s="39">
        <f t="shared" si="165"/>
        <v>727933985.22895074</v>
      </c>
      <c r="FJ20" s="39">
        <f t="shared" si="166"/>
        <v>2286925936.9276204</v>
      </c>
      <c r="FK20" s="39">
        <v>37036830</v>
      </c>
      <c r="FL20">
        <v>1940000</v>
      </c>
      <c r="FM20">
        <v>2170000</v>
      </c>
      <c r="FN20">
        <v>3830000</v>
      </c>
      <c r="FO20">
        <v>2020000</v>
      </c>
      <c r="FP20">
        <v>800000</v>
      </c>
      <c r="FQ20">
        <v>2220000</v>
      </c>
      <c r="FR20">
        <v>460000</v>
      </c>
      <c r="FS20">
        <v>960000</v>
      </c>
      <c r="FT20">
        <v>3620000</v>
      </c>
      <c r="FU20">
        <v>840000</v>
      </c>
      <c r="FV20">
        <v>380000</v>
      </c>
      <c r="FW20">
        <v>690000</v>
      </c>
      <c r="FX20">
        <v>1190000</v>
      </c>
      <c r="FY20">
        <v>2730000</v>
      </c>
      <c r="FZ20">
        <v>1440000</v>
      </c>
      <c r="GA20">
        <v>2320000</v>
      </c>
      <c r="GB20">
        <v>260000</v>
      </c>
      <c r="GC20">
        <v>1640000</v>
      </c>
      <c r="GD20">
        <v>500000</v>
      </c>
      <c r="GE20">
        <v>490000</v>
      </c>
      <c r="GF20">
        <v>1370000</v>
      </c>
      <c r="GG20">
        <v>680000</v>
      </c>
      <c r="GH20">
        <v>510000</v>
      </c>
      <c r="GI20">
        <v>1550000</v>
      </c>
      <c r="GJ20">
        <v>750000</v>
      </c>
      <c r="GK20">
        <v>670000</v>
      </c>
      <c r="GL20">
        <v>840000</v>
      </c>
      <c r="GM20">
        <v>740000</v>
      </c>
      <c r="GN20">
        <v>660000</v>
      </c>
      <c r="GO20">
        <v>1200000</v>
      </c>
      <c r="GP20">
        <v>3770000</v>
      </c>
      <c r="GQ20" s="27">
        <v>1.0590841949778427</v>
      </c>
      <c r="GR20" s="54">
        <f t="shared" si="36"/>
        <v>1.9998594579754085E-5</v>
      </c>
      <c r="GS20" s="44">
        <f t="shared" si="167"/>
        <v>1.7870569905376936</v>
      </c>
      <c r="GT20" s="27">
        <v>6.3831927710843406</v>
      </c>
      <c r="GU20" s="13">
        <f t="shared" si="168"/>
        <v>1.8899476675407243</v>
      </c>
      <c r="GV20" s="44">
        <v>0.41</v>
      </c>
      <c r="GW20" s="13">
        <f t="shared" si="169"/>
        <v>1.7100000000000009</v>
      </c>
      <c r="GX20" s="13">
        <f t="shared" si="170"/>
        <v>-0.15665381004537635</v>
      </c>
      <c r="GY20" s="13">
        <f t="shared" si="171"/>
        <v>14.886316152974905</v>
      </c>
      <c r="GZ20" s="13">
        <f t="shared" si="172"/>
        <v>17.410896085350757</v>
      </c>
      <c r="HA20" s="13">
        <v>9.75</v>
      </c>
      <c r="HB20" s="13">
        <v>8.0399999999999991</v>
      </c>
      <c r="HC20" s="13">
        <v>2</v>
      </c>
      <c r="HD20" s="13">
        <f t="shared" si="173"/>
        <v>-10.684619516131413</v>
      </c>
      <c r="HE20" s="13">
        <f t="shared" si="37"/>
        <v>0.25865107765800122</v>
      </c>
      <c r="HF20" s="13">
        <f t="shared" si="174"/>
        <v>-1.2273486055805338</v>
      </c>
      <c r="HG20" s="13">
        <f t="shared" si="175"/>
        <v>1.7267405423593447</v>
      </c>
      <c r="HH20" s="44">
        <v>0.76</v>
      </c>
      <c r="HI20" s="44">
        <v>0.72</v>
      </c>
      <c r="HJ20">
        <v>50000</v>
      </c>
      <c r="HK20" s="44"/>
      <c r="HL20" s="44"/>
      <c r="HM20" s="44"/>
      <c r="HN20" s="44"/>
    </row>
    <row r="21" spans="1:222" x14ac:dyDescent="0.25">
      <c r="A21" s="40" t="s">
        <v>276</v>
      </c>
      <c r="B21" s="45"/>
      <c r="C21" s="67">
        <f t="shared" si="38"/>
        <v>9.0326379751370922E-6</v>
      </c>
      <c r="D21" s="67">
        <f t="shared" si="39"/>
        <v>5.3525657292663453E-5</v>
      </c>
      <c r="E21" s="67">
        <f t="shared" si="40"/>
        <v>6.5551275265640641E-6</v>
      </c>
      <c r="F21" s="67">
        <f t="shared" si="41"/>
        <v>1.5227407207163424E-5</v>
      </c>
      <c r="G21" s="67">
        <f t="shared" si="42"/>
        <v>2.8167577688309464E-5</v>
      </c>
      <c r="H21" s="67">
        <f t="shared" si="43"/>
        <v>2.8449253465234747E-5</v>
      </c>
      <c r="I21" s="67">
        <f t="shared" si="44"/>
        <v>8.3297363748791042E-6</v>
      </c>
      <c r="J21" s="67">
        <f t="shared" si="45"/>
        <v>0</v>
      </c>
      <c r="K21" s="67">
        <f t="shared" si="46"/>
        <v>5.4972255392193858E-6</v>
      </c>
      <c r="L21" s="67">
        <f t="shared" si="47"/>
        <v>6.2871278376785966E-6</v>
      </c>
      <c r="M21" s="67">
        <f t="shared" si="48"/>
        <v>1.2531218789302301E-6</v>
      </c>
      <c r="N21" s="67">
        <f t="shared" si="49"/>
        <v>0</v>
      </c>
      <c r="O21" s="67">
        <f t="shared" si="50"/>
        <v>0</v>
      </c>
      <c r="P21" s="67">
        <f t="shared" si="51"/>
        <v>2.6656233289568121E-6</v>
      </c>
      <c r="Q21" s="67">
        <f t="shared" si="52"/>
        <v>9.3788747688172691E-6</v>
      </c>
      <c r="R21" s="67">
        <f t="shared" si="53"/>
        <v>2.9338292635294749E-6</v>
      </c>
      <c r="S21" s="67">
        <f t="shared" si="54"/>
        <v>5.0092758794306746E-6</v>
      </c>
      <c r="T21" s="67">
        <f t="shared" si="55"/>
        <v>2.4400705856741922E-5</v>
      </c>
      <c r="U21" s="67">
        <f t="shared" si="56"/>
        <v>1.9342022934409897E-6</v>
      </c>
      <c r="V21" s="67">
        <f t="shared" si="57"/>
        <v>2.1336940099203616E-6</v>
      </c>
      <c r="W21" s="67">
        <f t="shared" si="58"/>
        <v>0</v>
      </c>
      <c r="X21" s="67">
        <f t="shared" si="59"/>
        <v>0</v>
      </c>
      <c r="Y21" s="67">
        <f t="shared" si="60"/>
        <v>1.5479740855806057E-6</v>
      </c>
      <c r="Z21" s="67">
        <f t="shared" si="61"/>
        <v>0</v>
      </c>
      <c r="AA21" s="67">
        <f t="shared" si="62"/>
        <v>2.0465108139244848E-6</v>
      </c>
      <c r="AB21" s="67">
        <f t="shared" si="63"/>
        <v>5.6329521860298826E-6</v>
      </c>
      <c r="AC21" s="67">
        <f t="shared" si="64"/>
        <v>1.5710781764433079E-6</v>
      </c>
      <c r="AD21" s="67">
        <f t="shared" si="65"/>
        <v>0</v>
      </c>
      <c r="AE21" s="67">
        <f t="shared" si="66"/>
        <v>1.2859831465039662E-5</v>
      </c>
      <c r="AF21" s="67">
        <f t="shared" si="67"/>
        <v>0</v>
      </c>
      <c r="AG21" s="67">
        <f t="shared" si="68"/>
        <v>3.5205951163241878E-6</v>
      </c>
      <c r="AH21" s="67">
        <f t="shared" si="69"/>
        <v>7.1689100242799952E-6</v>
      </c>
      <c r="AI21" s="55">
        <f t="shared" si="70"/>
        <v>191613.1051586378</v>
      </c>
      <c r="AJ21" s="55">
        <f t="shared" si="71"/>
        <v>59473.495071191755</v>
      </c>
      <c r="AK21" s="55">
        <f t="shared" si="72"/>
        <v>8147.3922609218143</v>
      </c>
      <c r="AL21" s="55">
        <f t="shared" si="73"/>
        <v>33404.052290419393</v>
      </c>
      <c r="AM21" s="55">
        <f t="shared" si="74"/>
        <v>32588.94667627152</v>
      </c>
      <c r="AN21" s="55">
        <f t="shared" si="75"/>
        <v>13035.575426037345</v>
      </c>
      <c r="AO21" s="55">
        <f t="shared" si="76"/>
        <v>10591.593330467073</v>
      </c>
      <c r="AP21" s="55">
        <f t="shared" si="77"/>
        <v>0</v>
      </c>
      <c r="AQ21" s="55">
        <f t="shared" si="78"/>
        <v>3022.6853544033606</v>
      </c>
      <c r="AR21" s="55">
        <f t="shared" si="79"/>
        <v>13035.830704538081</v>
      </c>
      <c r="AS21" s="55">
        <f t="shared" si="80"/>
        <v>602.9098519610925</v>
      </c>
      <c r="AT21" s="55">
        <f t="shared" si="81"/>
        <v>0</v>
      </c>
      <c r="AU21" s="55">
        <f t="shared" si="82"/>
        <v>0</v>
      </c>
      <c r="AV21" s="55">
        <f t="shared" si="83"/>
        <v>1816.8747186003659</v>
      </c>
      <c r="AW21" s="55">
        <f t="shared" si="84"/>
        <v>14665.269477470625</v>
      </c>
      <c r="AX21" s="55">
        <f t="shared" si="85"/>
        <v>2419.7832445654612</v>
      </c>
      <c r="AY21" s="55">
        <f t="shared" si="86"/>
        <v>6656.4285696374709</v>
      </c>
      <c r="AZ21" s="55">
        <f t="shared" si="87"/>
        <v>3633.6796490097172</v>
      </c>
      <c r="BA21" s="55">
        <f t="shared" si="88"/>
        <v>1816.8758928670063</v>
      </c>
      <c r="BB21" s="55">
        <f t="shared" si="89"/>
        <v>611.05680692523708</v>
      </c>
      <c r="BC21" s="55">
        <f t="shared" si="90"/>
        <v>0</v>
      </c>
      <c r="BD21" s="55">
        <f t="shared" si="91"/>
        <v>0</v>
      </c>
      <c r="BE21" s="55">
        <f t="shared" si="92"/>
        <v>602.90969487736493</v>
      </c>
      <c r="BF21" s="55">
        <f t="shared" si="93"/>
        <v>0</v>
      </c>
      <c r="BG21" s="55">
        <f t="shared" si="94"/>
        <v>1816.8757125601485</v>
      </c>
      <c r="BH21" s="55">
        <f t="shared" si="95"/>
        <v>2419.7774732873759</v>
      </c>
      <c r="BI21" s="55">
        <f t="shared" si="96"/>
        <v>602.90968256856786</v>
      </c>
      <c r="BJ21" s="55">
        <f t="shared" si="97"/>
        <v>0</v>
      </c>
      <c r="BK21" s="55">
        <f t="shared" si="98"/>
        <v>5450.5750571193539</v>
      </c>
      <c r="BL21" s="55">
        <f t="shared" si="99"/>
        <v>0</v>
      </c>
      <c r="BM21" s="55">
        <f t="shared" si="100"/>
        <v>2419.7819899374485</v>
      </c>
      <c r="BN21" s="55">
        <f t="shared" si="101"/>
        <v>15480.036900010862</v>
      </c>
      <c r="BO21" s="44">
        <f t="shared" si="102"/>
        <v>7.9815303962199396E-4</v>
      </c>
      <c r="BP21" s="44">
        <f t="shared" si="103"/>
        <v>4.7295138615132855E-3</v>
      </c>
      <c r="BQ21" s="44">
        <f t="shared" si="104"/>
        <v>5.7923348956709917E-4</v>
      </c>
      <c r="BR21" s="44">
        <f t="shared" si="105"/>
        <v>1.3455354740297624E-3</v>
      </c>
      <c r="BS21" s="44">
        <f t="shared" si="106"/>
        <v>2.4889359771696341E-3</v>
      </c>
      <c r="BT21" s="44">
        <f t="shared" si="107"/>
        <v>2.5138247112664546E-3</v>
      </c>
      <c r="BU21" s="44">
        <f t="shared" si="108"/>
        <v>7.3604284313576239E-4</v>
      </c>
      <c r="BV21" s="44">
        <f t="shared" si="109"/>
        <v>0</v>
      </c>
      <c r="BW21" s="44">
        <f t="shared" si="110"/>
        <v>4.8575410558817581E-4</v>
      </c>
      <c r="BX21" s="44">
        <f t="shared" si="111"/>
        <v>5.5555225194275709E-4</v>
      </c>
      <c r="BY21" s="44">
        <f t="shared" si="112"/>
        <v>1.1073065419907267E-4</v>
      </c>
      <c r="BZ21" s="44">
        <f t="shared" si="113"/>
        <v>0</v>
      </c>
      <c r="CA21" s="44">
        <f t="shared" si="114"/>
        <v>0</v>
      </c>
      <c r="CB21" s="44">
        <f t="shared" si="115"/>
        <v>2.3554440444686529E-4</v>
      </c>
      <c r="CC21" s="44">
        <f t="shared" si="116"/>
        <v>8.28747386446658E-4</v>
      </c>
      <c r="CD21" s="44">
        <f t="shared" si="117"/>
        <v>2.5924401823008855E-4</v>
      </c>
      <c r="CE21" s="44">
        <f t="shared" si="118"/>
        <v>4.4263735519656038E-4</v>
      </c>
      <c r="CF21" s="44">
        <f t="shared" si="119"/>
        <v>2.1560958308838593E-3</v>
      </c>
      <c r="CG21" s="44">
        <f t="shared" si="120"/>
        <v>1.7091342832404184E-4</v>
      </c>
      <c r="CH21" s="44">
        <f t="shared" si="121"/>
        <v>1.8854123747148621E-4</v>
      </c>
      <c r="CI21" s="44">
        <f t="shared" si="122"/>
        <v>0</v>
      </c>
      <c r="CJ21" s="44">
        <f t="shared" si="123"/>
        <v>0</v>
      </c>
      <c r="CK21" s="44">
        <f t="shared" si="124"/>
        <v>1.3678489013701868E-4</v>
      </c>
      <c r="CL21" s="44">
        <f t="shared" si="125"/>
        <v>0</v>
      </c>
      <c r="CM21" s="44">
        <f t="shared" si="126"/>
        <v>1.8083741589331506E-4</v>
      </c>
      <c r="CN21" s="44">
        <f t="shared" si="127"/>
        <v>4.977473278520105E-4</v>
      </c>
      <c r="CO21" s="44">
        <f t="shared" si="128"/>
        <v>1.3882645282721861E-4</v>
      </c>
      <c r="CP21" s="44">
        <f t="shared" si="129"/>
        <v>0</v>
      </c>
      <c r="CQ21" s="44">
        <f t="shared" si="130"/>
        <v>1.1363323637700741E-3</v>
      </c>
      <c r="CR21" s="44">
        <f t="shared" si="131"/>
        <v>0</v>
      </c>
      <c r="CS21" s="44">
        <f t="shared" si="132"/>
        <v>3.1109266057828349E-4</v>
      </c>
      <c r="CT21" s="44">
        <f t="shared" si="133"/>
        <v>6.3346906690573183E-4</v>
      </c>
      <c r="CU21" s="39">
        <v>6.35</v>
      </c>
      <c r="CV21" s="39">
        <v>37.628865979381402</v>
      </c>
      <c r="CW21" s="39">
        <v>4.6082949308755801</v>
      </c>
      <c r="CX21" s="39">
        <v>10.7049608355091</v>
      </c>
      <c r="CY21" s="39">
        <v>19.801980198019798</v>
      </c>
      <c r="CZ21" s="39">
        <v>20</v>
      </c>
      <c r="DA21" s="39">
        <v>5.85585585585586</v>
      </c>
      <c r="DB21" s="39">
        <v>0</v>
      </c>
      <c r="DC21" s="39">
        <v>3.8645833333333299</v>
      </c>
      <c r="DD21" s="39">
        <v>4.4198895027624303</v>
      </c>
      <c r="DE21" s="39">
        <v>0.88095238095238104</v>
      </c>
      <c r="DF21" s="39">
        <v>0</v>
      </c>
      <c r="DG21" s="39">
        <v>0</v>
      </c>
      <c r="DH21" s="39">
        <v>1.8739495798319299</v>
      </c>
      <c r="DI21" s="39">
        <v>6.5934065934065904</v>
      </c>
      <c r="DJ21" s="39">
        <v>2.0625</v>
      </c>
      <c r="DK21" s="39">
        <v>3.5215517241379302</v>
      </c>
      <c r="DL21" s="39">
        <v>17.153846153846199</v>
      </c>
      <c r="DM21" s="39">
        <v>1.3597560975609799</v>
      </c>
      <c r="DN21" s="39">
        <v>1.5</v>
      </c>
      <c r="DO21" s="39">
        <v>0</v>
      </c>
      <c r="DP21" s="39">
        <v>0</v>
      </c>
      <c r="DQ21" s="39">
        <v>1.0882352941176501</v>
      </c>
      <c r="DR21" s="39">
        <v>0</v>
      </c>
      <c r="DS21" s="39">
        <v>1.43870967741935</v>
      </c>
      <c r="DT21" s="39">
        <v>3.96</v>
      </c>
      <c r="DU21" s="78">
        <v>1.1044776119402999</v>
      </c>
      <c r="DV21" s="78">
        <v>0</v>
      </c>
      <c r="DW21" s="78">
        <v>9.0405405405405403</v>
      </c>
      <c r="DX21" s="78">
        <v>0</v>
      </c>
      <c r="DY21" s="78">
        <v>2.4750000000000001</v>
      </c>
      <c r="DZ21" s="78">
        <v>5.03978779840849</v>
      </c>
      <c r="EA21" s="39">
        <f t="shared" si="134"/>
        <v>1.2567859820468898E-2</v>
      </c>
      <c r="EB21" s="39">
        <f t="shared" si="33"/>
        <v>648.19433151079159</v>
      </c>
      <c r="EC21">
        <v>572.77</v>
      </c>
      <c r="ED21" s="39">
        <f t="shared" si="34"/>
        <v>8.147439453619662E-2</v>
      </c>
      <c r="EE21" s="39">
        <f t="shared" si="135"/>
        <v>24007063263.12883</v>
      </c>
      <c r="EF21" s="39">
        <f t="shared" si="136"/>
        <v>1257497003.1309357</v>
      </c>
      <c r="EG21" s="39">
        <f t="shared" si="137"/>
        <v>1406581699.3784177</v>
      </c>
      <c r="EH21" s="39">
        <f t="shared" si="138"/>
        <v>2482584289.6863317</v>
      </c>
      <c r="EI21" s="39">
        <f t="shared" si="139"/>
        <v>1309352549.651799</v>
      </c>
      <c r="EJ21" s="39">
        <f t="shared" si="140"/>
        <v>518555465.2086333</v>
      </c>
      <c r="EK21" s="39">
        <f t="shared" si="141"/>
        <v>1438991415.9539573</v>
      </c>
      <c r="EL21" s="39">
        <f t="shared" si="142"/>
        <v>298169392.49496412</v>
      </c>
      <c r="EM21" s="39">
        <f t="shared" si="143"/>
        <v>622266558.25035989</v>
      </c>
      <c r="EN21" s="39">
        <f t="shared" si="144"/>
        <v>2346463480.0690656</v>
      </c>
      <c r="EO21" s="39">
        <f t="shared" si="145"/>
        <v>544483238.46906495</v>
      </c>
      <c r="EP21" s="39">
        <f t="shared" si="146"/>
        <v>246313845.9741008</v>
      </c>
      <c r="EQ21" s="39">
        <f t="shared" si="147"/>
        <v>447254088.74244618</v>
      </c>
      <c r="ER21" s="39">
        <f t="shared" si="148"/>
        <v>771351254.49784195</v>
      </c>
      <c r="ES21" s="39">
        <f t="shared" si="149"/>
        <v>1769570525.024461</v>
      </c>
      <c r="ET21" s="39">
        <f t="shared" si="150"/>
        <v>933399837.3755399</v>
      </c>
      <c r="EU21" s="39">
        <f t="shared" si="151"/>
        <v>1503810849.1050365</v>
      </c>
      <c r="EV21" s="39">
        <f t="shared" si="152"/>
        <v>168530526.19280583</v>
      </c>
      <c r="EW21" s="39">
        <f t="shared" si="153"/>
        <v>1063038703.6776983</v>
      </c>
      <c r="EX21" s="39">
        <f t="shared" si="154"/>
        <v>324097165.75539583</v>
      </c>
      <c r="EY21" s="39">
        <f t="shared" si="155"/>
        <v>317615222.44028789</v>
      </c>
      <c r="EZ21" s="39">
        <f t="shared" si="156"/>
        <v>888026234.16978455</v>
      </c>
      <c r="FA21" s="39">
        <f t="shared" si="157"/>
        <v>440772145.4273383</v>
      </c>
      <c r="FB21" s="39">
        <f t="shared" si="158"/>
        <v>330579109.07050371</v>
      </c>
      <c r="FC21" s="39">
        <f t="shared" si="159"/>
        <v>1004701213.841727</v>
      </c>
      <c r="FD21" s="39">
        <f t="shared" si="160"/>
        <v>486145748.63309371</v>
      </c>
      <c r="FE21" s="39">
        <f t="shared" si="161"/>
        <v>434290202.11223036</v>
      </c>
      <c r="FF21" s="39">
        <f t="shared" si="162"/>
        <v>544483238.46906495</v>
      </c>
      <c r="FG21" s="39">
        <f t="shared" si="163"/>
        <v>479663805.31798577</v>
      </c>
      <c r="FH21" s="39">
        <f t="shared" si="164"/>
        <v>427808258.79712248</v>
      </c>
      <c r="FI21" s="39">
        <f t="shared" si="165"/>
        <v>777833197.8129499</v>
      </c>
      <c r="FJ21" s="39">
        <f t="shared" si="166"/>
        <v>2443692629.7956843</v>
      </c>
      <c r="FK21" s="39">
        <v>37036830</v>
      </c>
      <c r="FL21">
        <v>1940000</v>
      </c>
      <c r="FM21">
        <v>2170000</v>
      </c>
      <c r="FN21">
        <v>3830000</v>
      </c>
      <c r="FO21">
        <v>2020000</v>
      </c>
      <c r="FP21">
        <v>800000</v>
      </c>
      <c r="FQ21">
        <v>2220000</v>
      </c>
      <c r="FR21">
        <v>460000</v>
      </c>
      <c r="FS21">
        <v>960000</v>
      </c>
      <c r="FT21">
        <v>3620000</v>
      </c>
      <c r="FU21">
        <v>840000</v>
      </c>
      <c r="FV21">
        <v>380000</v>
      </c>
      <c r="FW21">
        <v>690000</v>
      </c>
      <c r="FX21">
        <v>1190000</v>
      </c>
      <c r="FY21">
        <v>2730000</v>
      </c>
      <c r="FZ21">
        <v>1440000</v>
      </c>
      <c r="GA21">
        <v>2320000</v>
      </c>
      <c r="GB21">
        <v>260000</v>
      </c>
      <c r="GC21">
        <v>1640000</v>
      </c>
      <c r="GD21">
        <v>500000</v>
      </c>
      <c r="GE21">
        <v>490000</v>
      </c>
      <c r="GF21">
        <v>1370000</v>
      </c>
      <c r="GG21">
        <v>680000</v>
      </c>
      <c r="GH21">
        <v>510000</v>
      </c>
      <c r="GI21">
        <v>1550000</v>
      </c>
      <c r="GJ21">
        <v>750000</v>
      </c>
      <c r="GK21">
        <v>670000</v>
      </c>
      <c r="GL21">
        <v>840000</v>
      </c>
      <c r="GM21">
        <v>740000</v>
      </c>
      <c r="GN21">
        <v>660000</v>
      </c>
      <c r="GO21">
        <v>1200000</v>
      </c>
      <c r="GP21">
        <v>3770000</v>
      </c>
      <c r="GQ21" s="30">
        <v>1.1316834532374105</v>
      </c>
      <c r="GR21" s="54">
        <f t="shared" si="36"/>
        <v>1.9998327443342766E-5</v>
      </c>
      <c r="GS21" s="44">
        <f t="shared" si="167"/>
        <v>2.1267617293325416</v>
      </c>
      <c r="GT21" s="30">
        <v>5.3636141304347875</v>
      </c>
      <c r="GU21" s="13">
        <f t="shared" si="168"/>
        <v>1.5880689145600859</v>
      </c>
      <c r="GV21" s="44">
        <v>0.41</v>
      </c>
      <c r="GW21" s="13">
        <f t="shared" si="169"/>
        <v>1.7100000000000009</v>
      </c>
      <c r="GX21" s="13">
        <f t="shared" si="170"/>
        <v>-0.15665381004537635</v>
      </c>
      <c r="GY21" s="13">
        <f t="shared" si="171"/>
        <v>14.886316152974905</v>
      </c>
      <c r="GZ21" s="13">
        <f t="shared" si="172"/>
        <v>17.410896085350757</v>
      </c>
      <c r="HA21" s="13">
        <v>9.75</v>
      </c>
      <c r="HB21" s="13">
        <v>8.0399999999999991</v>
      </c>
      <c r="HC21" s="13">
        <v>2</v>
      </c>
      <c r="HD21" s="13">
        <f t="shared" si="173"/>
        <v>-10.684619516131413</v>
      </c>
      <c r="HE21" s="13">
        <f t="shared" si="37"/>
        <v>0.25865107765800122</v>
      </c>
      <c r="HF21" s="13">
        <f t="shared" si="174"/>
        <v>-1.2273486055805338</v>
      </c>
      <c r="HG21" s="13">
        <f t="shared" si="175"/>
        <v>2.0549796237174403</v>
      </c>
      <c r="HH21" s="44">
        <v>0.76</v>
      </c>
      <c r="HI21" s="44">
        <v>0.72</v>
      </c>
      <c r="HJ21">
        <v>50000</v>
      </c>
      <c r="HK21" s="44"/>
      <c r="HL21" s="44"/>
      <c r="HM21" s="44"/>
      <c r="HN21" s="44"/>
    </row>
    <row r="22" spans="1:222" x14ac:dyDescent="0.25">
      <c r="A22" s="40" t="s">
        <v>277</v>
      </c>
      <c r="B22" s="45"/>
      <c r="C22" s="67">
        <f t="shared" si="38"/>
        <v>1.0174891719838541E-5</v>
      </c>
      <c r="D22" s="67">
        <f t="shared" si="39"/>
        <v>6.0294431004637161E-5</v>
      </c>
      <c r="E22" s="67">
        <f t="shared" si="40"/>
        <v>7.3840790448809202E-6</v>
      </c>
      <c r="F22" s="67">
        <f t="shared" si="41"/>
        <v>1.7153042104922633E-5</v>
      </c>
      <c r="G22" s="67">
        <f t="shared" si="42"/>
        <v>3.1729606984720604E-5</v>
      </c>
      <c r="H22" s="67">
        <f t="shared" si="43"/>
        <v>3.2046903054361309E-5</v>
      </c>
      <c r="I22" s="67">
        <f t="shared" si="44"/>
        <v>9.3831022456303259E-6</v>
      </c>
      <c r="J22" s="67">
        <f t="shared" si="45"/>
        <v>0</v>
      </c>
      <c r="K22" s="67">
        <f t="shared" si="46"/>
        <v>6.1923963714516361E-6</v>
      </c>
      <c r="L22" s="67">
        <f t="shared" si="47"/>
        <v>7.0821885203020685E-6</v>
      </c>
      <c r="M22" s="67">
        <f t="shared" si="48"/>
        <v>1.411589777511324E-6</v>
      </c>
      <c r="N22" s="67">
        <f t="shared" si="49"/>
        <v>0</v>
      </c>
      <c r="O22" s="67">
        <f t="shared" si="50"/>
        <v>0</v>
      </c>
      <c r="P22" s="67">
        <f t="shared" si="51"/>
        <v>3.0027140256461138E-6</v>
      </c>
      <c r="Q22" s="67">
        <f t="shared" si="52"/>
        <v>1.0564913095034711E-5</v>
      </c>
      <c r="R22" s="67">
        <f t="shared" si="53"/>
        <v>3.3048368774935E-6</v>
      </c>
      <c r="S22" s="67">
        <f t="shared" si="54"/>
        <v>5.6427413352988509E-6</v>
      </c>
      <c r="T22" s="67">
        <f t="shared" si="55"/>
        <v>2.7486382235153428E-5</v>
      </c>
      <c r="U22" s="67">
        <f t="shared" si="56"/>
        <v>2.1787985917676167E-6</v>
      </c>
      <c r="V22" s="67">
        <f t="shared" si="57"/>
        <v>2.4035177290659959E-6</v>
      </c>
      <c r="W22" s="67">
        <f t="shared" si="58"/>
        <v>0</v>
      </c>
      <c r="X22" s="67">
        <f t="shared" si="59"/>
        <v>0</v>
      </c>
      <c r="Y22" s="67">
        <f t="shared" si="60"/>
        <v>1.7437285486643361E-6</v>
      </c>
      <c r="Z22" s="67">
        <f t="shared" si="61"/>
        <v>0</v>
      </c>
      <c r="AA22" s="67">
        <f t="shared" si="62"/>
        <v>2.3053094777569783E-6</v>
      </c>
      <c r="AB22" s="67">
        <f t="shared" si="63"/>
        <v>6.3452868048763378E-6</v>
      </c>
      <c r="AC22" s="67">
        <f t="shared" si="64"/>
        <v>1.7697543477357414E-6</v>
      </c>
      <c r="AD22" s="67">
        <f t="shared" si="65"/>
        <v>0</v>
      </c>
      <c r="AE22" s="67">
        <f t="shared" si="66"/>
        <v>1.4486066313157409E-5</v>
      </c>
      <c r="AF22" s="67">
        <f t="shared" si="67"/>
        <v>0</v>
      </c>
      <c r="AG22" s="67">
        <f t="shared" si="68"/>
        <v>3.9658042529922E-6</v>
      </c>
      <c r="AH22" s="67">
        <f t="shared" si="69"/>
        <v>8.0754795495074916E-6</v>
      </c>
      <c r="AI22" s="55">
        <f t="shared" si="70"/>
        <v>215844.20894763517</v>
      </c>
      <c r="AJ22" s="55">
        <f t="shared" si="71"/>
        <v>66994.423639348039</v>
      </c>
      <c r="AK22" s="55">
        <f t="shared" si="72"/>
        <v>9177.6991753598431</v>
      </c>
      <c r="AL22" s="55">
        <f t="shared" si="73"/>
        <v>37628.278294481184</v>
      </c>
      <c r="AM22" s="55">
        <f t="shared" si="74"/>
        <v>36710.095692692063</v>
      </c>
      <c r="AN22" s="55">
        <f t="shared" si="75"/>
        <v>14684.034622639463</v>
      </c>
      <c r="AO22" s="55">
        <f t="shared" si="76"/>
        <v>11930.990220584343</v>
      </c>
      <c r="AP22" s="55">
        <f t="shared" si="77"/>
        <v>0</v>
      </c>
      <c r="AQ22" s="55">
        <f t="shared" si="78"/>
        <v>3404.929576698245</v>
      </c>
      <c r="AR22" s="55">
        <f t="shared" si="79"/>
        <v>14684.322157715198</v>
      </c>
      <c r="AS22" s="55">
        <f t="shared" si="80"/>
        <v>679.15292054803092</v>
      </c>
      <c r="AT22" s="55">
        <f t="shared" si="81"/>
        <v>0</v>
      </c>
      <c r="AU22" s="55">
        <f t="shared" si="82"/>
        <v>0</v>
      </c>
      <c r="AV22" s="55">
        <f t="shared" si="83"/>
        <v>2046.6339495541031</v>
      </c>
      <c r="AW22" s="55">
        <f t="shared" si="84"/>
        <v>16519.817299729868</v>
      </c>
      <c r="AX22" s="55">
        <f t="shared" si="85"/>
        <v>2725.7853765554482</v>
      </c>
      <c r="AY22" s="55">
        <f t="shared" si="86"/>
        <v>7498.1904676422919</v>
      </c>
      <c r="AZ22" s="55">
        <f t="shared" si="87"/>
        <v>4093.1892925952434</v>
      </c>
      <c r="BA22" s="55">
        <f t="shared" si="88"/>
        <v>2046.6352721991575</v>
      </c>
      <c r="BB22" s="55">
        <f t="shared" si="89"/>
        <v>688.33012717050713</v>
      </c>
      <c r="BC22" s="55">
        <f t="shared" si="90"/>
        <v>0</v>
      </c>
      <c r="BD22" s="55">
        <f t="shared" si="91"/>
        <v>0</v>
      </c>
      <c r="BE22" s="55">
        <f t="shared" si="92"/>
        <v>679.15274361546017</v>
      </c>
      <c r="BF22" s="55">
        <f t="shared" si="93"/>
        <v>0</v>
      </c>
      <c r="BG22" s="55">
        <f t="shared" si="94"/>
        <v>2046.6350691090195</v>
      </c>
      <c r="BH22" s="55">
        <f t="shared" si="95"/>
        <v>2725.7788760280896</v>
      </c>
      <c r="BI22" s="55">
        <f t="shared" si="96"/>
        <v>679.15272975134337</v>
      </c>
      <c r="BJ22" s="55">
        <f t="shared" si="97"/>
        <v>0</v>
      </c>
      <c r="BK22" s="55">
        <f t="shared" si="98"/>
        <v>6139.8465459513</v>
      </c>
      <c r="BL22" s="55">
        <f t="shared" si="99"/>
        <v>0</v>
      </c>
      <c r="BM22" s="55">
        <f t="shared" si="100"/>
        <v>2725.7839633946896</v>
      </c>
      <c r="BN22" s="55">
        <f t="shared" si="101"/>
        <v>17437.618976571055</v>
      </c>
      <c r="BO22" s="44">
        <f t="shared" si="102"/>
        <v>7.980820983449422E-4</v>
      </c>
      <c r="BP22" s="44">
        <f t="shared" si="103"/>
        <v>4.7290935103435627E-3</v>
      </c>
      <c r="BQ22" s="44">
        <f t="shared" si="104"/>
        <v>5.7918200614052377E-4</v>
      </c>
      <c r="BR22" s="44">
        <f t="shared" si="105"/>
        <v>1.345415881072458E-3</v>
      </c>
      <c r="BS22" s="44">
        <f t="shared" si="106"/>
        <v>2.4887147598055318E-3</v>
      </c>
      <c r="BT22" s="44">
        <f t="shared" si="107"/>
        <v>2.5136012818399271E-3</v>
      </c>
      <c r="BU22" s="44">
        <f t="shared" si="108"/>
        <v>7.3597742228400395E-4</v>
      </c>
      <c r="BV22" s="44">
        <f t="shared" si="109"/>
        <v>0</v>
      </c>
      <c r="BW22" s="44">
        <f t="shared" si="110"/>
        <v>4.8571093075513392E-4</v>
      </c>
      <c r="BX22" s="44">
        <f t="shared" si="111"/>
        <v>5.5550287334007022E-4</v>
      </c>
      <c r="BY22" s="44">
        <f t="shared" si="112"/>
        <v>1.1072081219180974E-4</v>
      </c>
      <c r="BZ22" s="44">
        <f t="shared" si="113"/>
        <v>0</v>
      </c>
      <c r="CA22" s="44">
        <f t="shared" si="114"/>
        <v>0</v>
      </c>
      <c r="CB22" s="44">
        <f t="shared" si="115"/>
        <v>2.3552346871896901E-4</v>
      </c>
      <c r="CC22" s="44">
        <f t="shared" si="116"/>
        <v>8.2867372591159325E-4</v>
      </c>
      <c r="CD22" s="44">
        <f t="shared" si="117"/>
        <v>2.5922097603152313E-4</v>
      </c>
      <c r="CE22" s="44">
        <f t="shared" si="118"/>
        <v>4.425980126528164E-4</v>
      </c>
      <c r="CF22" s="44">
        <f t="shared" si="119"/>
        <v>2.1559041958123799E-3</v>
      </c>
      <c r="CG22" s="44">
        <f t="shared" si="120"/>
        <v>1.7089823713599371E-4</v>
      </c>
      <c r="CH22" s="44">
        <f t="shared" si="121"/>
        <v>1.8852447948519748E-4</v>
      </c>
      <c r="CI22" s="44">
        <f t="shared" si="122"/>
        <v>0</v>
      </c>
      <c r="CJ22" s="44">
        <f t="shared" si="123"/>
        <v>0</v>
      </c>
      <c r="CK22" s="44">
        <f t="shared" si="124"/>
        <v>1.3677273236967593E-4</v>
      </c>
      <c r="CL22" s="44">
        <f t="shared" si="125"/>
        <v>0</v>
      </c>
      <c r="CM22" s="44">
        <f t="shared" si="126"/>
        <v>1.8082134263947353E-4</v>
      </c>
      <c r="CN22" s="44">
        <f t="shared" si="127"/>
        <v>4.9770308704178844E-4</v>
      </c>
      <c r="CO22" s="44">
        <f t="shared" si="128"/>
        <v>1.3881411360116555E-4</v>
      </c>
      <c r="CP22" s="44">
        <f t="shared" si="129"/>
        <v>0</v>
      </c>
      <c r="CQ22" s="44">
        <f t="shared" si="130"/>
        <v>1.1362313648482566E-3</v>
      </c>
      <c r="CR22" s="44">
        <f t="shared" si="131"/>
        <v>0</v>
      </c>
      <c r="CS22" s="44">
        <f t="shared" si="132"/>
        <v>3.1106500996867678E-4</v>
      </c>
      <c r="CT22" s="44">
        <f t="shared" si="133"/>
        <v>6.3341276294352213E-4</v>
      </c>
      <c r="CU22" s="39">
        <v>6.35</v>
      </c>
      <c r="CV22" s="39">
        <v>37.628865979381402</v>
      </c>
      <c r="CW22" s="39">
        <v>4.6082949308755801</v>
      </c>
      <c r="CX22" s="39">
        <v>10.7049608355091</v>
      </c>
      <c r="CY22" s="39">
        <v>19.801980198019798</v>
      </c>
      <c r="CZ22" s="39">
        <v>20</v>
      </c>
      <c r="DA22" s="39">
        <v>5.85585585585586</v>
      </c>
      <c r="DB22" s="39">
        <v>0</v>
      </c>
      <c r="DC22" s="39">
        <v>3.8645833333333299</v>
      </c>
      <c r="DD22" s="39">
        <v>4.4198895027624303</v>
      </c>
      <c r="DE22" s="39">
        <v>0.88095238095238104</v>
      </c>
      <c r="DF22" s="39">
        <v>0</v>
      </c>
      <c r="DG22" s="39">
        <v>0</v>
      </c>
      <c r="DH22" s="39">
        <v>1.8739495798319299</v>
      </c>
      <c r="DI22" s="39">
        <v>6.5934065934065904</v>
      </c>
      <c r="DJ22" s="39">
        <v>2.0625</v>
      </c>
      <c r="DK22" s="39">
        <v>3.5215517241379302</v>
      </c>
      <c r="DL22" s="39">
        <v>17.153846153846199</v>
      </c>
      <c r="DM22" s="39">
        <v>1.3597560975609799</v>
      </c>
      <c r="DN22" s="39">
        <v>1.5</v>
      </c>
      <c r="DO22" s="39">
        <v>0</v>
      </c>
      <c r="DP22" s="39">
        <v>0</v>
      </c>
      <c r="DQ22" s="39">
        <v>1.0882352941176501</v>
      </c>
      <c r="DR22" s="39">
        <v>0</v>
      </c>
      <c r="DS22" s="39">
        <v>1.43870967741935</v>
      </c>
      <c r="DT22" s="39">
        <v>3.96</v>
      </c>
      <c r="DU22" s="78">
        <v>1.1044776119402999</v>
      </c>
      <c r="DV22" s="78">
        <v>0</v>
      </c>
      <c r="DW22" s="78">
        <v>9.0405405405405403</v>
      </c>
      <c r="DX22" s="78">
        <v>0</v>
      </c>
      <c r="DY22" s="78">
        <v>2.4750000000000001</v>
      </c>
      <c r="DZ22" s="78">
        <v>5.03978779840849</v>
      </c>
      <c r="EA22" s="39">
        <f t="shared" si="134"/>
        <v>1.2566742897957362E-2</v>
      </c>
      <c r="EB22" s="39">
        <f t="shared" si="33"/>
        <v>730.22891143911443</v>
      </c>
      <c r="EC22">
        <v>572.77</v>
      </c>
      <c r="ED22" s="39">
        <f t="shared" si="34"/>
        <v>9.1777523312499054E-2</v>
      </c>
      <c r="EE22" s="39">
        <f t="shared" si="135"/>
        <v>27045364054.055538</v>
      </c>
      <c r="EF22" s="39">
        <f t="shared" si="136"/>
        <v>1416644088.1918821</v>
      </c>
      <c r="EG22" s="39">
        <f t="shared" si="137"/>
        <v>1584596737.8228784</v>
      </c>
      <c r="EH22" s="39">
        <f t="shared" si="138"/>
        <v>2796776730.8118086</v>
      </c>
      <c r="EI22" s="39">
        <f t="shared" si="139"/>
        <v>1475062401.1070113</v>
      </c>
      <c r="EJ22" s="39">
        <f t="shared" si="140"/>
        <v>584183129.15129161</v>
      </c>
      <c r="EK22" s="39">
        <f t="shared" si="141"/>
        <v>1621108183.394834</v>
      </c>
      <c r="EL22" s="39">
        <f t="shared" si="142"/>
        <v>335905299.26199263</v>
      </c>
      <c r="EM22" s="39">
        <f t="shared" si="143"/>
        <v>701019754.98154986</v>
      </c>
      <c r="EN22" s="39">
        <f t="shared" si="144"/>
        <v>2643428659.4095945</v>
      </c>
      <c r="EO22" s="39">
        <f t="shared" si="145"/>
        <v>613392285.6088562</v>
      </c>
      <c r="EP22" s="39">
        <f t="shared" si="146"/>
        <v>277486986.34686351</v>
      </c>
      <c r="EQ22" s="39">
        <f t="shared" si="147"/>
        <v>503857948.89298898</v>
      </c>
      <c r="ER22" s="39">
        <f t="shared" si="148"/>
        <v>868972404.61254621</v>
      </c>
      <c r="ES22" s="39">
        <f t="shared" si="149"/>
        <v>1993524928.2287827</v>
      </c>
      <c r="ET22" s="39">
        <f t="shared" si="150"/>
        <v>1051529632.4723248</v>
      </c>
      <c r="EU22" s="39">
        <f t="shared" si="151"/>
        <v>1694131074.5387456</v>
      </c>
      <c r="EV22" s="39">
        <f t="shared" si="152"/>
        <v>189859516.97416976</v>
      </c>
      <c r="EW22" s="39">
        <f t="shared" si="153"/>
        <v>1197575414.7601478</v>
      </c>
      <c r="EX22" s="39">
        <f t="shared" si="154"/>
        <v>365114455.71955723</v>
      </c>
      <c r="EY22" s="39">
        <f t="shared" si="155"/>
        <v>357812166.60516608</v>
      </c>
      <c r="EZ22" s="39">
        <f t="shared" si="156"/>
        <v>1000413608.6715869</v>
      </c>
      <c r="FA22" s="39">
        <f t="shared" si="157"/>
        <v>496555659.77859783</v>
      </c>
      <c r="FB22" s="39">
        <f t="shared" si="158"/>
        <v>372416744.83394837</v>
      </c>
      <c r="FC22" s="39">
        <f t="shared" si="159"/>
        <v>1131854812.7306275</v>
      </c>
      <c r="FD22" s="39">
        <f t="shared" si="160"/>
        <v>547671683.57933581</v>
      </c>
      <c r="FE22" s="39">
        <f t="shared" si="161"/>
        <v>489253370.66420668</v>
      </c>
      <c r="FF22" s="39">
        <f t="shared" si="162"/>
        <v>613392285.6088562</v>
      </c>
      <c r="FG22" s="39">
        <f t="shared" si="163"/>
        <v>540369394.46494472</v>
      </c>
      <c r="FH22" s="39">
        <f t="shared" si="164"/>
        <v>481951081.54981554</v>
      </c>
      <c r="FI22" s="39">
        <f t="shared" si="165"/>
        <v>876274693.72693741</v>
      </c>
      <c r="FJ22" s="39">
        <f t="shared" si="166"/>
        <v>2752962996.1254616</v>
      </c>
      <c r="FK22" s="39">
        <v>37036830</v>
      </c>
      <c r="FL22">
        <v>1940000</v>
      </c>
      <c r="FM22">
        <v>2170000</v>
      </c>
      <c r="FN22">
        <v>3830000</v>
      </c>
      <c r="FO22">
        <v>2020000</v>
      </c>
      <c r="FP22">
        <v>800000</v>
      </c>
      <c r="FQ22">
        <v>2220000</v>
      </c>
      <c r="FR22">
        <v>460000</v>
      </c>
      <c r="FS22">
        <v>960000</v>
      </c>
      <c r="FT22">
        <v>3620000</v>
      </c>
      <c r="FU22">
        <v>840000</v>
      </c>
      <c r="FV22">
        <v>380000</v>
      </c>
      <c r="FW22">
        <v>690000</v>
      </c>
      <c r="FX22">
        <v>1190000</v>
      </c>
      <c r="FY22">
        <v>2730000</v>
      </c>
      <c r="FZ22">
        <v>1440000</v>
      </c>
      <c r="GA22">
        <v>2320000</v>
      </c>
      <c r="GB22">
        <v>260000</v>
      </c>
      <c r="GC22">
        <v>1640000</v>
      </c>
      <c r="GD22">
        <v>500000</v>
      </c>
      <c r="GE22">
        <v>490000</v>
      </c>
      <c r="GF22">
        <v>1370000</v>
      </c>
      <c r="GG22">
        <v>680000</v>
      </c>
      <c r="GH22">
        <v>510000</v>
      </c>
      <c r="GI22">
        <v>1550000</v>
      </c>
      <c r="GJ22">
        <v>750000</v>
      </c>
      <c r="GK22">
        <v>670000</v>
      </c>
      <c r="GL22">
        <v>840000</v>
      </c>
      <c r="GM22">
        <v>740000</v>
      </c>
      <c r="GN22">
        <v>660000</v>
      </c>
      <c r="GO22">
        <v>1200000</v>
      </c>
      <c r="GP22">
        <v>3770000</v>
      </c>
      <c r="GQ22" s="30">
        <v>1.2749077490774909</v>
      </c>
      <c r="GR22" s="54">
        <f t="shared" si="36"/>
        <v>1.9996549941861425E-5</v>
      </c>
      <c r="GS22" s="44">
        <f t="shared" si="167"/>
        <v>4.3873574090445935</v>
      </c>
      <c r="GT22" s="30">
        <v>2.6</v>
      </c>
      <c r="GU22" s="13">
        <f t="shared" si="168"/>
        <v>0.76981286823508288</v>
      </c>
      <c r="GV22" s="44">
        <v>0.41</v>
      </c>
      <c r="GW22" s="13">
        <f t="shared" si="169"/>
        <v>1.7100000000000009</v>
      </c>
      <c r="GX22" s="13">
        <f t="shared" si="170"/>
        <v>-0.15665381004537635</v>
      </c>
      <c r="GY22" s="13">
        <f t="shared" si="171"/>
        <v>14.886316152974905</v>
      </c>
      <c r="GZ22" s="13">
        <f t="shared" si="172"/>
        <v>17.410896085350757</v>
      </c>
      <c r="HA22" s="13">
        <v>9.75</v>
      </c>
      <c r="HB22" s="13">
        <v>8.0399999999999991</v>
      </c>
      <c r="HC22" s="13">
        <v>2</v>
      </c>
      <c r="HD22" s="13">
        <f t="shared" si="173"/>
        <v>-10.684619516131413</v>
      </c>
      <c r="HE22" s="13">
        <f t="shared" si="37"/>
        <v>0.25865107765800122</v>
      </c>
      <c r="HF22" s="13">
        <f t="shared" si="174"/>
        <v>-1.2273486055805338</v>
      </c>
      <c r="HG22" s="13">
        <f t="shared" si="175"/>
        <v>4.2392760567409322</v>
      </c>
      <c r="HH22" s="44">
        <v>0.76</v>
      </c>
      <c r="HI22" s="44">
        <v>0.72</v>
      </c>
      <c r="HJ22">
        <v>50000</v>
      </c>
      <c r="HK22" s="44"/>
      <c r="HL22" s="44"/>
      <c r="HM22" s="44"/>
      <c r="HN22" s="44"/>
    </row>
    <row r="23" spans="1:222" x14ac:dyDescent="0.25">
      <c r="A23" s="40" t="s">
        <v>278</v>
      </c>
      <c r="B23" s="45"/>
      <c r="C23" s="67">
        <f t="shared" si="38"/>
        <v>1.1058950595721484E-5</v>
      </c>
      <c r="D23" s="67">
        <f t="shared" si="39"/>
        <v>6.5533192100231119E-5</v>
      </c>
      <c r="E23" s="67">
        <f t="shared" si="40"/>
        <v>8.0256544836565524E-6</v>
      </c>
      <c r="F23" s="67">
        <f t="shared" si="41"/>
        <v>1.8643406773044546E-5</v>
      </c>
      <c r="G23" s="67">
        <f t="shared" si="42"/>
        <v>3.4486475701811514E-5</v>
      </c>
      <c r="H23" s="67">
        <f t="shared" si="43"/>
        <v>3.483134045878522E-5</v>
      </c>
      <c r="I23" s="67">
        <f t="shared" si="44"/>
        <v>1.019836544968733E-5</v>
      </c>
      <c r="J23" s="67">
        <f t="shared" si="45"/>
        <v>0</v>
      </c>
      <c r="K23" s="67">
        <f t="shared" si="46"/>
        <v>6.7304308906113164E-6</v>
      </c>
      <c r="L23" s="67">
        <f t="shared" si="47"/>
        <v>7.6975338030305096E-6</v>
      </c>
      <c r="M23" s="67">
        <f t="shared" si="48"/>
        <v>1.5342376153970605E-6</v>
      </c>
      <c r="N23" s="67">
        <f t="shared" si="49"/>
        <v>0</v>
      </c>
      <c r="O23" s="67">
        <f t="shared" si="50"/>
        <v>0</v>
      </c>
      <c r="P23" s="67">
        <f t="shared" si="51"/>
        <v>3.2636087909931888E-6</v>
      </c>
      <c r="Q23" s="67">
        <f t="shared" si="52"/>
        <v>1.1482859491929176E-5</v>
      </c>
      <c r="R23" s="67">
        <f t="shared" si="53"/>
        <v>3.5919819847407553E-6</v>
      </c>
      <c r="S23" s="67">
        <f t="shared" si="54"/>
        <v>6.1330183522834147E-6</v>
      </c>
      <c r="T23" s="67">
        <f t="shared" si="55"/>
        <v>2.9874572778032515E-5</v>
      </c>
      <c r="U23" s="67">
        <f t="shared" si="56"/>
        <v>2.3681063787694967E-6</v>
      </c>
      <c r="V23" s="67">
        <f t="shared" si="57"/>
        <v>2.612350534336727E-6</v>
      </c>
      <c r="W23" s="67">
        <f t="shared" si="58"/>
        <v>0</v>
      </c>
      <c r="X23" s="67">
        <f t="shared" si="59"/>
        <v>0</v>
      </c>
      <c r="Y23" s="67">
        <f t="shared" si="60"/>
        <v>1.8952347013989623E-6</v>
      </c>
      <c r="Z23" s="67">
        <f t="shared" si="61"/>
        <v>0</v>
      </c>
      <c r="AA23" s="67">
        <f t="shared" si="62"/>
        <v>2.5056093297948223E-6</v>
      </c>
      <c r="AB23" s="67">
        <f t="shared" si="63"/>
        <v>6.8966054107555408E-6</v>
      </c>
      <c r="AC23" s="67">
        <f t="shared" si="64"/>
        <v>1.9235217865176679E-6</v>
      </c>
      <c r="AD23" s="67">
        <f t="shared" si="65"/>
        <v>0</v>
      </c>
      <c r="AE23" s="67">
        <f t="shared" si="66"/>
        <v>1.5744707275056058E-5</v>
      </c>
      <c r="AF23" s="67">
        <f t="shared" si="67"/>
        <v>0</v>
      </c>
      <c r="AG23" s="67">
        <f t="shared" si="68"/>
        <v>4.3103783817777241E-6</v>
      </c>
      <c r="AH23" s="67">
        <f t="shared" si="69"/>
        <v>8.77712823221799E-6</v>
      </c>
      <c r="AI23" s="55">
        <f t="shared" si="70"/>
        <v>234598.11751568402</v>
      </c>
      <c r="AJ23" s="55">
        <f t="shared" si="71"/>
        <v>72815.322474246001</v>
      </c>
      <c r="AK23" s="55">
        <f t="shared" si="72"/>
        <v>9975.1156637204931</v>
      </c>
      <c r="AL23" s="55">
        <f t="shared" si="73"/>
        <v>40897.660849810905</v>
      </c>
      <c r="AM23" s="55">
        <f t="shared" si="74"/>
        <v>39899.700749018084</v>
      </c>
      <c r="AN23" s="55">
        <f t="shared" si="75"/>
        <v>15959.876327706357</v>
      </c>
      <c r="AO23" s="55">
        <f t="shared" si="76"/>
        <v>12967.630030329805</v>
      </c>
      <c r="AP23" s="55">
        <f t="shared" si="77"/>
        <v>0</v>
      </c>
      <c r="AQ23" s="55">
        <f t="shared" si="78"/>
        <v>3700.7713703581694</v>
      </c>
      <c r="AR23" s="55">
        <f t="shared" si="79"/>
        <v>15960.188841153747</v>
      </c>
      <c r="AS23" s="55">
        <f t="shared" si="80"/>
        <v>738.16201707203413</v>
      </c>
      <c r="AT23" s="55">
        <f t="shared" si="81"/>
        <v>0</v>
      </c>
      <c r="AU23" s="55">
        <f t="shared" si="82"/>
        <v>0</v>
      </c>
      <c r="AV23" s="55">
        <f t="shared" si="83"/>
        <v>2224.45843745911</v>
      </c>
      <c r="AW23" s="55">
        <f t="shared" si="84"/>
        <v>17955.163398323646</v>
      </c>
      <c r="AX23" s="55">
        <f t="shared" si="85"/>
        <v>2962.6188312390223</v>
      </c>
      <c r="AY23" s="55">
        <f t="shared" si="86"/>
        <v>8149.6806283081469</v>
      </c>
      <c r="AZ23" s="55">
        <f t="shared" si="87"/>
        <v>4448.8314398029115</v>
      </c>
      <c r="BA23" s="55">
        <f t="shared" si="88"/>
        <v>2224.4598750032583</v>
      </c>
      <c r="BB23" s="55">
        <f t="shared" si="89"/>
        <v>748.13659739446041</v>
      </c>
      <c r="BC23" s="55">
        <f t="shared" si="90"/>
        <v>0</v>
      </c>
      <c r="BD23" s="55">
        <f t="shared" si="91"/>
        <v>0</v>
      </c>
      <c r="BE23" s="55">
        <f t="shared" si="92"/>
        <v>738.16182476920824</v>
      </c>
      <c r="BF23" s="55">
        <f t="shared" si="93"/>
        <v>0</v>
      </c>
      <c r="BG23" s="55">
        <f t="shared" si="94"/>
        <v>2224.4596542705394</v>
      </c>
      <c r="BH23" s="55">
        <f t="shared" si="95"/>
        <v>2962.611766006341</v>
      </c>
      <c r="BI23" s="55">
        <f t="shared" si="96"/>
        <v>738.16180970070616</v>
      </c>
      <c r="BJ23" s="55">
        <f t="shared" si="97"/>
        <v>0</v>
      </c>
      <c r="BK23" s="55">
        <f t="shared" si="98"/>
        <v>6673.3152054814364</v>
      </c>
      <c r="BL23" s="55">
        <f t="shared" si="99"/>
        <v>0</v>
      </c>
      <c r="BM23" s="55">
        <f t="shared" si="100"/>
        <v>2962.617295316008</v>
      </c>
      <c r="BN23" s="55">
        <f t="shared" si="101"/>
        <v>18952.709482953785</v>
      </c>
      <c r="BO23" s="44">
        <f t="shared" si="102"/>
        <v>7.9807062597792543E-4</v>
      </c>
      <c r="BP23" s="44">
        <f t="shared" si="103"/>
        <v>4.7290255326708315E-3</v>
      </c>
      <c r="BQ23" s="44">
        <f t="shared" si="104"/>
        <v>5.7917368042678761E-4</v>
      </c>
      <c r="BR23" s="44">
        <f t="shared" si="105"/>
        <v>1.3453965409314765E-3</v>
      </c>
      <c r="BS23" s="44">
        <f t="shared" si="106"/>
        <v>2.4886789853325966E-3</v>
      </c>
      <c r="BT23" s="44">
        <f t="shared" si="107"/>
        <v>2.513565149640247E-3</v>
      </c>
      <c r="BU23" s="44">
        <f t="shared" si="108"/>
        <v>7.3596684266022134E-4</v>
      </c>
      <c r="BV23" s="44">
        <f t="shared" si="109"/>
        <v>0</v>
      </c>
      <c r="BW23" s="44">
        <f t="shared" si="110"/>
        <v>4.8570394867712561E-4</v>
      </c>
      <c r="BX23" s="44">
        <f t="shared" si="111"/>
        <v>5.5549488801084847E-4</v>
      </c>
      <c r="BY23" s="44">
        <f t="shared" si="112"/>
        <v>1.1071922057795508E-4</v>
      </c>
      <c r="BZ23" s="44">
        <f t="shared" si="113"/>
        <v>0</v>
      </c>
      <c r="CA23" s="44">
        <f t="shared" si="114"/>
        <v>0</v>
      </c>
      <c r="CB23" s="44">
        <f t="shared" si="115"/>
        <v>2.355200830686955E-4</v>
      </c>
      <c r="CC23" s="44">
        <f t="shared" si="116"/>
        <v>8.2866181379599485E-4</v>
      </c>
      <c r="CD23" s="44">
        <f t="shared" si="117"/>
        <v>2.5921724973042374E-4</v>
      </c>
      <c r="CE23" s="44">
        <f t="shared" si="118"/>
        <v>4.4259165031878747E-4</v>
      </c>
      <c r="CF23" s="44">
        <f t="shared" si="119"/>
        <v>2.1558732052809472E-3</v>
      </c>
      <c r="CG23" s="44">
        <f t="shared" si="120"/>
        <v>1.7089578047194929E-4</v>
      </c>
      <c r="CH23" s="44">
        <f t="shared" si="121"/>
        <v>1.8852176944420251E-4</v>
      </c>
      <c r="CI23" s="44">
        <f t="shared" si="122"/>
        <v>0</v>
      </c>
      <c r="CJ23" s="44">
        <f t="shared" si="123"/>
        <v>0</v>
      </c>
      <c r="CK23" s="44">
        <f t="shared" si="124"/>
        <v>1.367707662594681E-4</v>
      </c>
      <c r="CL23" s="44">
        <f t="shared" si="125"/>
        <v>0</v>
      </c>
      <c r="CM23" s="44">
        <f t="shared" si="126"/>
        <v>1.8081874333093599E-4</v>
      </c>
      <c r="CN23" s="44">
        <f t="shared" si="127"/>
        <v>4.976959325778017E-4</v>
      </c>
      <c r="CO23" s="44">
        <f t="shared" si="128"/>
        <v>1.3881211814611072E-4</v>
      </c>
      <c r="CP23" s="44">
        <f t="shared" si="129"/>
        <v>0</v>
      </c>
      <c r="CQ23" s="44">
        <f t="shared" si="130"/>
        <v>1.1362150316675196E-3</v>
      </c>
      <c r="CR23" s="44">
        <f t="shared" si="131"/>
        <v>0</v>
      </c>
      <c r="CS23" s="44">
        <f t="shared" si="132"/>
        <v>3.1106053841199396E-4</v>
      </c>
      <c r="CT23" s="44">
        <f t="shared" si="133"/>
        <v>6.3340365767017911E-4</v>
      </c>
      <c r="CU23" s="39">
        <v>6.35</v>
      </c>
      <c r="CV23" s="39">
        <v>37.628865979381402</v>
      </c>
      <c r="CW23" s="39">
        <v>4.6082949308755801</v>
      </c>
      <c r="CX23" s="39">
        <v>10.7049608355091</v>
      </c>
      <c r="CY23" s="39">
        <v>19.801980198019798</v>
      </c>
      <c r="CZ23" s="39">
        <v>20</v>
      </c>
      <c r="DA23" s="39">
        <v>5.85585585585586</v>
      </c>
      <c r="DB23" s="39">
        <v>0</v>
      </c>
      <c r="DC23" s="39">
        <v>3.8645833333333299</v>
      </c>
      <c r="DD23" s="39">
        <v>4.4198895027624303</v>
      </c>
      <c r="DE23" s="39">
        <v>0.88095238095238104</v>
      </c>
      <c r="DF23" s="39">
        <v>0</v>
      </c>
      <c r="DG23" s="39">
        <v>0</v>
      </c>
      <c r="DH23" s="39">
        <v>1.8739495798319299</v>
      </c>
      <c r="DI23" s="39">
        <v>6.5934065934065904</v>
      </c>
      <c r="DJ23" s="39">
        <v>2.0625</v>
      </c>
      <c r="DK23" s="39">
        <v>3.5215517241379302</v>
      </c>
      <c r="DL23" s="39">
        <v>17.153846153846199</v>
      </c>
      <c r="DM23" s="39">
        <v>1.3597560975609799</v>
      </c>
      <c r="DN23" s="39">
        <v>1.5</v>
      </c>
      <c r="DO23" s="39">
        <v>0</v>
      </c>
      <c r="DP23" s="39">
        <v>0</v>
      </c>
      <c r="DQ23" s="39">
        <v>1.0882352941176501</v>
      </c>
      <c r="DR23" s="39">
        <v>0</v>
      </c>
      <c r="DS23" s="39">
        <v>1.43870967741935</v>
      </c>
      <c r="DT23" s="39">
        <v>3.96</v>
      </c>
      <c r="DU23" s="78">
        <v>1.1044776119402999</v>
      </c>
      <c r="DV23" s="78">
        <v>0</v>
      </c>
      <c r="DW23" s="78">
        <v>9.0405405405405403</v>
      </c>
      <c r="DX23" s="78">
        <v>0</v>
      </c>
      <c r="DY23" s="78">
        <v>2.4750000000000001</v>
      </c>
      <c r="DZ23" s="78">
        <v>5.03978779840849</v>
      </c>
      <c r="EA23" s="39">
        <f t="shared" si="134"/>
        <v>1.2566562273281996E-2</v>
      </c>
      <c r="EB23" s="39">
        <f t="shared" si="33"/>
        <v>793.6872220116619</v>
      </c>
      <c r="EC23">
        <v>572.77</v>
      </c>
      <c r="ED23" s="39">
        <f t="shared" si="34"/>
        <v>9.9751734372996087E-2</v>
      </c>
      <c r="EE23" s="39">
        <f t="shared" si="135"/>
        <v>29395658714.818176</v>
      </c>
      <c r="EF23" s="39">
        <f t="shared" si="136"/>
        <v>1539753210.7026241</v>
      </c>
      <c r="EG23" s="39">
        <f t="shared" si="137"/>
        <v>1722301271.7653062</v>
      </c>
      <c r="EH23" s="39">
        <f t="shared" si="138"/>
        <v>3039822060.3046651</v>
      </c>
      <c r="EI23" s="39">
        <f t="shared" si="139"/>
        <v>1603248188.463557</v>
      </c>
      <c r="EJ23" s="39">
        <f t="shared" si="140"/>
        <v>634949777.60932946</v>
      </c>
      <c r="EK23" s="39">
        <f t="shared" si="141"/>
        <v>1761985632.8658893</v>
      </c>
      <c r="EL23" s="39">
        <f t="shared" si="142"/>
        <v>365096122.12536448</v>
      </c>
      <c r="EM23" s="39">
        <f t="shared" si="143"/>
        <v>761939733.13119543</v>
      </c>
      <c r="EN23" s="39">
        <f t="shared" si="144"/>
        <v>2873147743.6822162</v>
      </c>
      <c r="EO23" s="39">
        <f t="shared" si="145"/>
        <v>666697266.48979592</v>
      </c>
      <c r="EP23" s="39">
        <f t="shared" si="146"/>
        <v>301601144.3644315</v>
      </c>
      <c r="EQ23" s="39">
        <f t="shared" si="147"/>
        <v>547644183.18804669</v>
      </c>
      <c r="ER23" s="39">
        <f t="shared" si="148"/>
        <v>944487794.19387758</v>
      </c>
      <c r="ES23" s="39">
        <f t="shared" si="149"/>
        <v>2166766116.0918369</v>
      </c>
      <c r="ET23" s="39">
        <f t="shared" si="150"/>
        <v>1142909599.6967931</v>
      </c>
      <c r="EU23" s="39">
        <f t="shared" si="151"/>
        <v>1841354355.0670555</v>
      </c>
      <c r="EV23" s="39">
        <f t="shared" si="152"/>
        <v>206358677.72303209</v>
      </c>
      <c r="EW23" s="39">
        <f t="shared" si="153"/>
        <v>1301647044.0991254</v>
      </c>
      <c r="EX23" s="39">
        <f t="shared" si="154"/>
        <v>396843611.00583094</v>
      </c>
      <c r="EY23" s="39">
        <f t="shared" si="155"/>
        <v>388906738.78571433</v>
      </c>
      <c r="EZ23" s="39">
        <f t="shared" si="156"/>
        <v>1087351494.1559768</v>
      </c>
      <c r="FA23" s="39">
        <f t="shared" si="157"/>
        <v>539707310.96793008</v>
      </c>
      <c r="FB23" s="39">
        <f t="shared" si="158"/>
        <v>404780483.22594756</v>
      </c>
      <c r="FC23" s="39">
        <f t="shared" si="159"/>
        <v>1230215194.1180758</v>
      </c>
      <c r="FD23" s="39">
        <f t="shared" si="160"/>
        <v>595265416.50874639</v>
      </c>
      <c r="FE23" s="39">
        <f t="shared" si="161"/>
        <v>531770438.74781346</v>
      </c>
      <c r="FF23" s="39">
        <f t="shared" si="162"/>
        <v>666697266.48979592</v>
      </c>
      <c r="FG23" s="39">
        <f t="shared" si="163"/>
        <v>587328544.28862977</v>
      </c>
      <c r="FH23" s="39">
        <f t="shared" si="164"/>
        <v>523833566.52769685</v>
      </c>
      <c r="FI23" s="39">
        <f t="shared" si="165"/>
        <v>952424666.41399419</v>
      </c>
      <c r="FJ23" s="39">
        <f t="shared" si="166"/>
        <v>2992200826.9839654</v>
      </c>
      <c r="FK23" s="39">
        <v>37036830</v>
      </c>
      <c r="FL23">
        <v>1940000</v>
      </c>
      <c r="FM23">
        <v>2170000</v>
      </c>
      <c r="FN23">
        <v>3830000</v>
      </c>
      <c r="FO23">
        <v>2020000</v>
      </c>
      <c r="FP23">
        <v>800000</v>
      </c>
      <c r="FQ23">
        <v>2220000</v>
      </c>
      <c r="FR23">
        <v>460000</v>
      </c>
      <c r="FS23">
        <v>960000</v>
      </c>
      <c r="FT23">
        <v>3620000</v>
      </c>
      <c r="FU23">
        <v>840000</v>
      </c>
      <c r="FV23">
        <v>380000</v>
      </c>
      <c r="FW23">
        <v>690000</v>
      </c>
      <c r="FX23">
        <v>1190000</v>
      </c>
      <c r="FY23">
        <v>2730000</v>
      </c>
      <c r="FZ23">
        <v>1440000</v>
      </c>
      <c r="GA23">
        <v>2320000</v>
      </c>
      <c r="GB23">
        <v>260000</v>
      </c>
      <c r="GC23">
        <v>1640000</v>
      </c>
      <c r="GD23">
        <v>500000</v>
      </c>
      <c r="GE23">
        <v>490000</v>
      </c>
      <c r="GF23">
        <v>1370000</v>
      </c>
      <c r="GG23">
        <v>680000</v>
      </c>
      <c r="GH23">
        <v>510000</v>
      </c>
      <c r="GI23">
        <v>1550000</v>
      </c>
      <c r="GJ23">
        <v>750000</v>
      </c>
      <c r="GK23">
        <v>670000</v>
      </c>
      <c r="GL23">
        <v>840000</v>
      </c>
      <c r="GM23">
        <v>740000</v>
      </c>
      <c r="GN23">
        <v>660000</v>
      </c>
      <c r="GO23">
        <v>1200000</v>
      </c>
      <c r="GP23">
        <v>3770000</v>
      </c>
      <c r="GQ23" s="30">
        <v>1.3856997084548106</v>
      </c>
      <c r="GR23" s="54">
        <f t="shared" si="36"/>
        <v>1.9996262490744143E-5</v>
      </c>
      <c r="GS23" s="44">
        <f t="shared" si="167"/>
        <v>4.7529705264649778</v>
      </c>
      <c r="GT23" s="30">
        <v>2.4</v>
      </c>
      <c r="GU23" s="13">
        <f t="shared" si="168"/>
        <v>0.71059649375546097</v>
      </c>
      <c r="GV23" s="44">
        <v>0.41</v>
      </c>
      <c r="GW23" s="13">
        <f t="shared" si="169"/>
        <v>1.7100000000000009</v>
      </c>
      <c r="GX23" s="13">
        <f t="shared" si="170"/>
        <v>-0.15665381004537635</v>
      </c>
      <c r="GY23" s="13">
        <f t="shared" si="171"/>
        <v>14.886316152974905</v>
      </c>
      <c r="GZ23" s="13">
        <f t="shared" si="172"/>
        <v>17.410896085350757</v>
      </c>
      <c r="HA23" s="13">
        <v>9.75</v>
      </c>
      <c r="HB23" s="13">
        <v>8.0399999999999991</v>
      </c>
      <c r="HC23" s="13">
        <v>2</v>
      </c>
      <c r="HD23" s="13">
        <f t="shared" si="173"/>
        <v>-10.684619516131413</v>
      </c>
      <c r="HE23" s="13">
        <f t="shared" si="37"/>
        <v>0.25865107765800122</v>
      </c>
      <c r="HF23" s="13">
        <f t="shared" si="174"/>
        <v>-1.2273486055805338</v>
      </c>
      <c r="HG23" s="13">
        <f t="shared" si="175"/>
        <v>4.5925490614693443</v>
      </c>
      <c r="HH23" s="44">
        <v>0.76</v>
      </c>
      <c r="HI23" s="44">
        <v>0.72</v>
      </c>
      <c r="HJ23">
        <v>50000</v>
      </c>
      <c r="HK23" s="44"/>
      <c r="HL23" s="44"/>
      <c r="HM23" s="44"/>
      <c r="HN23" s="44"/>
    </row>
    <row r="24" spans="1:222" x14ac:dyDescent="0.25">
      <c r="A24" s="40" t="s">
        <v>279</v>
      </c>
      <c r="B24" s="45"/>
      <c r="C24" s="67">
        <f t="shared" si="38"/>
        <v>1.0246739834407492E-5</v>
      </c>
      <c r="D24" s="67">
        <f t="shared" si="39"/>
        <v>6.0720188969520805E-5</v>
      </c>
      <c r="E24" s="67">
        <f t="shared" si="40"/>
        <v>7.4362203523747894E-6</v>
      </c>
      <c r="F24" s="67">
        <f t="shared" si="41"/>
        <v>1.727416513697122E-5</v>
      </c>
      <c r="G24" s="67">
        <f t="shared" si="42"/>
        <v>3.195365973174269E-5</v>
      </c>
      <c r="H24" s="67">
        <f t="shared" si="43"/>
        <v>3.2273196328924669E-5</v>
      </c>
      <c r="I24" s="67">
        <f t="shared" si="44"/>
        <v>9.4493592854849595E-6</v>
      </c>
      <c r="J24" s="67">
        <f t="shared" si="45"/>
        <v>0</v>
      </c>
      <c r="K24" s="67">
        <f t="shared" si="46"/>
        <v>6.236122832348201E-6</v>
      </c>
      <c r="L24" s="67">
        <f t="shared" si="47"/>
        <v>7.1321980836813736E-6</v>
      </c>
      <c r="M24" s="67">
        <f t="shared" si="48"/>
        <v>1.4215574573039902E-6</v>
      </c>
      <c r="N24" s="67">
        <f t="shared" si="49"/>
        <v>0</v>
      </c>
      <c r="O24" s="67">
        <f t="shared" si="50"/>
        <v>0</v>
      </c>
      <c r="P24" s="67">
        <f t="shared" si="51"/>
        <v>3.0239171351365002E-6</v>
      </c>
      <c r="Q24" s="67">
        <f t="shared" si="52"/>
        <v>1.0639515273247468E-5</v>
      </c>
      <c r="R24" s="67">
        <f t="shared" si="53"/>
        <v>3.328173371341947E-6</v>
      </c>
      <c r="S24" s="67">
        <f t="shared" si="54"/>
        <v>5.6825865086818084E-6</v>
      </c>
      <c r="T24" s="67">
        <f t="shared" si="55"/>
        <v>2.7680472236113474E-5</v>
      </c>
      <c r="U24" s="67">
        <f t="shared" si="56"/>
        <v>2.1941837748951087E-6</v>
      </c>
      <c r="V24" s="67">
        <f t="shared" si="57"/>
        <v>2.4204897246526969E-6</v>
      </c>
      <c r="W24" s="67">
        <f t="shared" si="58"/>
        <v>0</v>
      </c>
      <c r="X24" s="67">
        <f t="shared" si="59"/>
        <v>0</v>
      </c>
      <c r="Y24" s="67">
        <f t="shared" si="60"/>
        <v>1.7560415648265604E-6</v>
      </c>
      <c r="Z24" s="67">
        <f t="shared" si="61"/>
        <v>0</v>
      </c>
      <c r="AA24" s="67">
        <f t="shared" si="62"/>
        <v>2.3215879940696738E-6</v>
      </c>
      <c r="AB24" s="67">
        <f t="shared" si="63"/>
        <v>6.3900928730653561E-6</v>
      </c>
      <c r="AC24" s="67">
        <f t="shared" si="64"/>
        <v>1.782251140669544E-6</v>
      </c>
      <c r="AD24" s="67">
        <f t="shared" si="65"/>
        <v>0</v>
      </c>
      <c r="AE24" s="67">
        <f t="shared" si="66"/>
        <v>1.4588356989309048E-5</v>
      </c>
      <c r="AF24" s="67">
        <f t="shared" si="67"/>
        <v>0</v>
      </c>
      <c r="AG24" s="67">
        <f t="shared" si="68"/>
        <v>3.9938080456103364E-6</v>
      </c>
      <c r="AH24" s="67">
        <f t="shared" si="69"/>
        <v>8.1325030538703658E-6</v>
      </c>
      <c r="AI24" s="55">
        <f t="shared" si="70"/>
        <v>217368.35284857385</v>
      </c>
      <c r="AJ24" s="55">
        <f t="shared" si="71"/>
        <v>67467.492305257532</v>
      </c>
      <c r="AK24" s="55">
        <f t="shared" si="72"/>
        <v>9242.5057984742871</v>
      </c>
      <c r="AL24" s="55">
        <f t="shared" si="73"/>
        <v>37893.983408118831</v>
      </c>
      <c r="AM24" s="55">
        <f t="shared" si="74"/>
        <v>36969.317222508551</v>
      </c>
      <c r="AN24" s="55">
        <f t="shared" si="75"/>
        <v>14787.723208695252</v>
      </c>
      <c r="AO24" s="55">
        <f t="shared" si="76"/>
        <v>12015.2386981982</v>
      </c>
      <c r="AP24" s="55">
        <f t="shared" si="77"/>
        <v>0</v>
      </c>
      <c r="AQ24" s="55">
        <f t="shared" si="78"/>
        <v>3428.9728564045217</v>
      </c>
      <c r="AR24" s="55">
        <f t="shared" si="79"/>
        <v>14788.012779313967</v>
      </c>
      <c r="AS24" s="55">
        <f t="shared" si="80"/>
        <v>683.94863318175442</v>
      </c>
      <c r="AT24" s="55">
        <f t="shared" si="81"/>
        <v>0</v>
      </c>
      <c r="AU24" s="55">
        <f t="shared" si="82"/>
        <v>0</v>
      </c>
      <c r="AV24" s="55">
        <f t="shared" si="83"/>
        <v>2061.0858763004212</v>
      </c>
      <c r="AW24" s="55">
        <f t="shared" si="84"/>
        <v>16636.468929556588</v>
      </c>
      <c r="AX24" s="55">
        <f t="shared" si="85"/>
        <v>2745.0330053622456</v>
      </c>
      <c r="AY24" s="55">
        <f t="shared" si="86"/>
        <v>7551.137551228403</v>
      </c>
      <c r="AZ24" s="55">
        <f t="shared" si="87"/>
        <v>4122.0925896098979</v>
      </c>
      <c r="BA24" s="55">
        <f t="shared" si="88"/>
        <v>2061.0872083088589</v>
      </c>
      <c r="BB24" s="55">
        <f t="shared" si="89"/>
        <v>693.19064294042209</v>
      </c>
      <c r="BC24" s="55">
        <f t="shared" si="90"/>
        <v>0</v>
      </c>
      <c r="BD24" s="55">
        <f t="shared" si="91"/>
        <v>0</v>
      </c>
      <c r="BE24" s="55">
        <f t="shared" si="92"/>
        <v>683.94845499662711</v>
      </c>
      <c r="BF24" s="55">
        <f t="shared" si="93"/>
        <v>0</v>
      </c>
      <c r="BG24" s="55">
        <f t="shared" si="94"/>
        <v>2061.0870037809873</v>
      </c>
      <c r="BH24" s="55">
        <f t="shared" si="95"/>
        <v>2745.0264588157929</v>
      </c>
      <c r="BI24" s="55">
        <f t="shared" si="96"/>
        <v>683.9484410343623</v>
      </c>
      <c r="BJ24" s="55">
        <f t="shared" si="97"/>
        <v>0</v>
      </c>
      <c r="BK24" s="55">
        <f t="shared" si="98"/>
        <v>6183.2019346865409</v>
      </c>
      <c r="BL24" s="55">
        <f t="shared" si="99"/>
        <v>0</v>
      </c>
      <c r="BM24" s="55">
        <f t="shared" si="100"/>
        <v>2745.0315821973168</v>
      </c>
      <c r="BN24" s="55">
        <f t="shared" si="101"/>
        <v>17560.75149354243</v>
      </c>
      <c r="BO24" s="44">
        <f t="shared" si="102"/>
        <v>7.9809634036287036E-4</v>
      </c>
      <c r="BP24" s="44">
        <f t="shared" si="103"/>
        <v>4.7291778991389276E-3</v>
      </c>
      <c r="BQ24" s="44">
        <f t="shared" si="104"/>
        <v>5.7919234184231332E-4</v>
      </c>
      <c r="BR24" s="44">
        <f t="shared" si="105"/>
        <v>1.3454398902968962E-3</v>
      </c>
      <c r="BS24" s="44">
        <f t="shared" si="106"/>
        <v>2.4887591709269593E-3</v>
      </c>
      <c r="BT24" s="44">
        <f t="shared" si="107"/>
        <v>2.5136461370502423E-3</v>
      </c>
      <c r="BU24" s="44">
        <f t="shared" si="108"/>
        <v>7.3599055603324425E-4</v>
      </c>
      <c r="BV24" s="44">
        <f t="shared" si="109"/>
        <v>0</v>
      </c>
      <c r="BW24" s="44">
        <f t="shared" si="110"/>
        <v>4.8571959844158743E-4</v>
      </c>
      <c r="BX24" s="44">
        <f t="shared" si="111"/>
        <v>5.5551278648195083E-4</v>
      </c>
      <c r="BY24" s="44">
        <f t="shared" si="112"/>
        <v>1.1072278805198093E-4</v>
      </c>
      <c r="BZ24" s="44">
        <f t="shared" si="113"/>
        <v>0</v>
      </c>
      <c r="CA24" s="44">
        <f t="shared" si="114"/>
        <v>0</v>
      </c>
      <c r="CB24" s="44">
        <f t="shared" si="115"/>
        <v>2.3552767173059083E-4</v>
      </c>
      <c r="CC24" s="44">
        <f t="shared" si="116"/>
        <v>8.2868851384190127E-4</v>
      </c>
      <c r="CD24" s="44">
        <f t="shared" si="117"/>
        <v>2.5922560193365773E-4</v>
      </c>
      <c r="CE24" s="44">
        <f t="shared" si="118"/>
        <v>4.426059109771275E-4</v>
      </c>
      <c r="CF24" s="44">
        <f t="shared" si="119"/>
        <v>2.1559426680564631E-3</v>
      </c>
      <c r="CG24" s="44">
        <f t="shared" si="120"/>
        <v>1.7090128688617337E-4</v>
      </c>
      <c r="CH24" s="44">
        <f t="shared" si="121"/>
        <v>1.8852784378241597E-4</v>
      </c>
      <c r="CI24" s="44">
        <f t="shared" si="122"/>
        <v>0</v>
      </c>
      <c r="CJ24" s="44">
        <f t="shared" si="123"/>
        <v>0</v>
      </c>
      <c r="CK24" s="44">
        <f t="shared" si="124"/>
        <v>1.3677517313685092E-4</v>
      </c>
      <c r="CL24" s="44">
        <f t="shared" si="125"/>
        <v>0</v>
      </c>
      <c r="CM24" s="44">
        <f t="shared" si="126"/>
        <v>1.8082456947128128E-4</v>
      </c>
      <c r="CN24" s="44">
        <f t="shared" si="127"/>
        <v>4.9771196873152367E-4</v>
      </c>
      <c r="CO24" s="44">
        <f t="shared" si="128"/>
        <v>1.3881659079760021E-4</v>
      </c>
      <c r="CP24" s="44">
        <f t="shared" si="129"/>
        <v>0</v>
      </c>
      <c r="CQ24" s="44">
        <f t="shared" si="130"/>
        <v>1.1362516411741893E-3</v>
      </c>
      <c r="CR24" s="44">
        <f t="shared" si="131"/>
        <v>0</v>
      </c>
      <c r="CS24" s="44">
        <f t="shared" si="132"/>
        <v>3.1107056104548241E-4</v>
      </c>
      <c r="CT24" s="44">
        <f t="shared" si="133"/>
        <v>6.3342406640565945E-4</v>
      </c>
      <c r="CU24" s="39">
        <v>6.35</v>
      </c>
      <c r="CV24" s="39">
        <v>37.628865979381402</v>
      </c>
      <c r="CW24" s="39">
        <v>4.6082949308755801</v>
      </c>
      <c r="CX24" s="39">
        <v>10.7049608355091</v>
      </c>
      <c r="CY24" s="39">
        <v>19.801980198019798</v>
      </c>
      <c r="CZ24" s="39">
        <v>20</v>
      </c>
      <c r="DA24" s="39">
        <v>5.85585585585586</v>
      </c>
      <c r="DB24" s="39">
        <v>0</v>
      </c>
      <c r="DC24" s="39">
        <v>3.8645833333333299</v>
      </c>
      <c r="DD24" s="39">
        <v>4.4198895027624303</v>
      </c>
      <c r="DE24" s="39">
        <v>0.88095238095238104</v>
      </c>
      <c r="DF24" s="39">
        <v>0</v>
      </c>
      <c r="DG24" s="39">
        <v>0</v>
      </c>
      <c r="DH24" s="39">
        <v>1.8739495798319299</v>
      </c>
      <c r="DI24" s="39">
        <v>6.5934065934065904</v>
      </c>
      <c r="DJ24" s="39">
        <v>2.0625</v>
      </c>
      <c r="DK24" s="39">
        <v>3.5215517241379302</v>
      </c>
      <c r="DL24" s="39">
        <v>17.153846153846199</v>
      </c>
      <c r="DM24" s="39">
        <v>1.3597560975609799</v>
      </c>
      <c r="DN24" s="39">
        <v>1.5</v>
      </c>
      <c r="DO24" s="39">
        <v>0</v>
      </c>
      <c r="DP24" s="39">
        <v>0</v>
      </c>
      <c r="DQ24" s="39">
        <v>1.0882352941176501</v>
      </c>
      <c r="DR24" s="39">
        <v>0</v>
      </c>
      <c r="DS24" s="39">
        <v>1.43870967741935</v>
      </c>
      <c r="DT24" s="39">
        <v>3.96</v>
      </c>
      <c r="DU24" s="78">
        <v>1.1044776119402999</v>
      </c>
      <c r="DV24" s="78">
        <v>0</v>
      </c>
      <c r="DW24" s="78">
        <v>9.0405405405405403</v>
      </c>
      <c r="DX24" s="78">
        <v>0</v>
      </c>
      <c r="DY24" s="78">
        <v>2.4750000000000001</v>
      </c>
      <c r="DZ24" s="78">
        <v>5.03978779840849</v>
      </c>
      <c r="EA24" s="39">
        <f t="shared" si="134"/>
        <v>1.2566967128916086E-2</v>
      </c>
      <c r="EB24" s="39">
        <f t="shared" si="33"/>
        <v>735.37216469780276</v>
      </c>
      <c r="EC24">
        <v>572.77</v>
      </c>
      <c r="ED24" s="39">
        <f t="shared" si="34"/>
        <v>9.2425593306701109E-2</v>
      </c>
      <c r="EE24" s="39">
        <f t="shared" si="135"/>
        <v>27235853850.644524</v>
      </c>
      <c r="EF24" s="39">
        <f t="shared" si="136"/>
        <v>1426621999.5137374</v>
      </c>
      <c r="EG24" s="39">
        <f t="shared" si="137"/>
        <v>1595757597.394232</v>
      </c>
      <c r="EH24" s="39">
        <f t="shared" si="138"/>
        <v>2816475390.7925849</v>
      </c>
      <c r="EI24" s="39">
        <f t="shared" si="139"/>
        <v>1485451772.6895616</v>
      </c>
      <c r="EJ24" s="39">
        <f t="shared" si="140"/>
        <v>588297731.75824225</v>
      </c>
      <c r="EK24" s="39">
        <f t="shared" si="141"/>
        <v>1632526205.6291223</v>
      </c>
      <c r="EL24" s="39">
        <f t="shared" si="142"/>
        <v>338271195.76098931</v>
      </c>
      <c r="EM24" s="39">
        <f t="shared" si="143"/>
        <v>705957278.1098907</v>
      </c>
      <c r="EN24" s="39">
        <f t="shared" si="144"/>
        <v>2662047236.2060461</v>
      </c>
      <c r="EO24" s="39">
        <f t="shared" si="145"/>
        <v>617712618.34615433</v>
      </c>
      <c r="EP24" s="39">
        <f t="shared" si="146"/>
        <v>279441422.58516508</v>
      </c>
      <c r="EQ24" s="39">
        <f t="shared" si="147"/>
        <v>507406793.64148396</v>
      </c>
      <c r="ER24" s="39">
        <f t="shared" si="148"/>
        <v>875092875.99038529</v>
      </c>
      <c r="ES24" s="39">
        <f t="shared" si="149"/>
        <v>2007566009.6250017</v>
      </c>
      <c r="ET24" s="39">
        <f t="shared" si="150"/>
        <v>1058935917.164836</v>
      </c>
      <c r="EU24" s="39">
        <f t="shared" si="151"/>
        <v>1706063422.0989025</v>
      </c>
      <c r="EV24" s="39">
        <f t="shared" si="152"/>
        <v>191196762.82142872</v>
      </c>
      <c r="EW24" s="39">
        <f t="shared" si="153"/>
        <v>1206010350.1043966</v>
      </c>
      <c r="EX24" s="39">
        <f t="shared" si="154"/>
        <v>367686082.34890139</v>
      </c>
      <c r="EY24" s="39">
        <f t="shared" si="155"/>
        <v>360332360.70192337</v>
      </c>
      <c r="EZ24" s="39">
        <f t="shared" si="156"/>
        <v>1007459865.6359898</v>
      </c>
      <c r="FA24" s="39">
        <f t="shared" si="157"/>
        <v>500053071.99450588</v>
      </c>
      <c r="FB24" s="39">
        <f t="shared" si="158"/>
        <v>375039803.99587941</v>
      </c>
      <c r="FC24" s="39">
        <f t="shared" si="159"/>
        <v>1139826855.2815943</v>
      </c>
      <c r="FD24" s="39">
        <f t="shared" si="160"/>
        <v>551529123.52335215</v>
      </c>
      <c r="FE24" s="39">
        <f t="shared" si="161"/>
        <v>492699350.34752786</v>
      </c>
      <c r="FF24" s="39">
        <f t="shared" si="162"/>
        <v>617712618.34615433</v>
      </c>
      <c r="FG24" s="39">
        <f t="shared" si="163"/>
        <v>544175401.87637413</v>
      </c>
      <c r="FH24" s="39">
        <f t="shared" si="164"/>
        <v>485345628.70054984</v>
      </c>
      <c r="FI24" s="39">
        <f t="shared" si="165"/>
        <v>882446597.63736331</v>
      </c>
      <c r="FJ24" s="39">
        <f t="shared" si="166"/>
        <v>2772353060.9107165</v>
      </c>
      <c r="FK24" s="39">
        <v>37036830</v>
      </c>
      <c r="FL24">
        <v>1940000</v>
      </c>
      <c r="FM24">
        <v>2170000</v>
      </c>
      <c r="FN24">
        <v>3830000</v>
      </c>
      <c r="FO24">
        <v>2020000</v>
      </c>
      <c r="FP24">
        <v>800000</v>
      </c>
      <c r="FQ24">
        <v>2220000</v>
      </c>
      <c r="FR24">
        <v>460000</v>
      </c>
      <c r="FS24">
        <v>960000</v>
      </c>
      <c r="FT24">
        <v>3620000</v>
      </c>
      <c r="FU24">
        <v>840000</v>
      </c>
      <c r="FV24">
        <v>380000</v>
      </c>
      <c r="FW24">
        <v>690000</v>
      </c>
      <c r="FX24">
        <v>1190000</v>
      </c>
      <c r="FY24">
        <v>2730000</v>
      </c>
      <c r="FZ24">
        <v>1440000</v>
      </c>
      <c r="GA24">
        <v>2320000</v>
      </c>
      <c r="GB24">
        <v>260000</v>
      </c>
      <c r="GC24">
        <v>1640000</v>
      </c>
      <c r="GD24">
        <v>500000</v>
      </c>
      <c r="GE24">
        <v>490000</v>
      </c>
      <c r="GF24">
        <v>1370000</v>
      </c>
      <c r="GG24">
        <v>680000</v>
      </c>
      <c r="GH24">
        <v>510000</v>
      </c>
      <c r="GI24">
        <v>1550000</v>
      </c>
      <c r="GJ24">
        <v>750000</v>
      </c>
      <c r="GK24">
        <v>670000</v>
      </c>
      <c r="GL24">
        <v>840000</v>
      </c>
      <c r="GM24">
        <v>740000</v>
      </c>
      <c r="GN24">
        <v>660000</v>
      </c>
      <c r="GO24">
        <v>1200000</v>
      </c>
      <c r="GP24">
        <v>3770000</v>
      </c>
      <c r="GQ24" s="30">
        <v>1.2838873626373637</v>
      </c>
      <c r="GR24" s="54">
        <f t="shared" si="36"/>
        <v>1.9996906789228744E-5</v>
      </c>
      <c r="GS24" s="44">
        <f t="shared" si="167"/>
        <v>3.9334928494882568</v>
      </c>
      <c r="GT24" s="30">
        <v>2.9</v>
      </c>
      <c r="GU24" s="13">
        <f t="shared" si="168"/>
        <v>0.85863742995451542</v>
      </c>
      <c r="GV24" s="44">
        <v>0.41</v>
      </c>
      <c r="GW24" s="13">
        <f t="shared" si="169"/>
        <v>1.7100000000000009</v>
      </c>
      <c r="GX24" s="13">
        <f t="shared" si="170"/>
        <v>-0.15665381004537635</v>
      </c>
      <c r="GY24" s="13">
        <f t="shared" si="171"/>
        <v>14.886316152974905</v>
      </c>
      <c r="GZ24" s="13">
        <f t="shared" si="172"/>
        <v>17.410896085350757</v>
      </c>
      <c r="HA24" s="13">
        <v>9.75</v>
      </c>
      <c r="HB24" s="13">
        <v>8.0399999999999991</v>
      </c>
      <c r="HC24" s="13">
        <v>2</v>
      </c>
      <c r="HD24" s="13">
        <f t="shared" si="173"/>
        <v>-10.684619516131413</v>
      </c>
      <c r="HE24" s="13">
        <f t="shared" si="37"/>
        <v>0.25865107765800122</v>
      </c>
      <c r="HF24" s="13">
        <f t="shared" si="174"/>
        <v>-1.2273486055805338</v>
      </c>
      <c r="HG24" s="13">
        <f t="shared" si="175"/>
        <v>3.8007302577677327</v>
      </c>
      <c r="HH24" s="44">
        <v>0.76</v>
      </c>
      <c r="HI24" s="44">
        <v>0.72</v>
      </c>
      <c r="HJ24">
        <v>50000</v>
      </c>
      <c r="HK24" s="44"/>
      <c r="HL24" s="44"/>
      <c r="HM24" s="44"/>
      <c r="HN24" s="44"/>
    </row>
    <row r="25" spans="1:222" x14ac:dyDescent="0.25">
      <c r="A25" s="40" t="s">
        <v>280</v>
      </c>
      <c r="B25" s="45"/>
      <c r="C25" s="67">
        <f t="shared" si="38"/>
        <v>6.8424861280336202E-6</v>
      </c>
      <c r="D25" s="67">
        <f t="shared" si="39"/>
        <v>4.0547243067567962E-5</v>
      </c>
      <c r="E25" s="67">
        <f t="shared" si="40"/>
        <v>4.9656998643010652E-6</v>
      </c>
      <c r="F25" s="67">
        <f t="shared" si="41"/>
        <v>1.1535204097357088E-5</v>
      </c>
      <c r="G25" s="67">
        <f t="shared" si="42"/>
        <v>2.133775981316699E-5</v>
      </c>
      <c r="H25" s="67">
        <f t="shared" si="43"/>
        <v>2.1551137411313093E-5</v>
      </c>
      <c r="I25" s="67">
        <f t="shared" si="44"/>
        <v>6.3100177104535859E-6</v>
      </c>
      <c r="J25" s="67">
        <f t="shared" si="45"/>
        <v>0</v>
      </c>
      <c r="K25" s="67">
        <f t="shared" si="46"/>
        <v>4.1643083227294042E-6</v>
      </c>
      <c r="L25" s="67">
        <f t="shared" si="47"/>
        <v>4.7626823008739549E-6</v>
      </c>
      <c r="M25" s="67">
        <f t="shared" si="48"/>
        <v>9.4927629068486397E-7</v>
      </c>
      <c r="N25" s="67">
        <f t="shared" si="49"/>
        <v>0</v>
      </c>
      <c r="O25" s="67">
        <f t="shared" si="50"/>
        <v>0</v>
      </c>
      <c r="P25" s="67">
        <f t="shared" si="51"/>
        <v>2.0192872448587806E-6</v>
      </c>
      <c r="Q25" s="67">
        <f t="shared" si="52"/>
        <v>7.1047705751947632E-6</v>
      </c>
      <c r="R25" s="67">
        <f t="shared" si="53"/>
        <v>2.2224610455312543E-6</v>
      </c>
      <c r="S25" s="67">
        <f t="shared" si="54"/>
        <v>3.7946722553083845E-6</v>
      </c>
      <c r="T25" s="67">
        <f t="shared" si="55"/>
        <v>1.8484244779681802E-5</v>
      </c>
      <c r="U25" s="67">
        <f t="shared" si="56"/>
        <v>1.4652145251536908E-6</v>
      </c>
      <c r="V25" s="67">
        <f t="shared" si="57"/>
        <v>1.6163353058207264E-6</v>
      </c>
      <c r="W25" s="67">
        <f t="shared" si="58"/>
        <v>0</v>
      </c>
      <c r="X25" s="67">
        <f t="shared" si="59"/>
        <v>0</v>
      </c>
      <c r="Y25" s="67">
        <f t="shared" si="60"/>
        <v>1.1726354179897314E-6</v>
      </c>
      <c r="Z25" s="67">
        <f t="shared" si="61"/>
        <v>0</v>
      </c>
      <c r="AA25" s="67">
        <f t="shared" si="62"/>
        <v>1.5502914976206483E-6</v>
      </c>
      <c r="AB25" s="67">
        <f t="shared" si="63"/>
        <v>4.2671252074022448E-6</v>
      </c>
      <c r="AC25" s="67">
        <f t="shared" si="64"/>
        <v>1.1901374391554143E-6</v>
      </c>
      <c r="AD25" s="67">
        <f t="shared" si="65"/>
        <v>0</v>
      </c>
      <c r="AE25" s="67">
        <f t="shared" si="66"/>
        <v>9.7416965730845462E-6</v>
      </c>
      <c r="AF25" s="67">
        <f t="shared" si="67"/>
        <v>0</v>
      </c>
      <c r="AG25" s="67">
        <f t="shared" si="68"/>
        <v>2.6669532545708918E-6</v>
      </c>
      <c r="AH25" s="67">
        <f t="shared" si="69"/>
        <v>5.43065796831943E-6</v>
      </c>
      <c r="AI25" s="55">
        <f t="shared" si="70"/>
        <v>145152.50346687803</v>
      </c>
      <c r="AJ25" s="55">
        <f t="shared" si="71"/>
        <v>45052.903478956985</v>
      </c>
      <c r="AK25" s="55">
        <f t="shared" si="72"/>
        <v>6171.8867411098881</v>
      </c>
      <c r="AL25" s="55">
        <f t="shared" si="73"/>
        <v>25304.541745308863</v>
      </c>
      <c r="AM25" s="55">
        <f t="shared" si="74"/>
        <v>24687.075548166533</v>
      </c>
      <c r="AN25" s="55">
        <f t="shared" si="75"/>
        <v>9874.8277617206131</v>
      </c>
      <c r="AO25" s="55">
        <f t="shared" si="76"/>
        <v>8023.4401830506458</v>
      </c>
      <c r="AP25" s="55">
        <f t="shared" si="77"/>
        <v>0</v>
      </c>
      <c r="AQ25" s="55">
        <f t="shared" si="78"/>
        <v>2289.7721212220172</v>
      </c>
      <c r="AR25" s="55">
        <f t="shared" si="79"/>
        <v>9875.0211240920289</v>
      </c>
      <c r="AS25" s="55">
        <f t="shared" si="80"/>
        <v>456.72175839393969</v>
      </c>
      <c r="AT25" s="55">
        <f t="shared" si="81"/>
        <v>0</v>
      </c>
      <c r="AU25" s="55">
        <f t="shared" si="82"/>
        <v>0</v>
      </c>
      <c r="AV25" s="55">
        <f t="shared" si="83"/>
        <v>1376.3354731403624</v>
      </c>
      <c r="AW25" s="55">
        <f t="shared" si="84"/>
        <v>11109.368417005031</v>
      </c>
      <c r="AX25" s="55">
        <f t="shared" si="85"/>
        <v>1833.0562271499566</v>
      </c>
      <c r="AY25" s="55">
        <f t="shared" si="86"/>
        <v>5042.4383546334084</v>
      </c>
      <c r="AZ25" s="55">
        <f t="shared" si="87"/>
        <v>2752.6180847586443</v>
      </c>
      <c r="BA25" s="55">
        <f t="shared" si="88"/>
        <v>1376.3363625963134</v>
      </c>
      <c r="BB25" s="55">
        <f t="shared" si="89"/>
        <v>462.89331390174391</v>
      </c>
      <c r="BC25" s="55">
        <f t="shared" si="90"/>
        <v>0</v>
      </c>
      <c r="BD25" s="55">
        <f t="shared" si="91"/>
        <v>0</v>
      </c>
      <c r="BE25" s="55">
        <f t="shared" si="92"/>
        <v>456.72163940984206</v>
      </c>
      <c r="BF25" s="55">
        <f t="shared" si="93"/>
        <v>0</v>
      </c>
      <c r="BG25" s="55">
        <f t="shared" si="94"/>
        <v>1376.3362260217039</v>
      </c>
      <c r="BH25" s="55">
        <f t="shared" si="95"/>
        <v>1833.0518556576014</v>
      </c>
      <c r="BI25" s="55">
        <f t="shared" si="96"/>
        <v>456.72163008646334</v>
      </c>
      <c r="BJ25" s="55">
        <f t="shared" si="97"/>
        <v>0</v>
      </c>
      <c r="BK25" s="55">
        <f t="shared" si="98"/>
        <v>4128.9692293032622</v>
      </c>
      <c r="BL25" s="55">
        <f t="shared" si="99"/>
        <v>0</v>
      </c>
      <c r="BM25" s="55">
        <f t="shared" si="100"/>
        <v>1833.0552768237578</v>
      </c>
      <c r="BN25" s="55">
        <f t="shared" si="101"/>
        <v>11726.57844870014</v>
      </c>
      <c r="BO25" s="44">
        <f t="shared" si="102"/>
        <v>7.9807659156761141E-4</v>
      </c>
      <c r="BP25" s="44">
        <f t="shared" si="103"/>
        <v>4.7290608808167565E-3</v>
      </c>
      <c r="BQ25" s="44">
        <f t="shared" si="104"/>
        <v>5.7917800976805764E-4</v>
      </c>
      <c r="BR25" s="44">
        <f t="shared" si="105"/>
        <v>1.3454065977353945E-3</v>
      </c>
      <c r="BS25" s="44">
        <f t="shared" si="106"/>
        <v>2.4886975879301666E-3</v>
      </c>
      <c r="BT25" s="44">
        <f t="shared" si="107"/>
        <v>2.5135839382544405E-3</v>
      </c>
      <c r="BU25" s="44">
        <f t="shared" si="108"/>
        <v>7.3597234402662868E-4</v>
      </c>
      <c r="BV25" s="44">
        <f t="shared" si="109"/>
        <v>0</v>
      </c>
      <c r="BW25" s="44">
        <f t="shared" si="110"/>
        <v>4.8570757933263817E-4</v>
      </c>
      <c r="BX25" s="44">
        <f t="shared" si="111"/>
        <v>5.5549904035339227E-4</v>
      </c>
      <c r="BY25" s="44">
        <f t="shared" si="112"/>
        <v>1.1072004821144877E-4</v>
      </c>
      <c r="BZ25" s="44">
        <f t="shared" si="113"/>
        <v>0</v>
      </c>
      <c r="CA25" s="44">
        <f t="shared" si="114"/>
        <v>0</v>
      </c>
      <c r="CB25" s="44">
        <f t="shared" si="115"/>
        <v>2.3552184359468994E-4</v>
      </c>
      <c r="CC25" s="44">
        <f t="shared" si="116"/>
        <v>8.2866800805336534E-4</v>
      </c>
      <c r="CD25" s="44">
        <f t="shared" si="117"/>
        <v>2.592191873936254E-4</v>
      </c>
      <c r="CE25" s="44">
        <f t="shared" si="118"/>
        <v>4.425949587096544E-4</v>
      </c>
      <c r="CF25" s="44">
        <f t="shared" si="119"/>
        <v>2.1558893202460994E-3</v>
      </c>
      <c r="CG25" s="44">
        <f t="shared" si="120"/>
        <v>1.7089705792843783E-4</v>
      </c>
      <c r="CH25" s="44">
        <f t="shared" si="121"/>
        <v>1.885231786557962E-4</v>
      </c>
      <c r="CI25" s="44">
        <f t="shared" si="122"/>
        <v>0</v>
      </c>
      <c r="CJ25" s="44">
        <f t="shared" si="123"/>
        <v>0</v>
      </c>
      <c r="CK25" s="44">
        <f t="shared" si="124"/>
        <v>1.3677178862972169E-4</v>
      </c>
      <c r="CL25" s="44">
        <f t="shared" si="125"/>
        <v>0</v>
      </c>
      <c r="CM25" s="44">
        <f t="shared" si="126"/>
        <v>1.8082009496204912E-4</v>
      </c>
      <c r="CN25" s="44">
        <f t="shared" si="127"/>
        <v>4.9769965287340453E-4</v>
      </c>
      <c r="CO25" s="44">
        <f t="shared" si="128"/>
        <v>1.388131557755795E-4</v>
      </c>
      <c r="CP25" s="44">
        <f t="shared" si="129"/>
        <v>0</v>
      </c>
      <c r="CQ25" s="44">
        <f t="shared" si="130"/>
        <v>1.1362235248628997E-3</v>
      </c>
      <c r="CR25" s="44">
        <f t="shared" si="131"/>
        <v>0</v>
      </c>
      <c r="CS25" s="44">
        <f t="shared" si="132"/>
        <v>3.1106286360542499E-4</v>
      </c>
      <c r="CT25" s="44">
        <f t="shared" si="133"/>
        <v>6.3340839237964767E-4</v>
      </c>
      <c r="CU25" s="39">
        <v>6.35</v>
      </c>
      <c r="CV25" s="39">
        <v>37.628865979381402</v>
      </c>
      <c r="CW25" s="39">
        <v>4.6082949308755801</v>
      </c>
      <c r="CX25" s="39">
        <v>10.7049608355091</v>
      </c>
      <c r="CY25" s="39">
        <v>19.801980198019798</v>
      </c>
      <c r="CZ25" s="39">
        <v>20</v>
      </c>
      <c r="DA25" s="39">
        <v>5.85585585585586</v>
      </c>
      <c r="DB25" s="39">
        <v>0</v>
      </c>
      <c r="DC25" s="39">
        <v>3.8645833333333299</v>
      </c>
      <c r="DD25" s="39">
        <v>4.4198895027624303</v>
      </c>
      <c r="DE25" s="39">
        <v>0.88095238095238104</v>
      </c>
      <c r="DF25" s="39">
        <v>0</v>
      </c>
      <c r="DG25" s="39">
        <v>0</v>
      </c>
      <c r="DH25" s="39">
        <v>1.8739495798319299</v>
      </c>
      <c r="DI25" s="39">
        <v>6.5934065934065904</v>
      </c>
      <c r="DJ25" s="39">
        <v>2.0625</v>
      </c>
      <c r="DK25" s="39">
        <v>3.5215517241379302</v>
      </c>
      <c r="DL25" s="39">
        <v>17.153846153846199</v>
      </c>
      <c r="DM25" s="39">
        <v>1.3597560975609799</v>
      </c>
      <c r="DN25" s="39">
        <v>1.5</v>
      </c>
      <c r="DO25" s="39">
        <v>0</v>
      </c>
      <c r="DP25" s="39">
        <v>0</v>
      </c>
      <c r="DQ25" s="39">
        <v>1.0882352941176501</v>
      </c>
      <c r="DR25" s="39">
        <v>0</v>
      </c>
      <c r="DS25" s="39">
        <v>1.43870967741935</v>
      </c>
      <c r="DT25" s="39">
        <v>3.96</v>
      </c>
      <c r="DU25" s="78">
        <v>1.1044776119402999</v>
      </c>
      <c r="DV25" s="78">
        <v>0</v>
      </c>
      <c r="DW25" s="78">
        <v>9.0405405405405403</v>
      </c>
      <c r="DX25" s="78">
        <v>0</v>
      </c>
      <c r="DY25" s="78">
        <v>2.4750000000000001</v>
      </c>
      <c r="DZ25" s="78">
        <v>5.03978779840849</v>
      </c>
      <c r="EA25" s="39">
        <f t="shared" si="134"/>
        <v>1.2566656197465182E-2</v>
      </c>
      <c r="EB25" s="39">
        <f t="shared" si="33"/>
        <v>491.07310538922121</v>
      </c>
      <c r="EC25">
        <v>572.77</v>
      </c>
      <c r="ED25" s="39">
        <f t="shared" si="34"/>
        <v>6.1719224875277104E-2</v>
      </c>
      <c r="EE25" s="39">
        <f t="shared" si="135"/>
        <v>18187791121.872669</v>
      </c>
      <c r="EF25" s="39">
        <f t="shared" si="136"/>
        <v>952681824.45508921</v>
      </c>
      <c r="EG25" s="39">
        <f t="shared" si="137"/>
        <v>1065628638.6946101</v>
      </c>
      <c r="EH25" s="39">
        <f t="shared" si="138"/>
        <v>1880809993.6407173</v>
      </c>
      <c r="EI25" s="39">
        <f t="shared" si="139"/>
        <v>991967672.88622689</v>
      </c>
      <c r="EJ25" s="39">
        <f t="shared" si="140"/>
        <v>392858484.31137699</v>
      </c>
      <c r="EK25" s="39">
        <f t="shared" si="141"/>
        <v>1090182293.964071</v>
      </c>
      <c r="EL25" s="39">
        <f t="shared" si="142"/>
        <v>225893628.47904176</v>
      </c>
      <c r="EM25" s="39">
        <f t="shared" si="143"/>
        <v>471430181.17365235</v>
      </c>
      <c r="EN25" s="39">
        <f t="shared" si="144"/>
        <v>1777684641.5089808</v>
      </c>
      <c r="EO25" s="39">
        <f t="shared" si="145"/>
        <v>412501408.52694583</v>
      </c>
      <c r="EP25" s="39">
        <f t="shared" si="146"/>
        <v>186607780.04790407</v>
      </c>
      <c r="EQ25" s="39">
        <f t="shared" si="147"/>
        <v>338840442.71856266</v>
      </c>
      <c r="ER25" s="39">
        <f t="shared" si="148"/>
        <v>584376995.41317332</v>
      </c>
      <c r="ES25" s="39">
        <f t="shared" si="149"/>
        <v>1340629577.712574</v>
      </c>
      <c r="ET25" s="39">
        <f t="shared" si="150"/>
        <v>707145271.76047862</v>
      </c>
      <c r="EU25" s="39">
        <f t="shared" si="151"/>
        <v>1139289604.5029933</v>
      </c>
      <c r="EV25" s="39">
        <f t="shared" si="152"/>
        <v>127679007.40119752</v>
      </c>
      <c r="EW25" s="39">
        <f t="shared" si="153"/>
        <v>805359892.83832276</v>
      </c>
      <c r="EX25" s="39">
        <f t="shared" si="154"/>
        <v>245536552.69461063</v>
      </c>
      <c r="EY25" s="39">
        <f t="shared" si="155"/>
        <v>240625821.6407184</v>
      </c>
      <c r="EZ25" s="39">
        <f t="shared" si="156"/>
        <v>672770154.38323307</v>
      </c>
      <c r="FA25" s="39">
        <f t="shared" si="157"/>
        <v>333929711.66467041</v>
      </c>
      <c r="FB25" s="39">
        <f t="shared" si="158"/>
        <v>250447283.74850282</v>
      </c>
      <c r="FC25" s="39">
        <f t="shared" si="159"/>
        <v>761163313.35329294</v>
      </c>
      <c r="FD25" s="39">
        <f t="shared" si="160"/>
        <v>368304829.04191589</v>
      </c>
      <c r="FE25" s="39">
        <f t="shared" si="161"/>
        <v>329018980.61077821</v>
      </c>
      <c r="FF25" s="39">
        <f t="shared" si="162"/>
        <v>412501408.52694583</v>
      </c>
      <c r="FG25" s="39">
        <f t="shared" si="163"/>
        <v>363394097.9880237</v>
      </c>
      <c r="FH25" s="39">
        <f t="shared" si="164"/>
        <v>324108249.55688602</v>
      </c>
      <c r="FI25" s="39">
        <f t="shared" si="165"/>
        <v>589287726.46706545</v>
      </c>
      <c r="FJ25" s="39">
        <f t="shared" si="166"/>
        <v>1851345607.317364</v>
      </c>
      <c r="FK25" s="39">
        <v>37036830</v>
      </c>
      <c r="FL25">
        <v>1940000</v>
      </c>
      <c r="FM25">
        <v>2170000</v>
      </c>
      <c r="FN25">
        <v>3830000</v>
      </c>
      <c r="FO25">
        <v>2020000</v>
      </c>
      <c r="FP25">
        <v>800000</v>
      </c>
      <c r="FQ25">
        <v>2220000</v>
      </c>
      <c r="FR25">
        <v>460000</v>
      </c>
      <c r="FS25">
        <v>960000</v>
      </c>
      <c r="FT25">
        <v>3620000</v>
      </c>
      <c r="FU25">
        <v>840000</v>
      </c>
      <c r="FV25">
        <v>380000</v>
      </c>
      <c r="FW25">
        <v>690000</v>
      </c>
      <c r="FX25">
        <v>1190000</v>
      </c>
      <c r="FY25">
        <v>2730000</v>
      </c>
      <c r="FZ25">
        <v>1440000</v>
      </c>
      <c r="GA25">
        <v>2320000</v>
      </c>
      <c r="GB25">
        <v>260000</v>
      </c>
      <c r="GC25">
        <v>1640000</v>
      </c>
      <c r="GD25">
        <v>500000</v>
      </c>
      <c r="GE25">
        <v>490000</v>
      </c>
      <c r="GF25">
        <v>1370000</v>
      </c>
      <c r="GG25">
        <v>680000</v>
      </c>
      <c r="GH25">
        <v>510000</v>
      </c>
      <c r="GI25">
        <v>1550000</v>
      </c>
      <c r="GJ25">
        <v>750000</v>
      </c>
      <c r="GK25">
        <v>670000</v>
      </c>
      <c r="GL25">
        <v>840000</v>
      </c>
      <c r="GM25">
        <v>740000</v>
      </c>
      <c r="GN25">
        <v>660000</v>
      </c>
      <c r="GO25">
        <v>1200000</v>
      </c>
      <c r="GP25">
        <v>3770000</v>
      </c>
      <c r="GQ25" s="30">
        <v>0.85736526946107727</v>
      </c>
      <c r="GR25" s="54">
        <f t="shared" si="36"/>
        <v>1.9996411964293746E-5</v>
      </c>
      <c r="GS25" s="44">
        <f t="shared" si="167"/>
        <v>4.562851705406378</v>
      </c>
      <c r="GT25" s="30">
        <v>2.5</v>
      </c>
      <c r="GU25" s="13">
        <f t="shared" si="168"/>
        <v>0.74020468099527192</v>
      </c>
      <c r="GV25" s="44">
        <v>0.41</v>
      </c>
      <c r="GW25" s="13">
        <f t="shared" si="169"/>
        <v>1.7100000000000009</v>
      </c>
      <c r="GX25" s="13">
        <f t="shared" si="170"/>
        <v>-0.15665381004537635</v>
      </c>
      <c r="GY25" s="13">
        <f t="shared" si="171"/>
        <v>14.886316152974905</v>
      </c>
      <c r="GZ25" s="13">
        <f t="shared" si="172"/>
        <v>17.410896085350757</v>
      </c>
      <c r="HA25" s="13">
        <v>9.75</v>
      </c>
      <c r="HB25" s="13">
        <v>8.0399999999999991</v>
      </c>
      <c r="HC25" s="13">
        <v>2</v>
      </c>
      <c r="HD25" s="13">
        <f t="shared" si="173"/>
        <v>-10.684619516131413</v>
      </c>
      <c r="HE25" s="13">
        <f t="shared" si="37"/>
        <v>0.25865107765800122</v>
      </c>
      <c r="HF25" s="13">
        <f t="shared" si="174"/>
        <v>-1.2273486055805338</v>
      </c>
      <c r="HG25" s="13">
        <f t="shared" si="175"/>
        <v>4.4088470990105701</v>
      </c>
      <c r="HH25" s="44">
        <v>0.76</v>
      </c>
      <c r="HI25" s="44">
        <v>0.72</v>
      </c>
      <c r="HJ25">
        <v>50000</v>
      </c>
      <c r="HK25" s="44"/>
      <c r="HL25" s="44"/>
      <c r="HM25" s="44"/>
      <c r="HN25" s="44"/>
    </row>
    <row r="26" spans="1:222" x14ac:dyDescent="0.25">
      <c r="A26" s="40" t="s">
        <v>281</v>
      </c>
      <c r="B26" s="45"/>
      <c r="C26" s="67">
        <f t="shared" si="38"/>
        <v>3.9908120295084615E-6</v>
      </c>
      <c r="D26" s="67">
        <f t="shared" si="39"/>
        <v>2.3648776536600025E-5</v>
      </c>
      <c r="E26" s="67">
        <f t="shared" si="40"/>
        <v>2.8961950938599657E-6</v>
      </c>
      <c r="F26" s="67">
        <f t="shared" si="41"/>
        <v>6.7277931461440232E-6</v>
      </c>
      <c r="G26" s="67">
        <f t="shared" si="42"/>
        <v>1.2445036343677884E-5</v>
      </c>
      <c r="H26" s="67">
        <f t="shared" si="43"/>
        <v>1.2569486707136868E-5</v>
      </c>
      <c r="I26" s="67">
        <f t="shared" si="44"/>
        <v>3.6802551169889952E-6</v>
      </c>
      <c r="J26" s="67">
        <f t="shared" si="45"/>
        <v>0</v>
      </c>
      <c r="K26" s="67">
        <f t="shared" si="46"/>
        <v>2.4287914418552603E-6</v>
      </c>
      <c r="L26" s="67">
        <f t="shared" si="47"/>
        <v>2.7777871176581925E-6</v>
      </c>
      <c r="M26" s="67">
        <f t="shared" si="48"/>
        <v>5.5365596207668233E-7</v>
      </c>
      <c r="N26" s="67">
        <f t="shared" si="49"/>
        <v>0</v>
      </c>
      <c r="O26" s="67">
        <f t="shared" si="50"/>
        <v>0</v>
      </c>
      <c r="P26" s="67">
        <f t="shared" si="51"/>
        <v>1.1777292167058917E-6</v>
      </c>
      <c r="Q26" s="67">
        <f t="shared" si="52"/>
        <v>4.1437868265603583E-6</v>
      </c>
      <c r="R26" s="67">
        <f t="shared" si="53"/>
        <v>1.296228316682857E-6</v>
      </c>
      <c r="S26" s="67">
        <f t="shared" si="54"/>
        <v>2.213204879253361E-6</v>
      </c>
      <c r="T26" s="67">
        <f t="shared" si="55"/>
        <v>1.0780752060401966E-5</v>
      </c>
      <c r="U26" s="67">
        <f t="shared" si="56"/>
        <v>8.5457180964976232E-7</v>
      </c>
      <c r="V26" s="67">
        <f t="shared" si="57"/>
        <v>9.4271150297142725E-7</v>
      </c>
      <c r="W26" s="67">
        <f t="shared" si="58"/>
        <v>0</v>
      </c>
      <c r="X26" s="67">
        <f t="shared" si="59"/>
        <v>0</v>
      </c>
      <c r="Y26" s="67">
        <f t="shared" si="60"/>
        <v>6.8392795316007948E-7</v>
      </c>
      <c r="Z26" s="67">
        <f t="shared" si="61"/>
        <v>0</v>
      </c>
      <c r="AA26" s="67">
        <f t="shared" si="62"/>
        <v>9.0419210829750796E-7</v>
      </c>
      <c r="AB26" s="67">
        <f t="shared" si="63"/>
        <v>2.4887583680577308E-6</v>
      </c>
      <c r="AC26" s="67">
        <f t="shared" si="64"/>
        <v>6.9413583303479243E-7</v>
      </c>
      <c r="AD26" s="67">
        <f t="shared" si="65"/>
        <v>0</v>
      </c>
      <c r="AE26" s="67">
        <f t="shared" si="66"/>
        <v>5.6817477075421507E-6</v>
      </c>
      <c r="AF26" s="67">
        <f t="shared" si="67"/>
        <v>0</v>
      </c>
      <c r="AG26" s="67">
        <f t="shared" si="68"/>
        <v>1.555473979952815E-6</v>
      </c>
      <c r="AH26" s="67">
        <f t="shared" si="69"/>
        <v>3.1673772870055572E-6</v>
      </c>
      <c r="AI26" s="55">
        <f t="shared" si="70"/>
        <v>84658.755022498561</v>
      </c>
      <c r="AJ26" s="55">
        <f t="shared" si="71"/>
        <v>26276.658167770605</v>
      </c>
      <c r="AK26" s="55">
        <f t="shared" si="72"/>
        <v>3599.691601484802</v>
      </c>
      <c r="AL26" s="55">
        <f t="shared" si="73"/>
        <v>14758.622477607807</v>
      </c>
      <c r="AM26" s="55">
        <f t="shared" si="74"/>
        <v>14398.491451798276</v>
      </c>
      <c r="AN26" s="55">
        <f t="shared" si="75"/>
        <v>5759.3951473524812</v>
      </c>
      <c r="AO26" s="55">
        <f t="shared" si="76"/>
        <v>4679.5917444004808</v>
      </c>
      <c r="AP26" s="55">
        <f t="shared" si="77"/>
        <v>0</v>
      </c>
      <c r="AQ26" s="55">
        <f t="shared" si="78"/>
        <v>1335.4868324662073</v>
      </c>
      <c r="AR26" s="55">
        <f t="shared" si="79"/>
        <v>5759.507926201587</v>
      </c>
      <c r="AS26" s="55">
        <f t="shared" si="80"/>
        <v>266.37842640618959</v>
      </c>
      <c r="AT26" s="55">
        <f t="shared" si="81"/>
        <v>0</v>
      </c>
      <c r="AU26" s="55">
        <f t="shared" si="82"/>
        <v>0</v>
      </c>
      <c r="AV26" s="55">
        <f t="shared" si="83"/>
        <v>802.73398583547294</v>
      </c>
      <c r="AW26" s="55">
        <f t="shared" si="84"/>
        <v>6479.4287167013463</v>
      </c>
      <c r="AX26" s="55">
        <f t="shared" si="85"/>
        <v>1069.1118264332149</v>
      </c>
      <c r="AY26" s="55">
        <f t="shared" si="86"/>
        <v>2940.952055350117</v>
      </c>
      <c r="AZ26" s="55">
        <f t="shared" si="87"/>
        <v>1605.437140120943</v>
      </c>
      <c r="BA26" s="55">
        <f t="shared" si="88"/>
        <v>802.73450461178788</v>
      </c>
      <c r="BB26" s="55">
        <f t="shared" si="89"/>
        <v>269.97792481542734</v>
      </c>
      <c r="BC26" s="55">
        <f t="shared" si="90"/>
        <v>0</v>
      </c>
      <c r="BD26" s="55">
        <f t="shared" si="91"/>
        <v>0</v>
      </c>
      <c r="BE26" s="55">
        <f t="shared" si="92"/>
        <v>266.37835700856334</v>
      </c>
      <c r="BF26" s="55">
        <f t="shared" si="93"/>
        <v>0</v>
      </c>
      <c r="BG26" s="55">
        <f t="shared" si="94"/>
        <v>802.7344249544733</v>
      </c>
      <c r="BH26" s="55">
        <f t="shared" si="95"/>
        <v>1069.1092767547366</v>
      </c>
      <c r="BI26" s="55">
        <f t="shared" si="96"/>
        <v>266.37835157069071</v>
      </c>
      <c r="BJ26" s="55">
        <f t="shared" si="97"/>
        <v>0</v>
      </c>
      <c r="BK26" s="55">
        <f t="shared" si="98"/>
        <v>2408.1802663228809</v>
      </c>
      <c r="BL26" s="55">
        <f t="shared" si="99"/>
        <v>0</v>
      </c>
      <c r="BM26" s="55">
        <f t="shared" si="100"/>
        <v>1069.1112721542502</v>
      </c>
      <c r="BN26" s="55">
        <f t="shared" si="101"/>
        <v>6839.4103336879398</v>
      </c>
      <c r="BO26" s="44">
        <f t="shared" si="102"/>
        <v>7.9809193206490899E-4</v>
      </c>
      <c r="BP26" s="44">
        <f t="shared" si="103"/>
        <v>4.7291517784756711E-3</v>
      </c>
      <c r="BQ26" s="44">
        <f t="shared" si="104"/>
        <v>5.7918914265710241E-4</v>
      </c>
      <c r="BR26" s="44">
        <f t="shared" si="105"/>
        <v>1.3454324587787174E-3</v>
      </c>
      <c r="BS26" s="44">
        <f t="shared" si="106"/>
        <v>2.4887454244580951E-3</v>
      </c>
      <c r="BT26" s="44">
        <f t="shared" si="107"/>
        <v>2.5136322531236002E-3</v>
      </c>
      <c r="BU26" s="44">
        <f t="shared" si="108"/>
        <v>7.3598649077505601E-4</v>
      </c>
      <c r="BV26" s="44">
        <f t="shared" si="109"/>
        <v>0</v>
      </c>
      <c r="BW26" s="44">
        <f t="shared" si="110"/>
        <v>4.8571691555319914E-4</v>
      </c>
      <c r="BX26" s="44">
        <f t="shared" si="111"/>
        <v>5.5550971809070423E-4</v>
      </c>
      <c r="BY26" s="44">
        <f t="shared" si="112"/>
        <v>1.1072217646867797E-4</v>
      </c>
      <c r="BZ26" s="44">
        <f t="shared" si="113"/>
        <v>0</v>
      </c>
      <c r="CA26" s="44">
        <f t="shared" si="114"/>
        <v>0</v>
      </c>
      <c r="CB26" s="44">
        <f t="shared" si="115"/>
        <v>2.3552637078239245E-4</v>
      </c>
      <c r="CC26" s="44">
        <f t="shared" si="116"/>
        <v>8.2868393656897849E-4</v>
      </c>
      <c r="CD26" s="44">
        <f t="shared" si="117"/>
        <v>2.5922417008916396E-4</v>
      </c>
      <c r="CE26" s="44">
        <f t="shared" si="118"/>
        <v>4.4260346622757474E-4</v>
      </c>
      <c r="CF26" s="44">
        <f t="shared" si="119"/>
        <v>2.1559307598341881E-3</v>
      </c>
      <c r="CG26" s="44">
        <f t="shared" si="120"/>
        <v>1.709003429042483E-4</v>
      </c>
      <c r="CH26" s="44">
        <f t="shared" si="121"/>
        <v>1.8852680243949349E-4</v>
      </c>
      <c r="CI26" s="44">
        <f t="shared" si="122"/>
        <v>0</v>
      </c>
      <c r="CJ26" s="44">
        <f t="shared" si="123"/>
        <v>0</v>
      </c>
      <c r="CK26" s="44">
        <f t="shared" si="124"/>
        <v>1.3677441765198796E-4</v>
      </c>
      <c r="CL26" s="44">
        <f t="shared" si="125"/>
        <v>0</v>
      </c>
      <c r="CM26" s="44">
        <f t="shared" si="126"/>
        <v>1.8082357067770077E-4</v>
      </c>
      <c r="CN26" s="44">
        <f t="shared" si="127"/>
        <v>4.9770921960320827E-4</v>
      </c>
      <c r="CO26" s="44">
        <f t="shared" si="128"/>
        <v>1.3881582403687509E-4</v>
      </c>
      <c r="CP26" s="44">
        <f t="shared" si="129"/>
        <v>0</v>
      </c>
      <c r="CQ26" s="44">
        <f t="shared" si="130"/>
        <v>1.136245365091213E-3</v>
      </c>
      <c r="CR26" s="44">
        <f t="shared" si="131"/>
        <v>0</v>
      </c>
      <c r="CS26" s="44">
        <f t="shared" si="132"/>
        <v>3.1106884283387144E-4</v>
      </c>
      <c r="CT26" s="44">
        <f t="shared" si="133"/>
        <v>6.3342056767188811E-4</v>
      </c>
      <c r="CU26" s="39">
        <v>6.35</v>
      </c>
      <c r="CV26" s="39">
        <v>37.628865979381402</v>
      </c>
      <c r="CW26" s="39">
        <v>4.6082949308755801</v>
      </c>
      <c r="CX26" s="39">
        <v>10.7049608355091</v>
      </c>
      <c r="CY26" s="39">
        <v>19.801980198019798</v>
      </c>
      <c r="CZ26" s="39">
        <v>20</v>
      </c>
      <c r="DA26" s="39">
        <v>5.85585585585586</v>
      </c>
      <c r="DB26" s="39">
        <v>0</v>
      </c>
      <c r="DC26" s="39">
        <v>3.8645833333333299</v>
      </c>
      <c r="DD26" s="39">
        <v>4.4198895027624303</v>
      </c>
      <c r="DE26" s="39">
        <v>0.88095238095238104</v>
      </c>
      <c r="DF26" s="39">
        <v>0</v>
      </c>
      <c r="DG26" s="39">
        <v>0</v>
      </c>
      <c r="DH26" s="39">
        <v>1.8739495798319299</v>
      </c>
      <c r="DI26" s="39">
        <v>6.5934065934065904</v>
      </c>
      <c r="DJ26" s="39">
        <v>2.0625</v>
      </c>
      <c r="DK26" s="39">
        <v>3.5215517241379302</v>
      </c>
      <c r="DL26" s="39">
        <v>17.153846153846199</v>
      </c>
      <c r="DM26" s="39">
        <v>1.3597560975609799</v>
      </c>
      <c r="DN26" s="39">
        <v>1.5</v>
      </c>
      <c r="DO26" s="39">
        <v>0</v>
      </c>
      <c r="DP26" s="39">
        <v>0</v>
      </c>
      <c r="DQ26" s="39">
        <v>1.0882352941176501</v>
      </c>
      <c r="DR26" s="39">
        <v>0</v>
      </c>
      <c r="DS26" s="39">
        <v>1.43870967741935</v>
      </c>
      <c r="DT26" s="39">
        <v>3.96</v>
      </c>
      <c r="DU26" s="78">
        <v>1.1044776119402999</v>
      </c>
      <c r="DV26" s="78">
        <v>0</v>
      </c>
      <c r="DW26" s="78">
        <v>9.0405405405405403</v>
      </c>
      <c r="DX26" s="78">
        <v>0</v>
      </c>
      <c r="DY26" s="78">
        <v>2.4750000000000001</v>
      </c>
      <c r="DZ26" s="78">
        <v>5.03978779840849</v>
      </c>
      <c r="EA26" s="39">
        <f t="shared" si="134"/>
        <v>1.2566897723240445E-2</v>
      </c>
      <c r="EB26" s="39">
        <f t="shared" si="33"/>
        <v>286.40800281124496</v>
      </c>
      <c r="EC26">
        <v>572.77</v>
      </c>
      <c r="ED26" s="39">
        <f t="shared" si="34"/>
        <v>3.599712450628479E-2</v>
      </c>
      <c r="EE26" s="39">
        <f t="shared" si="135"/>
        <v>10607644510.759602</v>
      </c>
      <c r="EF26" s="39">
        <f t="shared" si="136"/>
        <v>555631525.45381522</v>
      </c>
      <c r="EG26" s="39">
        <f t="shared" si="137"/>
        <v>621505366.10040164</v>
      </c>
      <c r="EH26" s="39">
        <f t="shared" si="138"/>
        <v>1096942650.7670684</v>
      </c>
      <c r="EI26" s="39">
        <f t="shared" si="139"/>
        <v>578544165.67871487</v>
      </c>
      <c r="EJ26" s="39">
        <f t="shared" si="140"/>
        <v>229126402.24899599</v>
      </c>
      <c r="EK26" s="39">
        <f t="shared" si="141"/>
        <v>635825766.24096382</v>
      </c>
      <c r="EL26" s="39">
        <f t="shared" si="142"/>
        <v>131747681.29317269</v>
      </c>
      <c r="EM26" s="39">
        <f t="shared" si="143"/>
        <v>274951682.6987952</v>
      </c>
      <c r="EN26" s="39">
        <f t="shared" si="144"/>
        <v>1036796970.1767068</v>
      </c>
      <c r="EO26" s="39">
        <f t="shared" si="145"/>
        <v>240582722.36144578</v>
      </c>
      <c r="EP26" s="39">
        <f t="shared" si="146"/>
        <v>108835041.0682731</v>
      </c>
      <c r="EQ26" s="39">
        <f t="shared" si="147"/>
        <v>197621521.93975905</v>
      </c>
      <c r="ER26" s="39">
        <f t="shared" si="148"/>
        <v>340825523.34538156</v>
      </c>
      <c r="ES26" s="39">
        <f t="shared" si="149"/>
        <v>781893847.67469883</v>
      </c>
      <c r="ET26" s="39">
        <f t="shared" si="150"/>
        <v>412427524.0481928</v>
      </c>
      <c r="EU26" s="39">
        <f t="shared" si="151"/>
        <v>664466566.52208841</v>
      </c>
      <c r="EV26" s="39">
        <f t="shared" si="152"/>
        <v>74466080.730923697</v>
      </c>
      <c r="EW26" s="39">
        <f t="shared" si="153"/>
        <v>469709124.61044174</v>
      </c>
      <c r="EX26" s="39">
        <f t="shared" si="154"/>
        <v>143204001.40562248</v>
      </c>
      <c r="EY26" s="39">
        <f t="shared" si="155"/>
        <v>140339921.37751004</v>
      </c>
      <c r="EZ26" s="39">
        <f t="shared" si="156"/>
        <v>392378963.85140562</v>
      </c>
      <c r="FA26" s="39">
        <f t="shared" si="157"/>
        <v>194757441.91164657</v>
      </c>
      <c r="FB26" s="39">
        <f t="shared" si="158"/>
        <v>146068081.43373495</v>
      </c>
      <c r="FC26" s="39">
        <f t="shared" si="159"/>
        <v>443932404.35742974</v>
      </c>
      <c r="FD26" s="39">
        <f t="shared" si="160"/>
        <v>214806002.10843372</v>
      </c>
      <c r="FE26" s="39">
        <f t="shared" si="161"/>
        <v>191893361.88353413</v>
      </c>
      <c r="FF26" s="39">
        <f t="shared" si="162"/>
        <v>240582722.36144578</v>
      </c>
      <c r="FG26" s="39">
        <f t="shared" si="163"/>
        <v>211941922.08032128</v>
      </c>
      <c r="FH26" s="39">
        <f t="shared" si="164"/>
        <v>189029281.85542169</v>
      </c>
      <c r="FI26" s="39">
        <f t="shared" si="165"/>
        <v>343689603.37349397</v>
      </c>
      <c r="FJ26" s="39">
        <f t="shared" si="166"/>
        <v>1079758170.5983937</v>
      </c>
      <c r="FK26" s="39">
        <v>37036830</v>
      </c>
      <c r="FL26">
        <v>1940000</v>
      </c>
      <c r="FM26">
        <v>2170000</v>
      </c>
      <c r="FN26">
        <v>3830000</v>
      </c>
      <c r="FO26">
        <v>2020000</v>
      </c>
      <c r="FP26">
        <v>800000</v>
      </c>
      <c r="FQ26">
        <v>2220000</v>
      </c>
      <c r="FR26">
        <v>460000</v>
      </c>
      <c r="FS26">
        <v>960000</v>
      </c>
      <c r="FT26">
        <v>3620000</v>
      </c>
      <c r="FU26">
        <v>840000</v>
      </c>
      <c r="FV26">
        <v>380000</v>
      </c>
      <c r="FW26">
        <v>690000</v>
      </c>
      <c r="FX26">
        <v>1190000</v>
      </c>
      <c r="FY26">
        <v>2730000</v>
      </c>
      <c r="FZ26">
        <v>1440000</v>
      </c>
      <c r="GA26">
        <v>2320000</v>
      </c>
      <c r="GB26">
        <v>260000</v>
      </c>
      <c r="GC26">
        <v>1640000</v>
      </c>
      <c r="GD26">
        <v>500000</v>
      </c>
      <c r="GE26">
        <v>490000</v>
      </c>
      <c r="GF26">
        <v>1370000</v>
      </c>
      <c r="GG26">
        <v>680000</v>
      </c>
      <c r="GH26">
        <v>510000</v>
      </c>
      <c r="GI26">
        <v>1550000</v>
      </c>
      <c r="GJ26">
        <v>750000</v>
      </c>
      <c r="GK26">
        <v>670000</v>
      </c>
      <c r="GL26">
        <v>840000</v>
      </c>
      <c r="GM26">
        <v>740000</v>
      </c>
      <c r="GN26">
        <v>660000</v>
      </c>
      <c r="GO26">
        <v>1200000</v>
      </c>
      <c r="GP26">
        <v>3770000</v>
      </c>
      <c r="GQ26" s="30">
        <v>0.50004016064257029</v>
      </c>
      <c r="GR26" s="54">
        <f t="shared" si="36"/>
        <v>1.9996796335111218E-5</v>
      </c>
      <c r="GS26" s="44">
        <f t="shared" si="167"/>
        <v>4.0739747369699799</v>
      </c>
      <c r="GT26" s="30">
        <v>2.8</v>
      </c>
      <c r="GU26" s="13">
        <f t="shared" si="168"/>
        <v>0.82902924271470457</v>
      </c>
      <c r="GV26" s="44">
        <v>0.41</v>
      </c>
      <c r="GW26" s="13">
        <f t="shared" si="169"/>
        <v>1.7100000000000009</v>
      </c>
      <c r="GX26" s="13">
        <f t="shared" si="170"/>
        <v>-0.15665381004537635</v>
      </c>
      <c r="GY26" s="13">
        <f t="shared" si="171"/>
        <v>14.886316152974905</v>
      </c>
      <c r="GZ26" s="13">
        <f t="shared" si="172"/>
        <v>17.410896085350757</v>
      </c>
      <c r="HA26" s="13">
        <v>9.75</v>
      </c>
      <c r="HB26" s="13">
        <v>8.0399999999999991</v>
      </c>
      <c r="HC26" s="13">
        <v>2</v>
      </c>
      <c r="HD26" s="13">
        <f t="shared" si="173"/>
        <v>-10.684619516131413</v>
      </c>
      <c r="HE26" s="13">
        <f t="shared" si="37"/>
        <v>0.25865107765800122</v>
      </c>
      <c r="HF26" s="13">
        <f t="shared" si="174"/>
        <v>-1.2273486055805338</v>
      </c>
      <c r="HG26" s="13">
        <f t="shared" si="175"/>
        <v>3.9364706241165797</v>
      </c>
      <c r="HH26" s="44">
        <v>0.76</v>
      </c>
      <c r="HI26" s="44">
        <v>0.72</v>
      </c>
      <c r="HJ26">
        <v>50000</v>
      </c>
      <c r="HK26" s="44"/>
      <c r="HL26" s="44"/>
      <c r="HM26" s="44"/>
      <c r="HN26" s="44"/>
    </row>
    <row r="27" spans="1:222" x14ac:dyDescent="0.25">
      <c r="A27" s="40" t="s">
        <v>282</v>
      </c>
      <c r="B27" s="45"/>
      <c r="C27" s="67">
        <f t="shared" si="38"/>
        <v>4.6513549155635658E-6</v>
      </c>
      <c r="D27" s="67">
        <f t="shared" si="39"/>
        <v>2.7563025313592782E-5</v>
      </c>
      <c r="E27" s="67">
        <f t="shared" si="40"/>
        <v>3.375561461349541E-6</v>
      </c>
      <c r="F27" s="67">
        <f t="shared" si="41"/>
        <v>7.8413499532414832E-6</v>
      </c>
      <c r="G27" s="67">
        <f t="shared" si="42"/>
        <v>1.4504887863364679E-5</v>
      </c>
      <c r="H27" s="67">
        <f t="shared" si="43"/>
        <v>1.4649936742050507E-5</v>
      </c>
      <c r="I27" s="67">
        <f t="shared" si="44"/>
        <v>4.2893958929202114E-6</v>
      </c>
      <c r="J27" s="67">
        <f t="shared" si="45"/>
        <v>0</v>
      </c>
      <c r="K27" s="67">
        <f t="shared" si="46"/>
        <v>2.8307950683537086E-6</v>
      </c>
      <c r="L27" s="67">
        <f t="shared" si="47"/>
        <v>3.2375550811369891E-6</v>
      </c>
      <c r="M27" s="67">
        <f t="shared" si="48"/>
        <v>6.4529483267961041E-7</v>
      </c>
      <c r="N27" s="67">
        <f t="shared" si="49"/>
        <v>0</v>
      </c>
      <c r="O27" s="67">
        <f t="shared" si="50"/>
        <v>0</v>
      </c>
      <c r="P27" s="67">
        <f t="shared" si="51"/>
        <v>1.3726621400644845E-6</v>
      </c>
      <c r="Q27" s="67">
        <f t="shared" si="52"/>
        <v>4.8296494753463648E-6</v>
      </c>
      <c r="R27" s="67">
        <f t="shared" si="53"/>
        <v>1.5107747265430405E-6</v>
      </c>
      <c r="S27" s="67">
        <f t="shared" si="54"/>
        <v>2.5795254996463512E-6</v>
      </c>
      <c r="T27" s="67">
        <f t="shared" si="55"/>
        <v>1.2565138051812141E-5</v>
      </c>
      <c r="U27" s="67">
        <f t="shared" si="56"/>
        <v>9.9601704073304376E-7</v>
      </c>
      <c r="V27" s="67">
        <f t="shared" si="57"/>
        <v>1.0987452556676658E-6</v>
      </c>
      <c r="W27" s="67">
        <f t="shared" si="58"/>
        <v>0</v>
      </c>
      <c r="X27" s="67">
        <f t="shared" si="59"/>
        <v>0</v>
      </c>
      <c r="Y27" s="67">
        <f t="shared" si="60"/>
        <v>7.9712891098981942E-7</v>
      </c>
      <c r="Z27" s="67">
        <f t="shared" si="61"/>
        <v>0</v>
      </c>
      <c r="AA27" s="67">
        <f t="shared" si="62"/>
        <v>1.0538502881463074E-6</v>
      </c>
      <c r="AB27" s="67">
        <f t="shared" si="63"/>
        <v>2.9006874748827016E-6</v>
      </c>
      <c r="AC27" s="67">
        <f t="shared" si="64"/>
        <v>8.0902635735125017E-7</v>
      </c>
      <c r="AD27" s="67">
        <f t="shared" si="65"/>
        <v>0</v>
      </c>
      <c r="AE27" s="67">
        <f t="shared" si="66"/>
        <v>6.6221673515887147E-6</v>
      </c>
      <c r="AF27" s="67">
        <f t="shared" si="67"/>
        <v>0</v>
      </c>
      <c r="AG27" s="67">
        <f t="shared" si="68"/>
        <v>1.8129296718294441E-6</v>
      </c>
      <c r="AH27" s="67">
        <f t="shared" si="69"/>
        <v>3.6916286220156636E-6</v>
      </c>
      <c r="AI27" s="55">
        <f t="shared" si="70"/>
        <v>98671.125979115255</v>
      </c>
      <c r="AJ27" s="55">
        <f t="shared" si="71"/>
        <v>30625.863258009071</v>
      </c>
      <c r="AK27" s="55">
        <f t="shared" si="72"/>
        <v>4195.4978354201257</v>
      </c>
      <c r="AL27" s="55">
        <f t="shared" si="73"/>
        <v>17201.409327244499</v>
      </c>
      <c r="AM27" s="55">
        <f t="shared" si="74"/>
        <v>16781.670898785844</v>
      </c>
      <c r="AN27" s="55">
        <f t="shared" si="75"/>
        <v>6712.6666890095194</v>
      </c>
      <c r="AO27" s="55">
        <f t="shared" si="76"/>
        <v>5454.1386345863957</v>
      </c>
      <c r="AP27" s="55">
        <f t="shared" si="77"/>
        <v>0</v>
      </c>
      <c r="AQ27" s="55">
        <f t="shared" si="78"/>
        <v>1556.5311517790478</v>
      </c>
      <c r="AR27" s="55">
        <f t="shared" si="79"/>
        <v>6712.7981261311506</v>
      </c>
      <c r="AS27" s="55">
        <f t="shared" si="80"/>
        <v>310.46829417091362</v>
      </c>
      <c r="AT27" s="55">
        <f t="shared" si="81"/>
        <v>0</v>
      </c>
      <c r="AU27" s="55">
        <f t="shared" si="82"/>
        <v>0</v>
      </c>
      <c r="AV27" s="55">
        <f t="shared" si="83"/>
        <v>935.59923240651278</v>
      </c>
      <c r="AW27" s="55">
        <f t="shared" si="84"/>
        <v>7551.8772632666278</v>
      </c>
      <c r="AX27" s="55">
        <f t="shared" si="85"/>
        <v>1246.066843852105</v>
      </c>
      <c r="AY27" s="55">
        <f t="shared" si="86"/>
        <v>3427.72641304231</v>
      </c>
      <c r="AZ27" s="55">
        <f t="shared" si="87"/>
        <v>1871.1625324532067</v>
      </c>
      <c r="BA27" s="55">
        <f t="shared" si="88"/>
        <v>935.5998370098232</v>
      </c>
      <c r="BB27" s="55">
        <f t="shared" si="89"/>
        <v>314.66356685212253</v>
      </c>
      <c r="BC27" s="55">
        <f t="shared" si="90"/>
        <v>0</v>
      </c>
      <c r="BD27" s="55">
        <f t="shared" si="91"/>
        <v>0</v>
      </c>
      <c r="BE27" s="55">
        <f t="shared" si="92"/>
        <v>310.46821329205824</v>
      </c>
      <c r="BF27" s="55">
        <f t="shared" si="93"/>
        <v>0</v>
      </c>
      <c r="BG27" s="55">
        <f t="shared" si="94"/>
        <v>935.59974417390401</v>
      </c>
      <c r="BH27" s="55">
        <f t="shared" si="95"/>
        <v>1246.0638723516647</v>
      </c>
      <c r="BI27" s="55">
        <f t="shared" si="96"/>
        <v>310.46820695453727</v>
      </c>
      <c r="BJ27" s="55">
        <f t="shared" si="97"/>
        <v>0</v>
      </c>
      <c r="BK27" s="55">
        <f t="shared" si="98"/>
        <v>2806.7724174197492</v>
      </c>
      <c r="BL27" s="55">
        <f t="shared" si="99"/>
        <v>0</v>
      </c>
      <c r="BM27" s="55">
        <f t="shared" si="100"/>
        <v>1246.0661978725429</v>
      </c>
      <c r="BN27" s="55">
        <f t="shared" si="101"/>
        <v>7971.4415645214694</v>
      </c>
      <c r="BO27" s="44">
        <f t="shared" si="102"/>
        <v>7.980407993672231E-4</v>
      </c>
      <c r="BP27" s="44">
        <f t="shared" si="103"/>
        <v>4.7288487998673754E-3</v>
      </c>
      <c r="BQ27" s="44">
        <f t="shared" si="104"/>
        <v>5.7915203469125268E-4</v>
      </c>
      <c r="BR27" s="44">
        <f t="shared" si="105"/>
        <v>1.345346259167015E-3</v>
      </c>
      <c r="BS27" s="44">
        <f t="shared" si="106"/>
        <v>2.4885859765161338E-3</v>
      </c>
      <c r="BT27" s="44">
        <f t="shared" si="107"/>
        <v>2.5134712107823748E-3</v>
      </c>
      <c r="BU27" s="44">
        <f t="shared" si="108"/>
        <v>7.3593933706181489E-4</v>
      </c>
      <c r="BV27" s="44">
        <f t="shared" si="109"/>
        <v>0</v>
      </c>
      <c r="BW27" s="44">
        <f t="shared" si="110"/>
        <v>4.856857962137055E-4</v>
      </c>
      <c r="BX27" s="44">
        <f t="shared" si="111"/>
        <v>5.5547412722925526E-4</v>
      </c>
      <c r="BY27" s="44">
        <f t="shared" si="112"/>
        <v>1.10715082596077E-4</v>
      </c>
      <c r="BZ27" s="44">
        <f t="shared" si="113"/>
        <v>0</v>
      </c>
      <c r="CA27" s="44">
        <f t="shared" si="114"/>
        <v>0</v>
      </c>
      <c r="CB27" s="44">
        <f t="shared" si="115"/>
        <v>2.3551128083350686E-4</v>
      </c>
      <c r="CC27" s="44">
        <f t="shared" si="116"/>
        <v>8.2863084389814517E-4</v>
      </c>
      <c r="CD27" s="44">
        <f t="shared" si="117"/>
        <v>2.5920756184892054E-4</v>
      </c>
      <c r="CE27" s="44">
        <f t="shared" si="118"/>
        <v>4.4257510910633097E-4</v>
      </c>
      <c r="CF27" s="44">
        <f t="shared" si="119"/>
        <v>2.155792634068762E-3</v>
      </c>
      <c r="CG27" s="44">
        <f t="shared" si="120"/>
        <v>1.70889393475966E-4</v>
      </c>
      <c r="CH27" s="44">
        <f t="shared" si="121"/>
        <v>1.8851472370223828E-4</v>
      </c>
      <c r="CI27" s="44">
        <f t="shared" si="122"/>
        <v>0</v>
      </c>
      <c r="CJ27" s="44">
        <f t="shared" si="123"/>
        <v>0</v>
      </c>
      <c r="CK27" s="44">
        <f t="shared" si="124"/>
        <v>1.3676565463745843E-4</v>
      </c>
      <c r="CL27" s="44">
        <f t="shared" si="125"/>
        <v>0</v>
      </c>
      <c r="CM27" s="44">
        <f t="shared" si="126"/>
        <v>1.8081198547846255E-4</v>
      </c>
      <c r="CN27" s="44">
        <f t="shared" si="127"/>
        <v>4.9767733193403167E-4</v>
      </c>
      <c r="CO27" s="44">
        <f t="shared" si="128"/>
        <v>1.3880693023144705E-4</v>
      </c>
      <c r="CP27" s="44">
        <f t="shared" si="129"/>
        <v>0</v>
      </c>
      <c r="CQ27" s="44">
        <f t="shared" si="130"/>
        <v>1.1361725675951321E-3</v>
      </c>
      <c r="CR27" s="44">
        <f t="shared" si="131"/>
        <v>0</v>
      </c>
      <c r="CS27" s="44">
        <f t="shared" si="132"/>
        <v>3.1104891296624397E-4</v>
      </c>
      <c r="CT27" s="44">
        <f t="shared" si="133"/>
        <v>6.3337998518455145E-4</v>
      </c>
      <c r="CU27" s="39">
        <v>6.35</v>
      </c>
      <c r="CV27" s="39">
        <v>37.628865979381402</v>
      </c>
      <c r="CW27" s="39">
        <v>4.6082949308755801</v>
      </c>
      <c r="CX27" s="39">
        <v>10.7049608355091</v>
      </c>
      <c r="CY27" s="39">
        <v>19.801980198019798</v>
      </c>
      <c r="CZ27" s="39">
        <v>20</v>
      </c>
      <c r="DA27" s="39">
        <v>5.85585585585586</v>
      </c>
      <c r="DB27" s="39">
        <v>0</v>
      </c>
      <c r="DC27" s="39">
        <v>3.8645833333333299</v>
      </c>
      <c r="DD27" s="39">
        <v>4.4198895027624303</v>
      </c>
      <c r="DE27" s="39">
        <v>0.88095238095238104</v>
      </c>
      <c r="DF27" s="39">
        <v>0</v>
      </c>
      <c r="DG27" s="39">
        <v>0</v>
      </c>
      <c r="DH27" s="39">
        <v>1.8739495798319299</v>
      </c>
      <c r="DI27" s="39">
        <v>6.5934065934065904</v>
      </c>
      <c r="DJ27" s="39">
        <v>2.0625</v>
      </c>
      <c r="DK27" s="39">
        <v>3.5215517241379302</v>
      </c>
      <c r="DL27" s="39">
        <v>17.153846153846199</v>
      </c>
      <c r="DM27" s="39">
        <v>1.3597560975609799</v>
      </c>
      <c r="DN27" s="39">
        <v>1.5</v>
      </c>
      <c r="DO27" s="39">
        <v>0</v>
      </c>
      <c r="DP27" s="39">
        <v>0</v>
      </c>
      <c r="DQ27" s="39">
        <v>1.0882352941176501</v>
      </c>
      <c r="DR27" s="39">
        <v>0</v>
      </c>
      <c r="DS27" s="39">
        <v>1.43870967741935</v>
      </c>
      <c r="DT27" s="39">
        <v>3.96</v>
      </c>
      <c r="DU27" s="78">
        <v>1.1044776119402999</v>
      </c>
      <c r="DV27" s="78">
        <v>0</v>
      </c>
      <c r="DW27" s="78">
        <v>9.0405405405405403</v>
      </c>
      <c r="DX27" s="78">
        <v>0</v>
      </c>
      <c r="DY27" s="78">
        <v>2.4750000000000001</v>
      </c>
      <c r="DZ27" s="78">
        <v>5.03978779840849</v>
      </c>
      <c r="EA27" s="39">
        <f t="shared" si="134"/>
        <v>1.2566092673425207E-2</v>
      </c>
      <c r="EB27" s="39">
        <f t="shared" si="33"/>
        <v>333.83447263157876</v>
      </c>
      <c r="EC27">
        <v>572.77</v>
      </c>
      <c r="ED27" s="39">
        <f t="shared" si="34"/>
        <v>4.1955221338719255E-2</v>
      </c>
      <c r="EE27" s="39">
        <f t="shared" si="135"/>
        <v>12364170610.995436</v>
      </c>
      <c r="EF27" s="39">
        <f t="shared" si="136"/>
        <v>647638876.90526283</v>
      </c>
      <c r="EG27" s="39">
        <f t="shared" si="137"/>
        <v>724420805.61052597</v>
      </c>
      <c r="EH27" s="39">
        <f t="shared" si="138"/>
        <v>1278586030.1789467</v>
      </c>
      <c r="EI27" s="39">
        <f t="shared" si="139"/>
        <v>674345634.7157892</v>
      </c>
      <c r="EJ27" s="39">
        <f t="shared" si="140"/>
        <v>267067578.10526302</v>
      </c>
      <c r="EK27" s="39">
        <f t="shared" si="141"/>
        <v>741112529.24210489</v>
      </c>
      <c r="EL27" s="39">
        <f t="shared" si="142"/>
        <v>153563857.41052625</v>
      </c>
      <c r="EM27" s="39">
        <f t="shared" si="143"/>
        <v>320481093.72631562</v>
      </c>
      <c r="EN27" s="39">
        <f t="shared" si="144"/>
        <v>1208480790.9263153</v>
      </c>
      <c r="EO27" s="39">
        <f t="shared" si="145"/>
        <v>280420957.01052618</v>
      </c>
      <c r="EP27" s="39">
        <f t="shared" si="146"/>
        <v>126857099.59999993</v>
      </c>
      <c r="EQ27" s="39">
        <f t="shared" si="147"/>
        <v>230345786.11578935</v>
      </c>
      <c r="ER27" s="39">
        <f t="shared" si="148"/>
        <v>397263022.43157876</v>
      </c>
      <c r="ES27" s="39">
        <f t="shared" si="149"/>
        <v>911368110.28421009</v>
      </c>
      <c r="ET27" s="39">
        <f t="shared" si="150"/>
        <v>480721640.58947343</v>
      </c>
      <c r="EU27" s="39">
        <f t="shared" si="151"/>
        <v>774495976.50526273</v>
      </c>
      <c r="EV27" s="39">
        <f t="shared" si="152"/>
        <v>86796962.884210482</v>
      </c>
      <c r="EW27" s="39">
        <f t="shared" si="153"/>
        <v>547488535.11578918</v>
      </c>
      <c r="EX27" s="39">
        <f t="shared" si="154"/>
        <v>166917236.3157894</v>
      </c>
      <c r="EY27" s="39">
        <f t="shared" si="155"/>
        <v>163578891.58947361</v>
      </c>
      <c r="EZ27" s="39">
        <f t="shared" si="156"/>
        <v>457353227.50526291</v>
      </c>
      <c r="FA27" s="39">
        <f t="shared" si="157"/>
        <v>227007441.38947356</v>
      </c>
      <c r="FB27" s="39">
        <f t="shared" si="158"/>
        <v>170255581.04210517</v>
      </c>
      <c r="FC27" s="39">
        <f t="shared" si="159"/>
        <v>517443432.57894713</v>
      </c>
      <c r="FD27" s="39">
        <f t="shared" si="160"/>
        <v>250375854.47368407</v>
      </c>
      <c r="FE27" s="39">
        <f t="shared" si="161"/>
        <v>223669096.66315779</v>
      </c>
      <c r="FF27" s="39">
        <f t="shared" si="162"/>
        <v>280420957.01052618</v>
      </c>
      <c r="FG27" s="39">
        <f t="shared" si="163"/>
        <v>247037509.74736831</v>
      </c>
      <c r="FH27" s="39">
        <f t="shared" si="164"/>
        <v>220330751.93684199</v>
      </c>
      <c r="FI27" s="39">
        <f t="shared" si="165"/>
        <v>400601367.15789455</v>
      </c>
      <c r="FJ27" s="39">
        <f t="shared" si="166"/>
        <v>1258555961.8210521</v>
      </c>
      <c r="FK27" s="39">
        <v>37036830</v>
      </c>
      <c r="FL27">
        <v>1940000</v>
      </c>
      <c r="FM27">
        <v>2170000</v>
      </c>
      <c r="FN27">
        <v>3830000</v>
      </c>
      <c r="FO27">
        <v>2020000</v>
      </c>
      <c r="FP27">
        <v>800000</v>
      </c>
      <c r="FQ27">
        <v>2220000</v>
      </c>
      <c r="FR27">
        <v>460000</v>
      </c>
      <c r="FS27">
        <v>960000</v>
      </c>
      <c r="FT27">
        <v>3620000</v>
      </c>
      <c r="FU27">
        <v>840000</v>
      </c>
      <c r="FV27">
        <v>380000</v>
      </c>
      <c r="FW27">
        <v>690000</v>
      </c>
      <c r="FX27">
        <v>1190000</v>
      </c>
      <c r="FY27">
        <v>2730000</v>
      </c>
      <c r="FZ27">
        <v>1440000</v>
      </c>
      <c r="GA27">
        <v>2320000</v>
      </c>
      <c r="GB27">
        <v>260000</v>
      </c>
      <c r="GC27">
        <v>1640000</v>
      </c>
      <c r="GD27">
        <v>500000</v>
      </c>
      <c r="GE27">
        <v>490000</v>
      </c>
      <c r="GF27">
        <v>1370000</v>
      </c>
      <c r="GG27">
        <v>680000</v>
      </c>
      <c r="GH27">
        <v>510000</v>
      </c>
      <c r="GI27">
        <v>1550000</v>
      </c>
      <c r="GJ27">
        <v>750000</v>
      </c>
      <c r="GK27">
        <v>670000</v>
      </c>
      <c r="GL27">
        <v>840000</v>
      </c>
      <c r="GM27">
        <v>740000</v>
      </c>
      <c r="GN27">
        <v>660000</v>
      </c>
      <c r="GO27">
        <v>1200000</v>
      </c>
      <c r="GP27">
        <v>3770000</v>
      </c>
      <c r="GQ27" s="30">
        <v>0.58284210526315761</v>
      </c>
      <c r="GR27" s="54">
        <f t="shared" si="36"/>
        <v>1.9995515156514416E-5</v>
      </c>
      <c r="GS27" s="44">
        <f t="shared" si="167"/>
        <v>5.7035646317579713</v>
      </c>
      <c r="GT27" s="30">
        <v>2</v>
      </c>
      <c r="GU27" s="13">
        <f t="shared" si="168"/>
        <v>0.59216374479621758</v>
      </c>
      <c r="GV27" s="44">
        <v>0.41</v>
      </c>
      <c r="GW27" s="13">
        <f t="shared" si="169"/>
        <v>1.7100000000000009</v>
      </c>
      <c r="GX27" s="13">
        <f t="shared" si="170"/>
        <v>-0.15665381004537635</v>
      </c>
      <c r="GY27" s="13">
        <f t="shared" si="171"/>
        <v>14.886316152974905</v>
      </c>
      <c r="GZ27" s="13">
        <f t="shared" si="172"/>
        <v>17.410896085350757</v>
      </c>
      <c r="HA27" s="13">
        <v>9.75</v>
      </c>
      <c r="HB27" s="13">
        <v>8.0399999999999991</v>
      </c>
      <c r="HC27" s="13">
        <v>2</v>
      </c>
      <c r="HD27" s="13">
        <f t="shared" si="173"/>
        <v>-10.684619516131413</v>
      </c>
      <c r="HE27" s="13">
        <f t="shared" si="37"/>
        <v>0.25865107765800122</v>
      </c>
      <c r="HF27" s="13">
        <f t="shared" si="174"/>
        <v>-1.2273486055805338</v>
      </c>
      <c r="HG27" s="13">
        <f t="shared" si="175"/>
        <v>5.5110588737632114</v>
      </c>
      <c r="HH27" s="44">
        <v>0.76</v>
      </c>
      <c r="HI27" s="44">
        <v>0.72</v>
      </c>
      <c r="HJ27">
        <v>50000</v>
      </c>
      <c r="HK27" s="44"/>
      <c r="HL27" s="44"/>
      <c r="HM27" s="44"/>
      <c r="HN27" s="44"/>
    </row>
    <row r="28" spans="1:222" x14ac:dyDescent="0.25">
      <c r="A28" s="40" t="s">
        <v>283</v>
      </c>
      <c r="B28" s="45"/>
      <c r="C28" s="67">
        <f t="shared" si="38"/>
        <v>3.3557013135454561E-6</v>
      </c>
      <c r="D28" s="67">
        <f t="shared" si="39"/>
        <v>1.9885233857541706E-5</v>
      </c>
      <c r="E28" s="67">
        <f t="shared" si="40"/>
        <v>2.4352852524556212E-6</v>
      </c>
      <c r="F28" s="67">
        <f t="shared" si="41"/>
        <v>5.6571104153357865E-6</v>
      </c>
      <c r="G28" s="67">
        <f t="shared" si="42"/>
        <v>1.046449306485453E-5</v>
      </c>
      <c r="H28" s="67">
        <f t="shared" si="43"/>
        <v>1.0569137995519728E-5</v>
      </c>
      <c r="I28" s="67">
        <f t="shared" si="44"/>
        <v>3.0945674311388949E-6</v>
      </c>
      <c r="J28" s="67">
        <f t="shared" si="45"/>
        <v>0</v>
      </c>
      <c r="K28" s="67">
        <f t="shared" si="46"/>
        <v>2.0422657272534117E-6</v>
      </c>
      <c r="L28" s="67">
        <f t="shared" si="47"/>
        <v>2.3357211039742865E-6</v>
      </c>
      <c r="M28" s="67">
        <f t="shared" si="48"/>
        <v>4.6554536409226799E-7</v>
      </c>
      <c r="N28" s="67">
        <f t="shared" si="49"/>
        <v>0</v>
      </c>
      <c r="O28" s="67">
        <f t="shared" si="50"/>
        <v>0</v>
      </c>
      <c r="P28" s="67">
        <f t="shared" si="51"/>
        <v>9.9030158529078705E-7</v>
      </c>
      <c r="Q28" s="67">
        <f t="shared" si="52"/>
        <v>3.4843312072818655E-6</v>
      </c>
      <c r="R28" s="67">
        <f t="shared" si="53"/>
        <v>1.0899423558141663E-6</v>
      </c>
      <c r="S28" s="67">
        <f t="shared" si="54"/>
        <v>1.8609883065123789E-6</v>
      </c>
      <c r="T28" s="67">
        <f t="shared" si="55"/>
        <v>9.0650683576831703E-6</v>
      </c>
      <c r="U28" s="67">
        <f t="shared" si="56"/>
        <v>7.1857249178686189E-7</v>
      </c>
      <c r="V28" s="67">
        <f t="shared" si="57"/>
        <v>7.9268534969312299E-7</v>
      </c>
      <c r="W28" s="67">
        <f t="shared" si="58"/>
        <v>0</v>
      </c>
      <c r="X28" s="67">
        <f t="shared" si="59"/>
        <v>0</v>
      </c>
      <c r="Y28" s="67">
        <f t="shared" si="60"/>
        <v>5.7508544976103693E-7</v>
      </c>
      <c r="Z28" s="67">
        <f t="shared" si="61"/>
        <v>0</v>
      </c>
      <c r="AA28" s="67">
        <f t="shared" si="62"/>
        <v>7.6029605577954129E-7</v>
      </c>
      <c r="AB28" s="67">
        <f t="shared" si="63"/>
        <v>2.0926893231076882E-6</v>
      </c>
      <c r="AC28" s="67">
        <f t="shared" si="64"/>
        <v>5.8366881466875853E-7</v>
      </c>
      <c r="AD28" s="67">
        <f t="shared" si="65"/>
        <v>0</v>
      </c>
      <c r="AE28" s="67">
        <f t="shared" si="66"/>
        <v>4.7775360263457856E-6</v>
      </c>
      <c r="AF28" s="67">
        <f t="shared" si="67"/>
        <v>0</v>
      </c>
      <c r="AG28" s="67">
        <f t="shared" si="68"/>
        <v>1.3079308269214884E-6</v>
      </c>
      <c r="AH28" s="67">
        <f t="shared" si="69"/>
        <v>2.6633106354756464E-6</v>
      </c>
      <c r="AI28" s="55">
        <f t="shared" si="70"/>
        <v>71185.887333645805</v>
      </c>
      <c r="AJ28" s="55">
        <f t="shared" si="71"/>
        <v>22094.905949898639</v>
      </c>
      <c r="AK28" s="55">
        <f t="shared" si="72"/>
        <v>3026.8250542323544</v>
      </c>
      <c r="AL28" s="55">
        <f t="shared" si="73"/>
        <v>12409.887634012121</v>
      </c>
      <c r="AM28" s="55">
        <f t="shared" si="74"/>
        <v>12107.069026864618</v>
      </c>
      <c r="AN28" s="55">
        <f t="shared" si="75"/>
        <v>4842.8264055260615</v>
      </c>
      <c r="AO28" s="55">
        <f t="shared" si="76"/>
        <v>3934.8664008769206</v>
      </c>
      <c r="AP28" s="55">
        <f t="shared" si="77"/>
        <v>0</v>
      </c>
      <c r="AQ28" s="55">
        <f t="shared" si="78"/>
        <v>1122.9531447428951</v>
      </c>
      <c r="AR28" s="55">
        <f t="shared" si="79"/>
        <v>4842.9212335193597</v>
      </c>
      <c r="AS28" s="55">
        <f t="shared" si="80"/>
        <v>223.98610328355102</v>
      </c>
      <c r="AT28" s="55">
        <f t="shared" si="81"/>
        <v>0</v>
      </c>
      <c r="AU28" s="55">
        <f t="shared" si="82"/>
        <v>0</v>
      </c>
      <c r="AV28" s="55">
        <f t="shared" si="83"/>
        <v>674.98430669895947</v>
      </c>
      <c r="AW28" s="55">
        <f t="shared" si="84"/>
        <v>5448.2715047625816</v>
      </c>
      <c r="AX28" s="55">
        <f t="shared" si="85"/>
        <v>898.96991741639624</v>
      </c>
      <c r="AY28" s="55">
        <f t="shared" si="86"/>
        <v>2472.919446874469</v>
      </c>
      <c r="AZ28" s="55">
        <f t="shared" si="87"/>
        <v>1349.9426892637437</v>
      </c>
      <c r="BA28" s="55">
        <f t="shared" si="88"/>
        <v>674.98474290235481</v>
      </c>
      <c r="BB28" s="55">
        <f t="shared" si="89"/>
        <v>227.01276589568334</v>
      </c>
      <c r="BC28" s="55">
        <f t="shared" si="90"/>
        <v>0</v>
      </c>
      <c r="BD28" s="55">
        <f t="shared" si="91"/>
        <v>0</v>
      </c>
      <c r="BE28" s="55">
        <f t="shared" si="92"/>
        <v>223.98604493185053</v>
      </c>
      <c r="BF28" s="55">
        <f t="shared" si="93"/>
        <v>0</v>
      </c>
      <c r="BG28" s="55">
        <f t="shared" si="94"/>
        <v>674.98467592398629</v>
      </c>
      <c r="BH28" s="55">
        <f t="shared" si="95"/>
        <v>898.96777356677035</v>
      </c>
      <c r="BI28" s="55">
        <f t="shared" si="96"/>
        <v>223.98604035951666</v>
      </c>
      <c r="BJ28" s="55">
        <f t="shared" si="97"/>
        <v>0</v>
      </c>
      <c r="BK28" s="55">
        <f t="shared" si="98"/>
        <v>2024.9346814694911</v>
      </c>
      <c r="BL28" s="55">
        <f t="shared" si="99"/>
        <v>0</v>
      </c>
      <c r="BM28" s="55">
        <f t="shared" si="100"/>
        <v>898.96945136125987</v>
      </c>
      <c r="BN28" s="55">
        <f t="shared" si="101"/>
        <v>5750.964484285967</v>
      </c>
      <c r="BO28" s="44">
        <f t="shared" si="102"/>
        <v>7.9806781554775494E-4</v>
      </c>
      <c r="BP28" s="44">
        <f t="shared" si="103"/>
        <v>4.7290088799171112E-3</v>
      </c>
      <c r="BQ28" s="44">
        <f t="shared" si="104"/>
        <v>5.7917164084445537E-4</v>
      </c>
      <c r="BR28" s="44">
        <f t="shared" si="105"/>
        <v>1.3453918031022521E-3</v>
      </c>
      <c r="BS28" s="44">
        <f t="shared" si="106"/>
        <v>2.4886702215214354E-3</v>
      </c>
      <c r="BT28" s="44">
        <f t="shared" si="107"/>
        <v>2.5135562981953795E-3</v>
      </c>
      <c r="BU28" s="44">
        <f t="shared" si="108"/>
        <v>7.3596425092881752E-4</v>
      </c>
      <c r="BV28" s="44">
        <f t="shared" si="109"/>
        <v>0</v>
      </c>
      <c r="BW28" s="44">
        <f t="shared" si="110"/>
        <v>4.8570223825044045E-4</v>
      </c>
      <c r="BX28" s="44">
        <f t="shared" si="111"/>
        <v>5.5549293181382899E-4</v>
      </c>
      <c r="BY28" s="44">
        <f t="shared" si="112"/>
        <v>1.1071883067414623E-4</v>
      </c>
      <c r="BZ28" s="44">
        <f t="shared" si="113"/>
        <v>0</v>
      </c>
      <c r="CA28" s="44">
        <f t="shared" si="114"/>
        <v>0</v>
      </c>
      <c r="CB28" s="44">
        <f t="shared" si="115"/>
        <v>2.3551925367283838E-4</v>
      </c>
      <c r="CC28" s="44">
        <f t="shared" si="116"/>
        <v>8.2865889563891126E-4</v>
      </c>
      <c r="CD28" s="44">
        <f t="shared" si="117"/>
        <v>2.5921633688401482E-4</v>
      </c>
      <c r="CE28" s="44">
        <f t="shared" si="118"/>
        <v>4.4259009171318466E-4</v>
      </c>
      <c r="CF28" s="44">
        <f t="shared" si="119"/>
        <v>2.1558656134104603E-3</v>
      </c>
      <c r="CG28" s="44">
        <f t="shared" si="120"/>
        <v>1.7089517865344589E-4</v>
      </c>
      <c r="CH28" s="44">
        <f t="shared" si="121"/>
        <v>1.8852110555496639E-4</v>
      </c>
      <c r="CI28" s="44">
        <f t="shared" si="122"/>
        <v>0</v>
      </c>
      <c r="CJ28" s="44">
        <f t="shared" si="123"/>
        <v>0</v>
      </c>
      <c r="CK28" s="44">
        <f t="shared" si="124"/>
        <v>1.3677028461383752E-4</v>
      </c>
      <c r="CL28" s="44">
        <f t="shared" si="125"/>
        <v>0</v>
      </c>
      <c r="CM28" s="44">
        <f t="shared" si="126"/>
        <v>1.8081810656825871E-4</v>
      </c>
      <c r="CN28" s="44">
        <f t="shared" si="127"/>
        <v>4.9769417992105605E-4</v>
      </c>
      <c r="CO28" s="44">
        <f t="shared" si="128"/>
        <v>1.3881162931175936E-4</v>
      </c>
      <c r="CP28" s="44">
        <f t="shared" si="129"/>
        <v>0</v>
      </c>
      <c r="CQ28" s="44">
        <f t="shared" si="130"/>
        <v>1.1362110304649902E-3</v>
      </c>
      <c r="CR28" s="44">
        <f t="shared" si="131"/>
        <v>0</v>
      </c>
      <c r="CS28" s="44">
        <f t="shared" si="132"/>
        <v>3.11059442997439E-4</v>
      </c>
      <c r="CT28" s="44">
        <f t="shared" si="133"/>
        <v>6.3340142711611138E-4</v>
      </c>
      <c r="CU28" s="39">
        <v>6.35</v>
      </c>
      <c r="CV28" s="39">
        <v>37.628865979381402</v>
      </c>
      <c r="CW28" s="39">
        <v>4.6082949308755801</v>
      </c>
      <c r="CX28" s="39">
        <v>10.7049608355091</v>
      </c>
      <c r="CY28" s="39">
        <v>19.801980198019798</v>
      </c>
      <c r="CZ28" s="39">
        <v>20</v>
      </c>
      <c r="DA28" s="39">
        <v>5.85585585585586</v>
      </c>
      <c r="DB28" s="39">
        <v>0</v>
      </c>
      <c r="DC28" s="39">
        <v>3.8645833333333299</v>
      </c>
      <c r="DD28" s="39">
        <v>4.4198895027624303</v>
      </c>
      <c r="DE28" s="39">
        <v>0.88095238095238104</v>
      </c>
      <c r="DF28" s="39">
        <v>0</v>
      </c>
      <c r="DG28" s="39">
        <v>0</v>
      </c>
      <c r="DH28" s="39">
        <v>1.8739495798319299</v>
      </c>
      <c r="DI28" s="39">
        <v>6.5934065934065904</v>
      </c>
      <c r="DJ28" s="39">
        <v>2.0625</v>
      </c>
      <c r="DK28" s="39">
        <v>3.5215517241379302</v>
      </c>
      <c r="DL28" s="39">
        <v>17.153846153846199</v>
      </c>
      <c r="DM28" s="39">
        <v>1.3597560975609799</v>
      </c>
      <c r="DN28" s="39">
        <v>1.5</v>
      </c>
      <c r="DO28" s="39">
        <v>0</v>
      </c>
      <c r="DP28" s="39">
        <v>0</v>
      </c>
      <c r="DQ28" s="39">
        <v>1.0882352941176501</v>
      </c>
      <c r="DR28" s="39">
        <v>0</v>
      </c>
      <c r="DS28" s="39">
        <v>1.43870967741935</v>
      </c>
      <c r="DT28" s="39">
        <v>3.96</v>
      </c>
      <c r="DU28" s="78">
        <v>1.1044776119402999</v>
      </c>
      <c r="DV28" s="78">
        <v>0</v>
      </c>
      <c r="DW28" s="78">
        <v>9.0405405405405403</v>
      </c>
      <c r="DX28" s="78">
        <v>0</v>
      </c>
      <c r="DY28" s="78">
        <v>2.4750000000000001</v>
      </c>
      <c r="DZ28" s="78">
        <v>5.03978779840849</v>
      </c>
      <c r="EA28" s="39">
        <f t="shared" si="134"/>
        <v>1.2566518024955776E-2</v>
      </c>
      <c r="EB28" s="39">
        <f t="shared" si="33"/>
        <v>240.83538575418984</v>
      </c>
      <c r="EC28">
        <v>572.77</v>
      </c>
      <c r="ED28" s="39">
        <f t="shared" si="34"/>
        <v>3.026842584846216E-2</v>
      </c>
      <c r="EE28" s="39">
        <f t="shared" si="135"/>
        <v>8919779240.1623516</v>
      </c>
      <c r="EF28" s="39">
        <f t="shared" si="136"/>
        <v>467220648.3631283</v>
      </c>
      <c r="EG28" s="39">
        <f t="shared" si="137"/>
        <v>522612787.08659196</v>
      </c>
      <c r="EH28" s="39">
        <f t="shared" si="138"/>
        <v>922399527.43854713</v>
      </c>
      <c r="EI28" s="39">
        <f t="shared" si="139"/>
        <v>486487479.22346354</v>
      </c>
      <c r="EJ28" s="39">
        <f t="shared" si="140"/>
        <v>192668308.60335189</v>
      </c>
      <c r="EK28" s="39">
        <f t="shared" si="141"/>
        <v>534654556.37430149</v>
      </c>
      <c r="EL28" s="39">
        <f t="shared" si="142"/>
        <v>110784277.44692734</v>
      </c>
      <c r="EM28" s="39">
        <f t="shared" si="143"/>
        <v>231201970.32402226</v>
      </c>
      <c r="EN28" s="39">
        <f t="shared" si="144"/>
        <v>871824096.43016732</v>
      </c>
      <c r="EO28" s="39">
        <f t="shared" si="145"/>
        <v>202301724.03351948</v>
      </c>
      <c r="EP28" s="39">
        <f t="shared" si="146"/>
        <v>91517446.586592153</v>
      </c>
      <c r="EQ28" s="39">
        <f t="shared" si="147"/>
        <v>166176416.17039099</v>
      </c>
      <c r="ER28" s="39">
        <f t="shared" si="148"/>
        <v>286594109.04748595</v>
      </c>
      <c r="ES28" s="39">
        <f t="shared" si="149"/>
        <v>657480603.10893834</v>
      </c>
      <c r="ET28" s="39">
        <f t="shared" si="150"/>
        <v>346802955.48603338</v>
      </c>
      <c r="EU28" s="39">
        <f t="shared" si="151"/>
        <v>558738094.9497205</v>
      </c>
      <c r="EV28" s="39">
        <f t="shared" si="152"/>
        <v>62617200.296089366</v>
      </c>
      <c r="EW28" s="39">
        <f t="shared" si="153"/>
        <v>394970032.63687134</v>
      </c>
      <c r="EX28" s="39">
        <f t="shared" si="154"/>
        <v>120417692.87709492</v>
      </c>
      <c r="EY28" s="39">
        <f t="shared" si="155"/>
        <v>118009339.01955304</v>
      </c>
      <c r="EZ28" s="39">
        <f t="shared" si="156"/>
        <v>329944478.48324013</v>
      </c>
      <c r="FA28" s="39">
        <f t="shared" si="157"/>
        <v>163768062.3128491</v>
      </c>
      <c r="FB28" s="39">
        <f t="shared" si="158"/>
        <v>122826046.73463683</v>
      </c>
      <c r="FC28" s="39">
        <f t="shared" si="159"/>
        <v>373294847.91899425</v>
      </c>
      <c r="FD28" s="39">
        <f t="shared" si="160"/>
        <v>180626539.31564239</v>
      </c>
      <c r="FE28" s="39">
        <f t="shared" si="161"/>
        <v>161359708.45530722</v>
      </c>
      <c r="FF28" s="39">
        <f t="shared" si="162"/>
        <v>202301724.03351948</v>
      </c>
      <c r="FG28" s="39">
        <f t="shared" si="163"/>
        <v>178218185.4581005</v>
      </c>
      <c r="FH28" s="39">
        <f t="shared" si="164"/>
        <v>158951354.5977653</v>
      </c>
      <c r="FI28" s="39">
        <f t="shared" si="165"/>
        <v>289002462.90502781</v>
      </c>
      <c r="FJ28" s="39">
        <f t="shared" si="166"/>
        <v>907949404.29329574</v>
      </c>
      <c r="FK28" s="39">
        <v>37036830</v>
      </c>
      <c r="FL28">
        <v>1940000</v>
      </c>
      <c r="FM28">
        <v>2170000</v>
      </c>
      <c r="FN28">
        <v>3830000</v>
      </c>
      <c r="FO28">
        <v>2020000</v>
      </c>
      <c r="FP28">
        <v>800000</v>
      </c>
      <c r="FQ28">
        <v>2220000</v>
      </c>
      <c r="FR28">
        <v>460000</v>
      </c>
      <c r="FS28">
        <v>960000</v>
      </c>
      <c r="FT28">
        <v>3620000</v>
      </c>
      <c r="FU28">
        <v>840000</v>
      </c>
      <c r="FV28">
        <v>380000</v>
      </c>
      <c r="FW28">
        <v>690000</v>
      </c>
      <c r="FX28">
        <v>1190000</v>
      </c>
      <c r="FY28">
        <v>2730000</v>
      </c>
      <c r="FZ28">
        <v>1440000</v>
      </c>
      <c r="GA28">
        <v>2320000</v>
      </c>
      <c r="GB28">
        <v>260000</v>
      </c>
      <c r="GC28">
        <v>1640000</v>
      </c>
      <c r="GD28">
        <v>500000</v>
      </c>
      <c r="GE28">
        <v>490000</v>
      </c>
      <c r="GF28">
        <v>1370000</v>
      </c>
      <c r="GG28">
        <v>680000</v>
      </c>
      <c r="GH28">
        <v>510000</v>
      </c>
      <c r="GI28">
        <v>1550000</v>
      </c>
      <c r="GJ28">
        <v>750000</v>
      </c>
      <c r="GK28">
        <v>670000</v>
      </c>
      <c r="GL28">
        <v>840000</v>
      </c>
      <c r="GM28">
        <v>740000</v>
      </c>
      <c r="GN28">
        <v>660000</v>
      </c>
      <c r="GO28">
        <v>1200000</v>
      </c>
      <c r="GP28">
        <v>3770000</v>
      </c>
      <c r="GQ28" s="30">
        <v>0.42047486033519538</v>
      </c>
      <c r="GR28" s="54">
        <f t="shared" si="36"/>
        <v>1.9996192072730902E-5</v>
      </c>
      <c r="GS28" s="44">
        <f t="shared" si="167"/>
        <v>4.8425377904758111</v>
      </c>
      <c r="GT28" s="30">
        <v>2.35560975609756</v>
      </c>
      <c r="GU28" s="13">
        <f t="shared" si="168"/>
        <v>0.69745334722461794</v>
      </c>
      <c r="GV28" s="44">
        <v>0.41</v>
      </c>
      <c r="GW28" s="13">
        <f t="shared" si="169"/>
        <v>1.7100000000000009</v>
      </c>
      <c r="GX28" s="13">
        <f t="shared" si="170"/>
        <v>-0.15665381004537635</v>
      </c>
      <c r="GY28" s="13">
        <f t="shared" si="171"/>
        <v>14.886316152974905</v>
      </c>
      <c r="GZ28" s="13">
        <f t="shared" si="172"/>
        <v>17.410896085350757</v>
      </c>
      <c r="HA28" s="13">
        <v>9.75</v>
      </c>
      <c r="HB28" s="13">
        <v>8.0399999999999991</v>
      </c>
      <c r="HC28" s="13">
        <v>2</v>
      </c>
      <c r="HD28" s="13">
        <f t="shared" si="173"/>
        <v>-10.684619516131413</v>
      </c>
      <c r="HE28" s="13">
        <f t="shared" si="37"/>
        <v>0.25865107765800122</v>
      </c>
      <c r="HF28" s="13">
        <f t="shared" si="174"/>
        <v>-1.2273486055805338</v>
      </c>
      <c r="HG28" s="13">
        <f t="shared" si="175"/>
        <v>4.6790932661895166</v>
      </c>
      <c r="HH28" s="44">
        <v>0.76</v>
      </c>
      <c r="HI28" s="44">
        <v>0.72</v>
      </c>
      <c r="HJ28">
        <v>50000</v>
      </c>
      <c r="HK28" s="44"/>
      <c r="HL28" s="44"/>
      <c r="HM28" s="44"/>
      <c r="HN28" s="44"/>
    </row>
    <row r="29" spans="1:222" x14ac:dyDescent="0.25">
      <c r="A29" s="40" t="s">
        <v>284</v>
      </c>
      <c r="B29" s="45"/>
      <c r="C29" s="67">
        <f t="shared" si="38"/>
        <v>5.0013407985050051E-6</v>
      </c>
      <c r="D29" s="67">
        <f t="shared" si="39"/>
        <v>2.963697364111173E-5</v>
      </c>
      <c r="E29" s="67">
        <f t="shared" si="40"/>
        <v>3.6295517242823649E-6</v>
      </c>
      <c r="F29" s="67">
        <f t="shared" si="41"/>
        <v>8.4313633657018272E-6</v>
      </c>
      <c r="G29" s="67">
        <f t="shared" si="42"/>
        <v>1.5596291567554488E-5</v>
      </c>
      <c r="H29" s="67">
        <f t="shared" si="43"/>
        <v>1.5752254483247796E-5</v>
      </c>
      <c r="I29" s="67">
        <f t="shared" si="44"/>
        <v>4.612146582871901E-6</v>
      </c>
      <c r="J29" s="67">
        <f t="shared" si="45"/>
        <v>0</v>
      </c>
      <c r="K29" s="67">
        <f t="shared" si="46"/>
        <v>3.0437950069295283E-6</v>
      </c>
      <c r="L29" s="67">
        <f t="shared" si="47"/>
        <v>3.4811612117380264E-6</v>
      </c>
      <c r="M29" s="67">
        <f t="shared" si="48"/>
        <v>6.9384930456717342E-7</v>
      </c>
      <c r="N29" s="67">
        <f t="shared" si="49"/>
        <v>0</v>
      </c>
      <c r="O29" s="67">
        <f t="shared" si="50"/>
        <v>0</v>
      </c>
      <c r="P29" s="67">
        <f t="shared" si="51"/>
        <v>1.4759465334357458E-6</v>
      </c>
      <c r="Q29" s="67">
        <f t="shared" si="52"/>
        <v>5.1930509284980886E-6</v>
      </c>
      <c r="R29" s="67">
        <f t="shared" si="53"/>
        <v>1.6244512436314196E-6</v>
      </c>
      <c r="S29" s="67">
        <f t="shared" si="54"/>
        <v>2.7736189467386652E-6</v>
      </c>
      <c r="T29" s="67">
        <f t="shared" si="55"/>
        <v>1.351058749909928E-5</v>
      </c>
      <c r="U29" s="67">
        <f t="shared" si="56"/>
        <v>1.0709612041637229E-6</v>
      </c>
      <c r="V29" s="67">
        <f t="shared" si="57"/>
        <v>1.1814190862269314E-6</v>
      </c>
      <c r="W29" s="67">
        <f t="shared" si="58"/>
        <v>0</v>
      </c>
      <c r="X29" s="67">
        <f t="shared" si="59"/>
        <v>0</v>
      </c>
      <c r="Y29" s="67">
        <f t="shared" si="60"/>
        <v>8.5710796460247707E-7</v>
      </c>
      <c r="Z29" s="67">
        <f t="shared" si="61"/>
        <v>0</v>
      </c>
      <c r="AA29" s="67">
        <f t="shared" si="62"/>
        <v>1.1331460483265943E-6</v>
      </c>
      <c r="AB29" s="67">
        <f t="shared" si="63"/>
        <v>3.118946387714594E-6</v>
      </c>
      <c r="AC29" s="67">
        <f t="shared" si="64"/>
        <v>8.699006206480675E-7</v>
      </c>
      <c r="AD29" s="67">
        <f t="shared" si="65"/>
        <v>0</v>
      </c>
      <c r="AE29" s="67">
        <f t="shared" si="66"/>
        <v>7.1204447630313084E-6</v>
      </c>
      <c r="AF29" s="67">
        <f t="shared" si="67"/>
        <v>0</v>
      </c>
      <c r="AG29" s="67">
        <f t="shared" si="68"/>
        <v>1.949341492335499E-6</v>
      </c>
      <c r="AH29" s="67">
        <f t="shared" si="69"/>
        <v>3.9694009971169564E-6</v>
      </c>
      <c r="AI29" s="55">
        <f t="shared" si="70"/>
        <v>106095.52199558982</v>
      </c>
      <c r="AJ29" s="55">
        <f t="shared" si="71"/>
        <v>32930.271234423286</v>
      </c>
      <c r="AK29" s="55">
        <f t="shared" si="72"/>
        <v>4511.1832719039603</v>
      </c>
      <c r="AL29" s="55">
        <f t="shared" si="73"/>
        <v>18495.70969160087</v>
      </c>
      <c r="AM29" s="55">
        <f t="shared" si="74"/>
        <v>18044.388513330076</v>
      </c>
      <c r="AN29" s="55">
        <f t="shared" si="75"/>
        <v>7217.7536090275607</v>
      </c>
      <c r="AO29" s="55">
        <f t="shared" si="76"/>
        <v>5864.5290580359806</v>
      </c>
      <c r="AP29" s="55">
        <f t="shared" si="77"/>
        <v>0</v>
      </c>
      <c r="AQ29" s="55">
        <f t="shared" si="78"/>
        <v>1673.6505582731345</v>
      </c>
      <c r="AR29" s="55">
        <f t="shared" si="79"/>
        <v>7217.894944201671</v>
      </c>
      <c r="AS29" s="55">
        <f t="shared" si="80"/>
        <v>333.82912599252518</v>
      </c>
      <c r="AT29" s="55">
        <f t="shared" si="81"/>
        <v>0</v>
      </c>
      <c r="AU29" s="55">
        <f t="shared" si="82"/>
        <v>0</v>
      </c>
      <c r="AV29" s="55">
        <f t="shared" si="83"/>
        <v>1005.9973268605113</v>
      </c>
      <c r="AW29" s="55">
        <f t="shared" si="84"/>
        <v>8120.109630128637</v>
      </c>
      <c r="AX29" s="55">
        <f t="shared" si="85"/>
        <v>1339.825718714148</v>
      </c>
      <c r="AY29" s="55">
        <f t="shared" si="86"/>
        <v>3685.641767196686</v>
      </c>
      <c r="AZ29" s="55">
        <f t="shared" si="87"/>
        <v>2011.9560154256149</v>
      </c>
      <c r="BA29" s="55">
        <f t="shared" si="88"/>
        <v>1005.9979769943033</v>
      </c>
      <c r="BB29" s="55">
        <f t="shared" si="89"/>
        <v>338.34006715467126</v>
      </c>
      <c r="BC29" s="55">
        <f t="shared" si="90"/>
        <v>0</v>
      </c>
      <c r="BD29" s="55">
        <f t="shared" si="91"/>
        <v>0</v>
      </c>
      <c r="BE29" s="55">
        <f t="shared" si="92"/>
        <v>333.8290390229767</v>
      </c>
      <c r="BF29" s="55">
        <f t="shared" si="93"/>
        <v>0</v>
      </c>
      <c r="BG29" s="55">
        <f t="shared" si="94"/>
        <v>1005.9978771672475</v>
      </c>
      <c r="BH29" s="55">
        <f t="shared" si="95"/>
        <v>1339.8225234407928</v>
      </c>
      <c r="BI29" s="55">
        <f t="shared" si="96"/>
        <v>333.82903220819998</v>
      </c>
      <c r="BJ29" s="55">
        <f t="shared" si="97"/>
        <v>0</v>
      </c>
      <c r="BK29" s="55">
        <f t="shared" si="98"/>
        <v>3017.9647970517681</v>
      </c>
      <c r="BL29" s="55">
        <f t="shared" si="99"/>
        <v>0</v>
      </c>
      <c r="BM29" s="55">
        <f t="shared" si="100"/>
        <v>1339.8250240882094</v>
      </c>
      <c r="BN29" s="55">
        <f t="shared" si="101"/>
        <v>8571.2435683081258</v>
      </c>
      <c r="BO29" s="44">
        <f t="shared" si="102"/>
        <v>7.9808719728060044E-4</v>
      </c>
      <c r="BP29" s="44">
        <f t="shared" si="103"/>
        <v>4.7291237232698624E-3</v>
      </c>
      <c r="BQ29" s="44">
        <f t="shared" si="104"/>
        <v>5.7918570653457408E-4</v>
      </c>
      <c r="BR29" s="44">
        <f t="shared" si="105"/>
        <v>1.345424476869152E-3</v>
      </c>
      <c r="BS29" s="44">
        <f t="shared" si="106"/>
        <v>2.488730659901421E-3</v>
      </c>
      <c r="BT29" s="44">
        <f t="shared" si="107"/>
        <v>2.5136173409287814E-3</v>
      </c>
      <c r="BU29" s="44">
        <f t="shared" si="108"/>
        <v>7.3598212443665286E-4</v>
      </c>
      <c r="BV29" s="44">
        <f t="shared" si="109"/>
        <v>0</v>
      </c>
      <c r="BW29" s="44">
        <f t="shared" si="110"/>
        <v>4.8571403396534984E-4</v>
      </c>
      <c r="BX29" s="44">
        <f t="shared" si="111"/>
        <v>5.555064224489726E-4</v>
      </c>
      <c r="BY29" s="44">
        <f t="shared" si="112"/>
        <v>1.1072151959043346E-4</v>
      </c>
      <c r="BZ29" s="44">
        <f t="shared" si="113"/>
        <v>0</v>
      </c>
      <c r="CA29" s="44">
        <f t="shared" si="114"/>
        <v>0</v>
      </c>
      <c r="CB29" s="44">
        <f t="shared" si="115"/>
        <v>2.3552497348366857E-4</v>
      </c>
      <c r="CC29" s="44">
        <f t="shared" si="116"/>
        <v>8.2867902029512368E-4</v>
      </c>
      <c r="CD29" s="44">
        <f t="shared" si="117"/>
        <v>2.5922263219973346E-4</v>
      </c>
      <c r="CE29" s="44">
        <f t="shared" si="118"/>
        <v>4.4260084041554442E-4</v>
      </c>
      <c r="CF29" s="44">
        <f t="shared" si="119"/>
        <v>2.1559179696678987E-3</v>
      </c>
      <c r="CG29" s="44">
        <f t="shared" si="120"/>
        <v>1.708993290093516E-4</v>
      </c>
      <c r="CH29" s="44">
        <f t="shared" si="121"/>
        <v>1.8852568397287174E-4</v>
      </c>
      <c r="CI29" s="44">
        <f t="shared" si="122"/>
        <v>0</v>
      </c>
      <c r="CJ29" s="44">
        <f t="shared" si="123"/>
        <v>0</v>
      </c>
      <c r="CK29" s="44">
        <f t="shared" si="124"/>
        <v>1.3677360621457932E-4</v>
      </c>
      <c r="CL29" s="44">
        <f t="shared" si="125"/>
        <v>0</v>
      </c>
      <c r="CM29" s="44">
        <f t="shared" si="126"/>
        <v>1.8082249791170037E-4</v>
      </c>
      <c r="CN29" s="44">
        <f t="shared" si="127"/>
        <v>4.9770626686958545E-4</v>
      </c>
      <c r="CO29" s="44">
        <f t="shared" si="128"/>
        <v>1.3881500048849399E-4</v>
      </c>
      <c r="CP29" s="44">
        <f t="shared" si="129"/>
        <v>0</v>
      </c>
      <c r="CQ29" s="44">
        <f t="shared" si="130"/>
        <v>1.1362386241904258E-3</v>
      </c>
      <c r="CR29" s="44">
        <f t="shared" si="131"/>
        <v>0</v>
      </c>
      <c r="CS29" s="44">
        <f t="shared" si="132"/>
        <v>3.1106699736846845E-4</v>
      </c>
      <c r="CT29" s="44">
        <f t="shared" si="133"/>
        <v>6.3341680981570281E-4</v>
      </c>
      <c r="CU29" s="39">
        <v>6.35</v>
      </c>
      <c r="CV29" s="39">
        <v>37.628865979381402</v>
      </c>
      <c r="CW29" s="39">
        <v>4.6082949308755801</v>
      </c>
      <c r="CX29" s="39">
        <v>10.7049608355091</v>
      </c>
      <c r="CY29" s="39">
        <v>19.801980198019798</v>
      </c>
      <c r="CZ29" s="39">
        <v>20</v>
      </c>
      <c r="DA29" s="39">
        <v>5.85585585585586</v>
      </c>
      <c r="DB29" s="39">
        <v>0</v>
      </c>
      <c r="DC29" s="39">
        <v>3.8645833333333299</v>
      </c>
      <c r="DD29" s="39">
        <v>4.4198895027624303</v>
      </c>
      <c r="DE29" s="39">
        <v>0.88095238095238104</v>
      </c>
      <c r="DF29" s="39">
        <v>0</v>
      </c>
      <c r="DG29" s="39">
        <v>0</v>
      </c>
      <c r="DH29" s="39">
        <v>1.8739495798319299</v>
      </c>
      <c r="DI29" s="39">
        <v>6.5934065934065904</v>
      </c>
      <c r="DJ29" s="39">
        <v>2.0625</v>
      </c>
      <c r="DK29" s="39">
        <v>3.5215517241379302</v>
      </c>
      <c r="DL29" s="39">
        <v>17.153846153846199</v>
      </c>
      <c r="DM29" s="39">
        <v>1.3597560975609799</v>
      </c>
      <c r="DN29" s="39">
        <v>1.5</v>
      </c>
      <c r="DO29" s="39">
        <v>0</v>
      </c>
      <c r="DP29" s="39">
        <v>0</v>
      </c>
      <c r="DQ29" s="39">
        <v>1.0882352941176501</v>
      </c>
      <c r="DR29" s="39">
        <v>0</v>
      </c>
      <c r="DS29" s="39">
        <v>1.43870967741935</v>
      </c>
      <c r="DT29" s="39">
        <v>3.96</v>
      </c>
      <c r="DU29" s="78">
        <v>1.1044776119402999</v>
      </c>
      <c r="DV29" s="78">
        <v>0</v>
      </c>
      <c r="DW29" s="78">
        <v>9.0405405405405403</v>
      </c>
      <c r="DX29" s="78">
        <v>0</v>
      </c>
      <c r="DY29" s="78">
        <v>2.4750000000000001</v>
      </c>
      <c r="DZ29" s="78">
        <v>5.03978779840849</v>
      </c>
      <c r="EA29" s="39">
        <f t="shared" si="134"/>
        <v>1.2566823177257555E-2</v>
      </c>
      <c r="EB29" s="39">
        <f t="shared" si="33"/>
        <v>358.93259743150691</v>
      </c>
      <c r="EC29">
        <v>572.77</v>
      </c>
      <c r="ED29" s="39">
        <f t="shared" si="34"/>
        <v>4.5112094001839943E-2</v>
      </c>
      <c r="EE29" s="39">
        <f t="shared" si="135"/>
        <v>13293725592.529156</v>
      </c>
      <c r="EF29" s="39">
        <f t="shared" si="136"/>
        <v>696329239.01712334</v>
      </c>
      <c r="EG29" s="39">
        <f t="shared" si="137"/>
        <v>778883736.42636991</v>
      </c>
      <c r="EH29" s="39">
        <f t="shared" si="138"/>
        <v>1374711848.1626713</v>
      </c>
      <c r="EI29" s="39">
        <f t="shared" si="139"/>
        <v>725043846.81164396</v>
      </c>
      <c r="EJ29" s="39">
        <f t="shared" si="140"/>
        <v>287146077.94520551</v>
      </c>
      <c r="EK29" s="39">
        <f t="shared" si="141"/>
        <v>796830366.29794526</v>
      </c>
      <c r="EL29" s="39">
        <f t="shared" si="142"/>
        <v>165108994.81849316</v>
      </c>
      <c r="EM29" s="39">
        <f t="shared" si="143"/>
        <v>344575293.53424662</v>
      </c>
      <c r="EN29" s="39">
        <f t="shared" si="144"/>
        <v>1299336002.702055</v>
      </c>
      <c r="EO29" s="39">
        <f t="shared" si="145"/>
        <v>301503381.84246582</v>
      </c>
      <c r="EP29" s="39">
        <f t="shared" si="146"/>
        <v>136394387.02397263</v>
      </c>
      <c r="EQ29" s="39">
        <f t="shared" si="147"/>
        <v>247663492.22773975</v>
      </c>
      <c r="ER29" s="39">
        <f t="shared" si="148"/>
        <v>427129790.94349319</v>
      </c>
      <c r="ES29" s="39">
        <f t="shared" si="149"/>
        <v>979885990.98801386</v>
      </c>
      <c r="ET29" s="39">
        <f t="shared" si="150"/>
        <v>516862940.30136991</v>
      </c>
      <c r="EU29" s="39">
        <f t="shared" si="151"/>
        <v>832723626.04109597</v>
      </c>
      <c r="EV29" s="39">
        <f t="shared" si="152"/>
        <v>93322475.332191795</v>
      </c>
      <c r="EW29" s="39">
        <f t="shared" si="153"/>
        <v>588649459.78767133</v>
      </c>
      <c r="EX29" s="39">
        <f t="shared" si="154"/>
        <v>179466298.71575344</v>
      </c>
      <c r="EY29" s="39">
        <f t="shared" si="155"/>
        <v>175876972.74143839</v>
      </c>
      <c r="EZ29" s="39">
        <f t="shared" si="156"/>
        <v>491737658.48116446</v>
      </c>
      <c r="FA29" s="39">
        <f t="shared" si="157"/>
        <v>244074166.25342467</v>
      </c>
      <c r="FB29" s="39">
        <f t="shared" si="158"/>
        <v>183055624.69006851</v>
      </c>
      <c r="FC29" s="39">
        <f t="shared" si="159"/>
        <v>556345526.01883566</v>
      </c>
      <c r="FD29" s="39">
        <f t="shared" si="160"/>
        <v>269199448.07363015</v>
      </c>
      <c r="FE29" s="39">
        <f t="shared" si="161"/>
        <v>240484840.27910963</v>
      </c>
      <c r="FF29" s="39">
        <f t="shared" si="162"/>
        <v>301503381.84246582</v>
      </c>
      <c r="FG29" s="39">
        <f t="shared" si="163"/>
        <v>265610122.09931511</v>
      </c>
      <c r="FH29" s="39">
        <f t="shared" si="164"/>
        <v>236895514.30479455</v>
      </c>
      <c r="FI29" s="39">
        <f t="shared" si="165"/>
        <v>430719116.91780829</v>
      </c>
      <c r="FJ29" s="39">
        <f t="shared" si="166"/>
        <v>1353175892.316781</v>
      </c>
      <c r="FK29" s="39">
        <v>37036830</v>
      </c>
      <c r="FL29">
        <v>1940000</v>
      </c>
      <c r="FM29">
        <v>2170000</v>
      </c>
      <c r="FN29">
        <v>3830000</v>
      </c>
      <c r="FO29">
        <v>2020000</v>
      </c>
      <c r="FP29">
        <v>800000</v>
      </c>
      <c r="FQ29">
        <v>2220000</v>
      </c>
      <c r="FR29">
        <v>460000</v>
      </c>
      <c r="FS29">
        <v>960000</v>
      </c>
      <c r="FT29">
        <v>3620000</v>
      </c>
      <c r="FU29">
        <v>840000</v>
      </c>
      <c r="FV29">
        <v>380000</v>
      </c>
      <c r="FW29">
        <v>690000</v>
      </c>
      <c r="FX29">
        <v>1190000</v>
      </c>
      <c r="FY29">
        <v>2730000</v>
      </c>
      <c r="FZ29">
        <v>1440000</v>
      </c>
      <c r="GA29">
        <v>2320000</v>
      </c>
      <c r="GB29">
        <v>260000</v>
      </c>
      <c r="GC29">
        <v>1640000</v>
      </c>
      <c r="GD29">
        <v>500000</v>
      </c>
      <c r="GE29">
        <v>490000</v>
      </c>
      <c r="GF29">
        <v>1370000</v>
      </c>
      <c r="GG29">
        <v>680000</v>
      </c>
      <c r="GH29">
        <v>510000</v>
      </c>
      <c r="GI29">
        <v>1550000</v>
      </c>
      <c r="GJ29">
        <v>750000</v>
      </c>
      <c r="GK29">
        <v>670000</v>
      </c>
      <c r="GL29">
        <v>840000</v>
      </c>
      <c r="GM29">
        <v>740000</v>
      </c>
      <c r="GN29">
        <v>660000</v>
      </c>
      <c r="GO29">
        <v>1200000</v>
      </c>
      <c r="GP29">
        <v>3770000</v>
      </c>
      <c r="GQ29" s="30">
        <v>0.62666095890410967</v>
      </c>
      <c r="GR29" s="54">
        <f t="shared" si="36"/>
        <v>1.9996677700566322E-5</v>
      </c>
      <c r="GS29" s="44">
        <f t="shared" si="167"/>
        <v>4.2248626901910908</v>
      </c>
      <c r="GT29" s="30">
        <v>2.7</v>
      </c>
      <c r="GU29" s="13">
        <f t="shared" si="168"/>
        <v>0.79942105547489373</v>
      </c>
      <c r="GV29" s="44">
        <v>0.41</v>
      </c>
      <c r="GW29" s="13">
        <f t="shared" si="169"/>
        <v>1.7100000000000009</v>
      </c>
      <c r="GX29" s="13">
        <f t="shared" si="170"/>
        <v>-0.15665381004537635</v>
      </c>
      <c r="GY29" s="13">
        <f t="shared" si="171"/>
        <v>14.886316152974905</v>
      </c>
      <c r="GZ29" s="13">
        <f t="shared" si="172"/>
        <v>17.410896085350757</v>
      </c>
      <c r="HA29" s="13">
        <v>9.75</v>
      </c>
      <c r="HB29" s="13">
        <v>8.0399999999999991</v>
      </c>
      <c r="HC29" s="13">
        <v>2</v>
      </c>
      <c r="HD29" s="13">
        <f t="shared" si="173"/>
        <v>-10.684619516131413</v>
      </c>
      <c r="HE29" s="13">
        <f t="shared" si="37"/>
        <v>0.25865107765800122</v>
      </c>
      <c r="HF29" s="13">
        <f t="shared" si="174"/>
        <v>-1.2273486055805338</v>
      </c>
      <c r="HG29" s="13">
        <f t="shared" si="175"/>
        <v>4.0822658324171943</v>
      </c>
      <c r="HH29" s="44">
        <v>0.76</v>
      </c>
      <c r="HI29" s="44">
        <v>0.72</v>
      </c>
      <c r="HJ29">
        <v>50000</v>
      </c>
      <c r="HK29" s="44"/>
      <c r="HL29" s="44"/>
      <c r="HM29" s="44"/>
      <c r="HN29" s="44"/>
    </row>
    <row r="30" spans="1:222" x14ac:dyDescent="0.25">
      <c r="A30" s="40" t="s">
        <v>285</v>
      </c>
      <c r="B30" s="45"/>
      <c r="C30" s="67">
        <f t="shared" si="38"/>
        <v>5.3391646993583564E-6</v>
      </c>
      <c r="D30" s="67">
        <f t="shared" si="39"/>
        <v>3.1638852427740005E-5</v>
      </c>
      <c r="E30" s="67">
        <f t="shared" si="40"/>
        <v>3.874715845619825E-6</v>
      </c>
      <c r="F30" s="67">
        <f t="shared" si="41"/>
        <v>9.000873858466818E-6</v>
      </c>
      <c r="G30" s="67">
        <f t="shared" si="42"/>
        <v>1.6649769079002397E-5</v>
      </c>
      <c r="H30" s="67">
        <f t="shared" si="43"/>
        <v>1.6816266769859034E-5</v>
      </c>
      <c r="I30" s="67">
        <f t="shared" si="44"/>
        <v>4.9236817118991638E-6</v>
      </c>
      <c r="J30" s="67">
        <f t="shared" si="45"/>
        <v>0</v>
      </c>
      <c r="K30" s="67">
        <f t="shared" si="46"/>
        <v>3.2493932143884408E-6</v>
      </c>
      <c r="L30" s="67">
        <f t="shared" si="47"/>
        <v>3.716302048539788E-6</v>
      </c>
      <c r="M30" s="67">
        <f t="shared" si="48"/>
        <v>7.4071651245954939E-7</v>
      </c>
      <c r="N30" s="67">
        <f t="shared" si="49"/>
        <v>0</v>
      </c>
      <c r="O30" s="67">
        <f t="shared" si="50"/>
        <v>0</v>
      </c>
      <c r="P30" s="67">
        <f t="shared" si="51"/>
        <v>1.5756418023649132E-6</v>
      </c>
      <c r="Q30" s="67">
        <f t="shared" si="52"/>
        <v>5.5438242098082569E-6</v>
      </c>
      <c r="R30" s="67">
        <f t="shared" si="53"/>
        <v>1.7341775105927937E-6</v>
      </c>
      <c r="S30" s="67">
        <f t="shared" si="54"/>
        <v>2.9609676618358449E-6</v>
      </c>
      <c r="T30" s="67">
        <f t="shared" si="55"/>
        <v>1.4423182652656408E-5</v>
      </c>
      <c r="U30" s="67">
        <f t="shared" si="56"/>
        <v>1.143301063932789E-6</v>
      </c>
      <c r="V30" s="67">
        <f t="shared" si="57"/>
        <v>1.2612200077644076E-6</v>
      </c>
      <c r="W30" s="67">
        <f t="shared" si="58"/>
        <v>0</v>
      </c>
      <c r="X30" s="67">
        <f t="shared" si="59"/>
        <v>0</v>
      </c>
      <c r="Y30" s="67">
        <f t="shared" si="60"/>
        <v>9.15002750678795E-7</v>
      </c>
      <c r="Z30" s="67">
        <f t="shared" si="61"/>
        <v>0</v>
      </c>
      <c r="AA30" s="67">
        <f t="shared" si="62"/>
        <v>1.209686286918199E-6</v>
      </c>
      <c r="AB30" s="67">
        <f t="shared" si="63"/>
        <v>3.3296208203914546E-6</v>
      </c>
      <c r="AC30" s="67">
        <f t="shared" si="64"/>
        <v>9.2865950818143972E-7</v>
      </c>
      <c r="AD30" s="67">
        <f t="shared" si="65"/>
        <v>0</v>
      </c>
      <c r="AE30" s="67">
        <f t="shared" si="66"/>
        <v>7.6014070736762918E-6</v>
      </c>
      <c r="AF30" s="67">
        <f t="shared" si="67"/>
        <v>0</v>
      </c>
      <c r="AG30" s="67">
        <f t="shared" si="68"/>
        <v>2.081013012689148E-6</v>
      </c>
      <c r="AH30" s="67">
        <f t="shared" si="69"/>
        <v>4.2375208041400825E-6</v>
      </c>
      <c r="AI30" s="55">
        <f t="shared" si="70"/>
        <v>113261.92087456035</v>
      </c>
      <c r="AJ30" s="55">
        <f t="shared" si="71"/>
        <v>35154.601286718374</v>
      </c>
      <c r="AK30" s="55">
        <f t="shared" si="72"/>
        <v>4815.8986655525496</v>
      </c>
      <c r="AL30" s="55">
        <f t="shared" si="73"/>
        <v>19745.033231732359</v>
      </c>
      <c r="AM30" s="55">
        <f t="shared" si="74"/>
        <v>19263.226810897646</v>
      </c>
      <c r="AN30" s="55">
        <f t="shared" si="75"/>
        <v>7705.2888067088361</v>
      </c>
      <c r="AO30" s="55">
        <f t="shared" si="76"/>
        <v>6260.6584485996418</v>
      </c>
      <c r="AP30" s="55">
        <f t="shared" si="77"/>
        <v>0</v>
      </c>
      <c r="AQ30" s="55">
        <f t="shared" si="78"/>
        <v>1786.7000749964561</v>
      </c>
      <c r="AR30" s="55">
        <f t="shared" si="79"/>
        <v>7705.4396894979845</v>
      </c>
      <c r="AS30" s="55">
        <f t="shared" si="80"/>
        <v>356.37817076674162</v>
      </c>
      <c r="AT30" s="55">
        <f t="shared" si="81"/>
        <v>0</v>
      </c>
      <c r="AU30" s="55">
        <f t="shared" si="82"/>
        <v>0</v>
      </c>
      <c r="AV30" s="55">
        <f t="shared" si="83"/>
        <v>1073.949093190131</v>
      </c>
      <c r="AW30" s="55">
        <f t="shared" si="84"/>
        <v>8668.5959701196989</v>
      </c>
      <c r="AX30" s="55">
        <f t="shared" si="85"/>
        <v>1430.3264802246997</v>
      </c>
      <c r="AY30" s="55">
        <f t="shared" si="86"/>
        <v>3934.5945838728417</v>
      </c>
      <c r="AZ30" s="55">
        <f t="shared" si="87"/>
        <v>2147.8569379520764</v>
      </c>
      <c r="BA30" s="55">
        <f t="shared" si="88"/>
        <v>1073.949787242411</v>
      </c>
      <c r="BB30" s="55">
        <f t="shared" si="89"/>
        <v>361.19381096729569</v>
      </c>
      <c r="BC30" s="55">
        <f t="shared" si="90"/>
        <v>0</v>
      </c>
      <c r="BD30" s="55">
        <f t="shared" si="91"/>
        <v>0</v>
      </c>
      <c r="BE30" s="55">
        <f t="shared" si="92"/>
        <v>356.37807792213914</v>
      </c>
      <c r="BF30" s="55">
        <f t="shared" si="93"/>
        <v>0</v>
      </c>
      <c r="BG30" s="55">
        <f t="shared" si="94"/>
        <v>1073.9496806717382</v>
      </c>
      <c r="BH30" s="55">
        <f t="shared" si="95"/>
        <v>1430.3230691010422</v>
      </c>
      <c r="BI30" s="55">
        <f t="shared" si="96"/>
        <v>356.37807064700394</v>
      </c>
      <c r="BJ30" s="55">
        <f t="shared" si="97"/>
        <v>0</v>
      </c>
      <c r="BK30" s="55">
        <f t="shared" si="98"/>
        <v>3221.8182597116333</v>
      </c>
      <c r="BL30" s="55">
        <f t="shared" si="99"/>
        <v>0</v>
      </c>
      <c r="BM30" s="55">
        <f t="shared" si="100"/>
        <v>1430.3257386746945</v>
      </c>
      <c r="BN30" s="55">
        <f t="shared" si="101"/>
        <v>9150.2025022331982</v>
      </c>
      <c r="BO30" s="44">
        <f t="shared" si="102"/>
        <v>7.9809193206490899E-4</v>
      </c>
      <c r="BP30" s="44">
        <f t="shared" si="103"/>
        <v>4.7291517784756702E-3</v>
      </c>
      <c r="BQ30" s="44">
        <f t="shared" si="104"/>
        <v>5.791891426571023E-4</v>
      </c>
      <c r="BR30" s="44">
        <f t="shared" si="105"/>
        <v>1.3454324587787172E-3</v>
      </c>
      <c r="BS30" s="44">
        <f t="shared" si="106"/>
        <v>2.4887454244580951E-3</v>
      </c>
      <c r="BT30" s="44">
        <f t="shared" si="107"/>
        <v>2.5136322531236002E-3</v>
      </c>
      <c r="BU30" s="44">
        <f t="shared" si="108"/>
        <v>7.3598649077505579E-4</v>
      </c>
      <c r="BV30" s="44">
        <f t="shared" si="109"/>
        <v>0</v>
      </c>
      <c r="BW30" s="44">
        <f t="shared" si="110"/>
        <v>4.8571691555319914E-4</v>
      </c>
      <c r="BX30" s="44">
        <f t="shared" si="111"/>
        <v>5.5550971809070412E-4</v>
      </c>
      <c r="BY30" s="44">
        <f t="shared" si="112"/>
        <v>1.1072217646867796E-4</v>
      </c>
      <c r="BZ30" s="44">
        <f t="shared" si="113"/>
        <v>0</v>
      </c>
      <c r="CA30" s="44">
        <f t="shared" si="114"/>
        <v>0</v>
      </c>
      <c r="CB30" s="44">
        <f t="shared" si="115"/>
        <v>2.355263707823924E-4</v>
      </c>
      <c r="CC30" s="44">
        <f t="shared" si="116"/>
        <v>8.2868393656897838E-4</v>
      </c>
      <c r="CD30" s="44">
        <f t="shared" si="117"/>
        <v>2.5922417008916396E-4</v>
      </c>
      <c r="CE30" s="44">
        <f t="shared" si="118"/>
        <v>4.4260346622757474E-4</v>
      </c>
      <c r="CF30" s="44">
        <f t="shared" si="119"/>
        <v>2.1559307598341881E-3</v>
      </c>
      <c r="CG30" s="44">
        <f t="shared" si="120"/>
        <v>1.709003429042483E-4</v>
      </c>
      <c r="CH30" s="44">
        <f t="shared" si="121"/>
        <v>1.8852680243949349E-4</v>
      </c>
      <c r="CI30" s="44">
        <f t="shared" si="122"/>
        <v>0</v>
      </c>
      <c r="CJ30" s="44">
        <f t="shared" si="123"/>
        <v>0</v>
      </c>
      <c r="CK30" s="44">
        <f t="shared" si="124"/>
        <v>1.3677441765198791E-4</v>
      </c>
      <c r="CL30" s="44">
        <f t="shared" si="125"/>
        <v>0</v>
      </c>
      <c r="CM30" s="44">
        <f t="shared" si="126"/>
        <v>1.8082357067770072E-4</v>
      </c>
      <c r="CN30" s="44">
        <f t="shared" si="127"/>
        <v>4.9770921960320827E-4</v>
      </c>
      <c r="CO30" s="44">
        <f t="shared" si="128"/>
        <v>1.3881582403687509E-4</v>
      </c>
      <c r="CP30" s="44">
        <f t="shared" si="129"/>
        <v>0</v>
      </c>
      <c r="CQ30" s="44">
        <f t="shared" si="130"/>
        <v>1.136245365091213E-3</v>
      </c>
      <c r="CR30" s="44">
        <f t="shared" si="131"/>
        <v>0</v>
      </c>
      <c r="CS30" s="44">
        <f t="shared" si="132"/>
        <v>3.110688428338715E-4</v>
      </c>
      <c r="CT30" s="44">
        <f t="shared" si="133"/>
        <v>6.33420567671888E-4</v>
      </c>
      <c r="CU30" s="39">
        <v>6.35</v>
      </c>
      <c r="CV30" s="39">
        <v>37.628865979381402</v>
      </c>
      <c r="CW30" s="39">
        <v>4.6082949308755801</v>
      </c>
      <c r="CX30" s="39">
        <v>10.7049608355091</v>
      </c>
      <c r="CY30" s="39">
        <v>19.801980198019798</v>
      </c>
      <c r="CZ30" s="39">
        <v>20</v>
      </c>
      <c r="DA30" s="39">
        <v>5.85585585585586</v>
      </c>
      <c r="DB30" s="39">
        <v>0</v>
      </c>
      <c r="DC30" s="39">
        <v>3.8645833333333299</v>
      </c>
      <c r="DD30" s="39">
        <v>4.4198895027624303</v>
      </c>
      <c r="DE30" s="39">
        <v>0.88095238095238104</v>
      </c>
      <c r="DF30" s="39">
        <v>0</v>
      </c>
      <c r="DG30" s="39">
        <v>0</v>
      </c>
      <c r="DH30" s="39">
        <v>1.8739495798319299</v>
      </c>
      <c r="DI30" s="39">
        <v>6.5934065934065904</v>
      </c>
      <c r="DJ30" s="39">
        <v>2.0625</v>
      </c>
      <c r="DK30" s="39">
        <v>3.5215517241379302</v>
      </c>
      <c r="DL30" s="39">
        <v>17.153846153846199</v>
      </c>
      <c r="DM30" s="39">
        <v>1.3597560975609799</v>
      </c>
      <c r="DN30" s="39">
        <v>1.5</v>
      </c>
      <c r="DO30" s="39">
        <v>0</v>
      </c>
      <c r="DP30" s="39">
        <v>0</v>
      </c>
      <c r="DQ30" s="39">
        <v>1.0882352941176501</v>
      </c>
      <c r="DR30" s="39">
        <v>0</v>
      </c>
      <c r="DS30" s="39">
        <v>1.43870967741935</v>
      </c>
      <c r="DT30" s="39">
        <v>3.96</v>
      </c>
      <c r="DU30" s="78">
        <v>1.1044776119402999</v>
      </c>
      <c r="DV30" s="78">
        <v>0</v>
      </c>
      <c r="DW30" s="78">
        <v>9.0405405405405403</v>
      </c>
      <c r="DX30" s="78">
        <v>0</v>
      </c>
      <c r="DY30" s="78">
        <v>2.4750000000000001</v>
      </c>
      <c r="DZ30" s="78">
        <v>5.03978779840849</v>
      </c>
      <c r="EA30" s="39">
        <f t="shared" si="134"/>
        <v>1.2566897723240445E-2</v>
      </c>
      <c r="EB30" s="39">
        <f t="shared" si="33"/>
        <v>383.17502476415109</v>
      </c>
      <c r="EC30">
        <v>572.77</v>
      </c>
      <c r="ED30" s="39">
        <f t="shared" si="34"/>
        <v>4.815926558876292E-2</v>
      </c>
      <c r="EE30" s="39">
        <f t="shared" si="135"/>
        <v>14191588252.435654</v>
      </c>
      <c r="EF30" s="39">
        <f t="shared" si="136"/>
        <v>743359548.04245317</v>
      </c>
      <c r="EG30" s="39">
        <f t="shared" si="137"/>
        <v>831489803.73820794</v>
      </c>
      <c r="EH30" s="39">
        <f t="shared" si="138"/>
        <v>1467560344.8466988</v>
      </c>
      <c r="EI30" s="39">
        <f t="shared" si="139"/>
        <v>774013550.0235852</v>
      </c>
      <c r="EJ30" s="39">
        <f t="shared" si="140"/>
        <v>306540019.8113209</v>
      </c>
      <c r="EK30" s="39">
        <f t="shared" si="141"/>
        <v>850648554.97641551</v>
      </c>
      <c r="EL30" s="39">
        <f t="shared" si="142"/>
        <v>176260511.3915095</v>
      </c>
      <c r="EM30" s="39">
        <f t="shared" si="143"/>
        <v>367848023.77358508</v>
      </c>
      <c r="EN30" s="39">
        <f t="shared" si="144"/>
        <v>1387093589.6462271</v>
      </c>
      <c r="EO30" s="39">
        <f t="shared" si="145"/>
        <v>321867020.80188692</v>
      </c>
      <c r="EP30" s="39">
        <f t="shared" si="146"/>
        <v>145606509.41037741</v>
      </c>
      <c r="EQ30" s="39">
        <f t="shared" si="147"/>
        <v>264390767.08726427</v>
      </c>
      <c r="ER30" s="39">
        <f t="shared" si="148"/>
        <v>455978279.46933985</v>
      </c>
      <c r="ES30" s="39">
        <f t="shared" si="149"/>
        <v>1046067817.6061325</v>
      </c>
      <c r="ET30" s="39">
        <f t="shared" si="150"/>
        <v>551772035.66037762</v>
      </c>
      <c r="EU30" s="39">
        <f t="shared" si="151"/>
        <v>888966057.45283055</v>
      </c>
      <c r="EV30" s="39">
        <f t="shared" si="152"/>
        <v>99625506.438679293</v>
      </c>
      <c r="EW30" s="39">
        <f t="shared" si="153"/>
        <v>628407040.61320782</v>
      </c>
      <c r="EX30" s="39">
        <f t="shared" si="154"/>
        <v>191587512.38207555</v>
      </c>
      <c r="EY30" s="39">
        <f t="shared" si="155"/>
        <v>187755762.13443404</v>
      </c>
      <c r="EZ30" s="39">
        <f t="shared" si="156"/>
        <v>524949783.92688704</v>
      </c>
      <c r="FA30" s="39">
        <f t="shared" si="157"/>
        <v>260559016.83962277</v>
      </c>
      <c r="FB30" s="39">
        <f t="shared" si="158"/>
        <v>195419262.62971708</v>
      </c>
      <c r="FC30" s="39">
        <f t="shared" si="159"/>
        <v>593921288.38443422</v>
      </c>
      <c r="FD30" s="39">
        <f t="shared" si="160"/>
        <v>287381268.57311332</v>
      </c>
      <c r="FE30" s="39">
        <f t="shared" si="161"/>
        <v>256727266.59198126</v>
      </c>
      <c r="FF30" s="39">
        <f t="shared" si="162"/>
        <v>321867020.80188692</v>
      </c>
      <c r="FG30" s="39">
        <f t="shared" si="163"/>
        <v>283549518.32547182</v>
      </c>
      <c r="FH30" s="39">
        <f t="shared" si="164"/>
        <v>252895516.34433973</v>
      </c>
      <c r="FI30" s="39">
        <f t="shared" si="165"/>
        <v>459810029.71698135</v>
      </c>
      <c r="FJ30" s="39">
        <f t="shared" si="166"/>
        <v>1444569843.3608496</v>
      </c>
      <c r="FK30" s="39">
        <v>37036830</v>
      </c>
      <c r="FL30">
        <v>1940000</v>
      </c>
      <c r="FM30">
        <v>2170000</v>
      </c>
      <c r="FN30">
        <v>3830000</v>
      </c>
      <c r="FO30">
        <v>2020000</v>
      </c>
      <c r="FP30">
        <v>800000</v>
      </c>
      <c r="FQ30">
        <v>2220000</v>
      </c>
      <c r="FR30">
        <v>460000</v>
      </c>
      <c r="FS30">
        <v>960000</v>
      </c>
      <c r="FT30">
        <v>3620000</v>
      </c>
      <c r="FU30">
        <v>840000</v>
      </c>
      <c r="FV30">
        <v>380000</v>
      </c>
      <c r="FW30">
        <v>690000</v>
      </c>
      <c r="FX30">
        <v>1190000</v>
      </c>
      <c r="FY30">
        <v>2730000</v>
      </c>
      <c r="FZ30">
        <v>1440000</v>
      </c>
      <c r="GA30">
        <v>2320000</v>
      </c>
      <c r="GB30">
        <v>260000</v>
      </c>
      <c r="GC30">
        <v>1640000</v>
      </c>
      <c r="GD30">
        <v>500000</v>
      </c>
      <c r="GE30">
        <v>490000</v>
      </c>
      <c r="GF30">
        <v>1370000</v>
      </c>
      <c r="GG30">
        <v>680000</v>
      </c>
      <c r="GH30">
        <v>510000</v>
      </c>
      <c r="GI30">
        <v>1550000</v>
      </c>
      <c r="GJ30">
        <v>750000</v>
      </c>
      <c r="GK30">
        <v>670000</v>
      </c>
      <c r="GL30">
        <v>840000</v>
      </c>
      <c r="GM30">
        <v>740000</v>
      </c>
      <c r="GN30">
        <v>660000</v>
      </c>
      <c r="GO30">
        <v>1200000</v>
      </c>
      <c r="GP30">
        <v>3770000</v>
      </c>
      <c r="GQ30" s="30">
        <v>0.66898584905660408</v>
      </c>
      <c r="GR30" s="54">
        <f t="shared" si="36"/>
        <v>1.9996796335111218E-5</v>
      </c>
      <c r="GS30" s="44">
        <f t="shared" si="167"/>
        <v>4.0739747369699799</v>
      </c>
      <c r="GT30" s="30">
        <v>2.8</v>
      </c>
      <c r="GU30" s="13">
        <f t="shared" si="168"/>
        <v>0.82902924271470457</v>
      </c>
      <c r="GV30" s="44">
        <v>0.41</v>
      </c>
      <c r="GW30" s="13">
        <f t="shared" si="169"/>
        <v>1.7100000000000009</v>
      </c>
      <c r="GX30" s="13">
        <f t="shared" si="170"/>
        <v>-0.15665381004537635</v>
      </c>
      <c r="GY30" s="13">
        <f t="shared" si="171"/>
        <v>14.886316152974905</v>
      </c>
      <c r="GZ30" s="13">
        <f t="shared" si="172"/>
        <v>17.410896085350757</v>
      </c>
      <c r="HA30" s="13">
        <v>9.75</v>
      </c>
      <c r="HB30" s="13">
        <v>8.0399999999999991</v>
      </c>
      <c r="HC30" s="13">
        <v>2</v>
      </c>
      <c r="HD30" s="13">
        <f t="shared" si="173"/>
        <v>-10.684619516131413</v>
      </c>
      <c r="HE30" s="13">
        <f t="shared" si="37"/>
        <v>0.25865107765800122</v>
      </c>
      <c r="HF30" s="13">
        <f t="shared" si="174"/>
        <v>-1.2273486055805338</v>
      </c>
      <c r="HG30" s="13">
        <f t="shared" si="175"/>
        <v>3.9364706241165797</v>
      </c>
      <c r="HH30" s="44">
        <v>0.76</v>
      </c>
      <c r="HI30" s="44">
        <v>0.72</v>
      </c>
      <c r="HJ30">
        <v>50000</v>
      </c>
      <c r="HK30" s="44"/>
      <c r="HL30" s="44"/>
      <c r="HM30" s="44"/>
      <c r="HN30" s="44"/>
    </row>
    <row r="31" spans="1:222" x14ac:dyDescent="0.25">
      <c r="A31" s="40" t="s">
        <v>286</v>
      </c>
      <c r="B31" s="45"/>
      <c r="C31" s="67">
        <f t="shared" si="38"/>
        <v>4.1352864379451404E-6</v>
      </c>
      <c r="D31" s="67">
        <f t="shared" si="39"/>
        <v>2.4504903804789535E-5</v>
      </c>
      <c r="E31" s="67">
        <f t="shared" si="40"/>
        <v>3.0010424456605733E-6</v>
      </c>
      <c r="F31" s="67">
        <f t="shared" si="41"/>
        <v>6.9713510806312939E-6</v>
      </c>
      <c r="G31" s="67">
        <f t="shared" si="42"/>
        <v>1.2895568528792367E-5</v>
      </c>
      <c r="H31" s="67">
        <f t="shared" si="43"/>
        <v>1.3024524214033661E-5</v>
      </c>
      <c r="I31" s="67">
        <f t="shared" si="44"/>
        <v>3.8134868194372729E-6</v>
      </c>
      <c r="J31" s="67">
        <f t="shared" si="45"/>
        <v>0</v>
      </c>
      <c r="K31" s="67">
        <f t="shared" si="46"/>
        <v>2.5167179601437439E-6</v>
      </c>
      <c r="L31" s="67">
        <f t="shared" si="47"/>
        <v>2.8783478925875627E-6</v>
      </c>
      <c r="M31" s="67">
        <f t="shared" si="48"/>
        <v>5.7369928085915234E-7</v>
      </c>
      <c r="N31" s="67">
        <f t="shared" si="49"/>
        <v>0</v>
      </c>
      <c r="O31" s="67">
        <f t="shared" si="50"/>
        <v>0</v>
      </c>
      <c r="P31" s="67">
        <f t="shared" si="51"/>
        <v>1.2203650839870406E-6</v>
      </c>
      <c r="Q31" s="67">
        <f t="shared" si="52"/>
        <v>4.2937991914238083E-6</v>
      </c>
      <c r="R31" s="67">
        <f t="shared" si="53"/>
        <v>1.3431540595298941E-6</v>
      </c>
      <c r="S31" s="67">
        <f t="shared" si="54"/>
        <v>2.2933267851410477E-6</v>
      </c>
      <c r="T31" s="67">
        <f t="shared" si="55"/>
        <v>1.1171034229762178E-5</v>
      </c>
      <c r="U31" s="67">
        <f t="shared" si="56"/>
        <v>8.8550881083282462E-7</v>
      </c>
      <c r="V31" s="67">
        <f t="shared" si="57"/>
        <v>9.7683931610248464E-7</v>
      </c>
      <c r="W31" s="67">
        <f t="shared" si="58"/>
        <v>0</v>
      </c>
      <c r="X31" s="67">
        <f t="shared" si="59"/>
        <v>0</v>
      </c>
      <c r="Y31" s="67">
        <f t="shared" si="60"/>
        <v>7.0868734691753588E-7</v>
      </c>
      <c r="Z31" s="67">
        <f t="shared" si="61"/>
        <v>0</v>
      </c>
      <c r="AA31" s="67">
        <f t="shared" si="62"/>
        <v>9.3692545155565909E-7</v>
      </c>
      <c r="AB31" s="67">
        <f t="shared" si="63"/>
        <v>2.5788557943551282E-6</v>
      </c>
      <c r="AC31" s="67">
        <f t="shared" si="64"/>
        <v>7.1926477007711043E-7</v>
      </c>
      <c r="AD31" s="67">
        <f t="shared" si="65"/>
        <v>0</v>
      </c>
      <c r="AE31" s="67">
        <f t="shared" si="66"/>
        <v>5.8874369589512199E-6</v>
      </c>
      <c r="AF31" s="67">
        <f t="shared" si="67"/>
        <v>0</v>
      </c>
      <c r="AG31" s="67">
        <f t="shared" si="68"/>
        <v>1.6117848715690997E-6</v>
      </c>
      <c r="AH31" s="67">
        <f t="shared" si="69"/>
        <v>3.2820419106904808E-6</v>
      </c>
      <c r="AI31" s="55">
        <f t="shared" si="70"/>
        <v>87723.550709571078</v>
      </c>
      <c r="AJ31" s="55">
        <f t="shared" si="71"/>
        <v>27227.919343150104</v>
      </c>
      <c r="AK31" s="55">
        <f t="shared" si="72"/>
        <v>3730.006762697968</v>
      </c>
      <c r="AL31" s="55">
        <f t="shared" si="73"/>
        <v>15292.910542233747</v>
      </c>
      <c r="AM31" s="55">
        <f t="shared" si="74"/>
        <v>14919.742137123243</v>
      </c>
      <c r="AN31" s="55">
        <f t="shared" si="75"/>
        <v>5967.8953695623313</v>
      </c>
      <c r="AO31" s="55">
        <f t="shared" si="76"/>
        <v>4849.0011881938854</v>
      </c>
      <c r="AP31" s="55">
        <f t="shared" si="77"/>
        <v>0</v>
      </c>
      <c r="AQ31" s="55">
        <f t="shared" si="78"/>
        <v>1383.8338024934008</v>
      </c>
      <c r="AR31" s="55">
        <f t="shared" si="79"/>
        <v>5968.0122335438436</v>
      </c>
      <c r="AS31" s="55">
        <f t="shared" si="80"/>
        <v>276.02179353789472</v>
      </c>
      <c r="AT31" s="55">
        <f t="shared" si="81"/>
        <v>0</v>
      </c>
      <c r="AU31" s="55">
        <f t="shared" si="82"/>
        <v>0</v>
      </c>
      <c r="AV31" s="55">
        <f t="shared" si="83"/>
        <v>831.79436671319218</v>
      </c>
      <c r="AW31" s="55">
        <f t="shared" si="84"/>
        <v>6713.9954213130659</v>
      </c>
      <c r="AX31" s="55">
        <f t="shared" si="85"/>
        <v>1107.8155532231897</v>
      </c>
      <c r="AY31" s="55">
        <f t="shared" si="86"/>
        <v>3047.4196875647958</v>
      </c>
      <c r="AZ31" s="55">
        <f t="shared" si="87"/>
        <v>1663.5567850804086</v>
      </c>
      <c r="BA31" s="55">
        <f t="shared" si="88"/>
        <v>831.79490428088491</v>
      </c>
      <c r="BB31" s="55">
        <f t="shared" si="89"/>
        <v>279.75160011043846</v>
      </c>
      <c r="BC31" s="55">
        <f t="shared" si="90"/>
        <v>0</v>
      </c>
      <c r="BD31" s="55">
        <f t="shared" si="91"/>
        <v>0</v>
      </c>
      <c r="BE31" s="55">
        <f t="shared" si="92"/>
        <v>276.0217216265126</v>
      </c>
      <c r="BF31" s="55">
        <f t="shared" si="93"/>
        <v>0</v>
      </c>
      <c r="BG31" s="55">
        <f t="shared" si="94"/>
        <v>831.79482173818303</v>
      </c>
      <c r="BH31" s="55">
        <f t="shared" si="95"/>
        <v>1107.8129111889693</v>
      </c>
      <c r="BI31" s="55">
        <f t="shared" si="96"/>
        <v>276.02171599166655</v>
      </c>
      <c r="BJ31" s="55">
        <f t="shared" si="97"/>
        <v>0</v>
      </c>
      <c r="BK31" s="55">
        <f t="shared" si="98"/>
        <v>2495.3606232470302</v>
      </c>
      <c r="BL31" s="55">
        <f t="shared" si="99"/>
        <v>0</v>
      </c>
      <c r="BM31" s="55">
        <f t="shared" si="100"/>
        <v>1107.8149788668522</v>
      </c>
      <c r="BN31" s="55">
        <f t="shared" si="101"/>
        <v>7087.0090056388563</v>
      </c>
      <c r="BO31" s="44">
        <f t="shared" si="102"/>
        <v>7.981079123767224E-4</v>
      </c>
      <c r="BP31" s="44">
        <f t="shared" si="103"/>
        <v>4.7292464672528418E-3</v>
      </c>
      <c r="BQ31" s="44">
        <f t="shared" si="104"/>
        <v>5.7920073987164397E-4</v>
      </c>
      <c r="BR31" s="44">
        <f t="shared" si="105"/>
        <v>1.34545939842272E-3</v>
      </c>
      <c r="BS31" s="44">
        <f t="shared" si="106"/>
        <v>2.4887952561302397E-3</v>
      </c>
      <c r="BT31" s="44">
        <f t="shared" si="107"/>
        <v>2.513682583087414E-3</v>
      </c>
      <c r="BU31" s="44">
        <f t="shared" si="108"/>
        <v>7.3600122754966186E-4</v>
      </c>
      <c r="BV31" s="44">
        <f t="shared" si="109"/>
        <v>0</v>
      </c>
      <c r="BW31" s="44">
        <f t="shared" si="110"/>
        <v>4.8572664116462147E-4</v>
      </c>
      <c r="BX31" s="44">
        <f t="shared" si="111"/>
        <v>5.5552084117025064E-4</v>
      </c>
      <c r="BY31" s="44">
        <f t="shared" si="112"/>
        <v>1.1072439349029668E-4</v>
      </c>
      <c r="BZ31" s="44">
        <f t="shared" si="113"/>
        <v>0</v>
      </c>
      <c r="CA31" s="44">
        <f t="shared" si="114"/>
        <v>0</v>
      </c>
      <c r="CB31" s="44">
        <f t="shared" si="115"/>
        <v>2.3553108678799094E-4</v>
      </c>
      <c r="CC31" s="44">
        <f t="shared" si="116"/>
        <v>8.2870052942390893E-4</v>
      </c>
      <c r="CD31" s="44">
        <f t="shared" si="117"/>
        <v>2.5922936060071322E-4</v>
      </c>
      <c r="CE31" s="44">
        <f t="shared" si="118"/>
        <v>4.426123285732019E-4</v>
      </c>
      <c r="CF31" s="44">
        <f t="shared" si="119"/>
        <v>2.1559739277658314E-3</v>
      </c>
      <c r="CG31" s="44">
        <f t="shared" si="120"/>
        <v>1.7090376488834339E-4</v>
      </c>
      <c r="CH31" s="44">
        <f t="shared" si="121"/>
        <v>1.8853057736232143E-4</v>
      </c>
      <c r="CI31" s="44">
        <f t="shared" si="122"/>
        <v>0</v>
      </c>
      <c r="CJ31" s="44">
        <f t="shared" si="123"/>
        <v>0</v>
      </c>
      <c r="CK31" s="44">
        <f t="shared" si="124"/>
        <v>1.3677715632432529E-4</v>
      </c>
      <c r="CL31" s="44">
        <f t="shared" si="125"/>
        <v>0</v>
      </c>
      <c r="CM31" s="44">
        <f t="shared" si="126"/>
        <v>1.8082719135692799E-4</v>
      </c>
      <c r="CN31" s="44">
        <f t="shared" si="127"/>
        <v>4.9771918533784846E-4</v>
      </c>
      <c r="CO31" s="44">
        <f t="shared" si="128"/>
        <v>1.3881860358480545E-4</v>
      </c>
      <c r="CP31" s="44">
        <f t="shared" si="129"/>
        <v>0</v>
      </c>
      <c r="CQ31" s="44">
        <f t="shared" si="130"/>
        <v>1.1362681162218773E-3</v>
      </c>
      <c r="CR31" s="44">
        <f t="shared" si="131"/>
        <v>0</v>
      </c>
      <c r="CS31" s="44">
        <f t="shared" si="132"/>
        <v>3.1107507144127207E-4</v>
      </c>
      <c r="CT31" s="44">
        <f t="shared" si="133"/>
        <v>6.3343325076570549E-4</v>
      </c>
      <c r="CU31" s="39">
        <v>6.35</v>
      </c>
      <c r="CV31" s="39">
        <v>37.628865979381402</v>
      </c>
      <c r="CW31" s="39">
        <v>4.6082949308755801</v>
      </c>
      <c r="CX31" s="39">
        <v>10.7049608355091</v>
      </c>
      <c r="CY31" s="39">
        <v>19.801980198019798</v>
      </c>
      <c r="CZ31" s="39">
        <v>20</v>
      </c>
      <c r="DA31" s="39">
        <v>5.85585585585586</v>
      </c>
      <c r="DB31" s="39">
        <v>0</v>
      </c>
      <c r="DC31" s="39">
        <v>3.8645833333333299</v>
      </c>
      <c r="DD31" s="39">
        <v>4.4198895027624303</v>
      </c>
      <c r="DE31" s="39">
        <v>0.88095238095238104</v>
      </c>
      <c r="DF31" s="39">
        <v>0</v>
      </c>
      <c r="DG31" s="39">
        <v>0</v>
      </c>
      <c r="DH31" s="39">
        <v>1.8739495798319299</v>
      </c>
      <c r="DI31" s="39">
        <v>6.5934065934065904</v>
      </c>
      <c r="DJ31" s="39">
        <v>2.0625</v>
      </c>
      <c r="DK31" s="39">
        <v>3.5215517241379302</v>
      </c>
      <c r="DL31" s="39">
        <v>17.153846153846199</v>
      </c>
      <c r="DM31" s="39">
        <v>1.3597560975609799</v>
      </c>
      <c r="DN31" s="39">
        <v>1.5</v>
      </c>
      <c r="DO31" s="39">
        <v>0</v>
      </c>
      <c r="DP31" s="39">
        <v>0</v>
      </c>
      <c r="DQ31" s="39">
        <v>1.0882352941176501</v>
      </c>
      <c r="DR31" s="39">
        <v>0</v>
      </c>
      <c r="DS31" s="39">
        <v>1.43870967741935</v>
      </c>
      <c r="DT31" s="39">
        <v>3.96</v>
      </c>
      <c r="DU31" s="78">
        <v>1.1044776119402999</v>
      </c>
      <c r="DV31" s="78">
        <v>0</v>
      </c>
      <c r="DW31" s="78">
        <v>9.0405405405405403</v>
      </c>
      <c r="DX31" s="78">
        <v>0</v>
      </c>
      <c r="DY31" s="78">
        <v>2.4750000000000001</v>
      </c>
      <c r="DZ31" s="78">
        <v>5.03978779840849</v>
      </c>
      <c r="EA31" s="39">
        <f t="shared" si="134"/>
        <v>1.2567149322462234E-2</v>
      </c>
      <c r="EB31" s="39">
        <f t="shared" si="33"/>
        <v>296.7705334851936</v>
      </c>
      <c r="EC31">
        <v>572.77</v>
      </c>
      <c r="ED31" s="39">
        <f t="shared" si="34"/>
        <v>3.7300283670498632E-2</v>
      </c>
      <c r="EE31" s="39">
        <f t="shared" si="135"/>
        <v>10991439797.700422</v>
      </c>
      <c r="EF31" s="39">
        <f t="shared" si="136"/>
        <v>575734834.96127558</v>
      </c>
      <c r="EG31" s="39">
        <f t="shared" si="137"/>
        <v>643992057.66287017</v>
      </c>
      <c r="EH31" s="39">
        <f t="shared" si="138"/>
        <v>1136631143.2482915</v>
      </c>
      <c r="EI31" s="39">
        <f t="shared" si="139"/>
        <v>599476477.64009106</v>
      </c>
      <c r="EJ31" s="39">
        <f t="shared" si="140"/>
        <v>237416426.78815487</v>
      </c>
      <c r="EK31" s="39">
        <f t="shared" si="141"/>
        <v>658830584.33712983</v>
      </c>
      <c r="EL31" s="39">
        <f t="shared" si="142"/>
        <v>136514445.40318906</v>
      </c>
      <c r="EM31" s="39">
        <f t="shared" si="143"/>
        <v>284899712.14578587</v>
      </c>
      <c r="EN31" s="39">
        <f t="shared" si="144"/>
        <v>1074309331.2164009</v>
      </c>
      <c r="EO31" s="39">
        <f t="shared" si="145"/>
        <v>249287248.12756264</v>
      </c>
      <c r="EP31" s="39">
        <f t="shared" si="146"/>
        <v>112772802.72437356</v>
      </c>
      <c r="EQ31" s="39">
        <f t="shared" si="147"/>
        <v>204771668.10478359</v>
      </c>
      <c r="ER31" s="39">
        <f t="shared" si="148"/>
        <v>353156934.8473804</v>
      </c>
      <c r="ES31" s="39">
        <f t="shared" si="149"/>
        <v>810183556.41457856</v>
      </c>
      <c r="ET31" s="39">
        <f t="shared" si="150"/>
        <v>427349568.21867877</v>
      </c>
      <c r="EU31" s="39">
        <f t="shared" si="151"/>
        <v>688507637.68564916</v>
      </c>
      <c r="EV31" s="39">
        <f t="shared" si="152"/>
        <v>77160338.706150338</v>
      </c>
      <c r="EW31" s="39">
        <f t="shared" si="153"/>
        <v>486703674.91571748</v>
      </c>
      <c r="EX31" s="39">
        <f t="shared" si="154"/>
        <v>148385266.74259681</v>
      </c>
      <c r="EY31" s="39">
        <f t="shared" si="155"/>
        <v>145417561.40774485</v>
      </c>
      <c r="EZ31" s="39">
        <f t="shared" si="156"/>
        <v>406575630.87471521</v>
      </c>
      <c r="FA31" s="39">
        <f t="shared" si="157"/>
        <v>201803962.76993164</v>
      </c>
      <c r="FB31" s="39">
        <f t="shared" si="158"/>
        <v>151352972.07744873</v>
      </c>
      <c r="FC31" s="39">
        <f t="shared" si="159"/>
        <v>459994326.90205008</v>
      </c>
      <c r="FD31" s="39">
        <f t="shared" si="160"/>
        <v>222577900.11389521</v>
      </c>
      <c r="FE31" s="39">
        <f t="shared" si="161"/>
        <v>198836257.43507972</v>
      </c>
      <c r="FF31" s="39">
        <f t="shared" si="162"/>
        <v>249287248.12756264</v>
      </c>
      <c r="FG31" s="39">
        <f t="shared" si="163"/>
        <v>219610194.77904326</v>
      </c>
      <c r="FH31" s="39">
        <f t="shared" si="164"/>
        <v>195868552.10022777</v>
      </c>
      <c r="FI31" s="39">
        <f t="shared" si="165"/>
        <v>356124640.18223232</v>
      </c>
      <c r="FJ31" s="39">
        <f t="shared" si="166"/>
        <v>1118824911.2391798</v>
      </c>
      <c r="FK31" s="39">
        <v>37036830</v>
      </c>
      <c r="FL31">
        <v>1940000</v>
      </c>
      <c r="FM31">
        <v>2170000</v>
      </c>
      <c r="FN31">
        <v>3830000</v>
      </c>
      <c r="FO31">
        <v>2020000</v>
      </c>
      <c r="FP31">
        <v>800000</v>
      </c>
      <c r="FQ31">
        <v>2220000</v>
      </c>
      <c r="FR31">
        <v>460000</v>
      </c>
      <c r="FS31">
        <v>960000</v>
      </c>
      <c r="FT31">
        <v>3620000</v>
      </c>
      <c r="FU31">
        <v>840000</v>
      </c>
      <c r="FV31">
        <v>380000</v>
      </c>
      <c r="FW31">
        <v>690000</v>
      </c>
      <c r="FX31">
        <v>1190000</v>
      </c>
      <c r="FY31">
        <v>2730000</v>
      </c>
      <c r="FZ31">
        <v>1440000</v>
      </c>
      <c r="GA31">
        <v>2320000</v>
      </c>
      <c r="GB31">
        <v>260000</v>
      </c>
      <c r="GC31">
        <v>1640000</v>
      </c>
      <c r="GD31">
        <v>500000</v>
      </c>
      <c r="GE31">
        <v>490000</v>
      </c>
      <c r="GF31">
        <v>1370000</v>
      </c>
      <c r="GG31">
        <v>680000</v>
      </c>
      <c r="GH31">
        <v>510000</v>
      </c>
      <c r="GI31">
        <v>1550000</v>
      </c>
      <c r="GJ31">
        <v>750000</v>
      </c>
      <c r="GK31">
        <v>670000</v>
      </c>
      <c r="GL31">
        <v>840000</v>
      </c>
      <c r="GM31">
        <v>740000</v>
      </c>
      <c r="GN31">
        <v>660000</v>
      </c>
      <c r="GO31">
        <v>1200000</v>
      </c>
      <c r="GP31">
        <v>3770000</v>
      </c>
      <c r="GQ31" s="30">
        <v>0.51813211845102503</v>
      </c>
      <c r="GR31" s="54">
        <f t="shared" si="36"/>
        <v>1.9997196737092846E-5</v>
      </c>
      <c r="GS31" s="44">
        <f t="shared" si="167"/>
        <v>3.564727894848732</v>
      </c>
      <c r="GT31" s="30">
        <v>3.2</v>
      </c>
      <c r="GU31" s="13">
        <f t="shared" si="168"/>
        <v>0.94746199167394818</v>
      </c>
      <c r="GV31" s="44">
        <v>0.41</v>
      </c>
      <c r="GW31" s="13">
        <f t="shared" si="169"/>
        <v>1.7100000000000009</v>
      </c>
      <c r="GX31" s="13">
        <f t="shared" si="170"/>
        <v>-0.15665381004537635</v>
      </c>
      <c r="GY31" s="13">
        <f t="shared" si="171"/>
        <v>14.886316152974905</v>
      </c>
      <c r="GZ31" s="13">
        <f t="shared" si="172"/>
        <v>17.410896085350757</v>
      </c>
      <c r="HA31" s="13">
        <v>9.75</v>
      </c>
      <c r="HB31" s="13">
        <v>8.0399999999999991</v>
      </c>
      <c r="HC31" s="13">
        <v>2</v>
      </c>
      <c r="HD31" s="13">
        <f t="shared" si="173"/>
        <v>-10.684619516131413</v>
      </c>
      <c r="HE31" s="13">
        <f t="shared" si="37"/>
        <v>0.25865107765800122</v>
      </c>
      <c r="HF31" s="13">
        <f t="shared" si="174"/>
        <v>-1.2273486055805338</v>
      </c>
      <c r="HG31" s="13">
        <f t="shared" si="175"/>
        <v>3.4444117961020071</v>
      </c>
      <c r="HH31" s="44">
        <v>0.76</v>
      </c>
      <c r="HI31" s="44">
        <v>0.72</v>
      </c>
      <c r="HJ31">
        <v>50000</v>
      </c>
      <c r="HK31" s="44"/>
      <c r="HL31" s="44"/>
      <c r="HM31" s="44"/>
      <c r="HN31" s="44"/>
    </row>
    <row r="32" spans="1:222" x14ac:dyDescent="0.25">
      <c r="A32" s="40" t="s">
        <v>287</v>
      </c>
      <c r="B32" s="45"/>
      <c r="C32" s="67">
        <f t="shared" si="38"/>
        <v>4.358493386091844E-6</v>
      </c>
      <c r="D32" s="67">
        <f t="shared" si="39"/>
        <v>2.5827584802740056E-5</v>
      </c>
      <c r="E32" s="67">
        <f t="shared" si="40"/>
        <v>3.1630272405713811E-6</v>
      </c>
      <c r="F32" s="67">
        <f t="shared" si="41"/>
        <v>7.3476379527370739E-6</v>
      </c>
      <c r="G32" s="67">
        <f t="shared" si="42"/>
        <v>1.3591622003872317E-5</v>
      </c>
      <c r="H32" s="67">
        <f t="shared" si="43"/>
        <v>1.3727538223928804E-5</v>
      </c>
      <c r="I32" s="67">
        <f t="shared" si="44"/>
        <v>4.0193242547559294E-6</v>
      </c>
      <c r="J32" s="67">
        <f t="shared" si="45"/>
        <v>0</v>
      </c>
      <c r="K32" s="67">
        <f t="shared" si="46"/>
        <v>2.652560771365664E-6</v>
      </c>
      <c r="L32" s="67">
        <f t="shared" si="47"/>
        <v>3.0337101046828963E-6</v>
      </c>
      <c r="M32" s="67">
        <f t="shared" si="48"/>
        <v>6.0466537410430732E-7</v>
      </c>
      <c r="N32" s="67">
        <f t="shared" si="49"/>
        <v>0</v>
      </c>
      <c r="O32" s="67">
        <f t="shared" si="50"/>
        <v>0</v>
      </c>
      <c r="P32" s="67">
        <f t="shared" si="51"/>
        <v>1.2862357242626743E-6</v>
      </c>
      <c r="Q32" s="67">
        <f t="shared" si="52"/>
        <v>4.5255620518824813E-6</v>
      </c>
      <c r="R32" s="67">
        <f t="shared" si="53"/>
        <v>1.4156523793218412E-6</v>
      </c>
      <c r="S32" s="67">
        <f t="shared" si="54"/>
        <v>2.4171117950499976E-6</v>
      </c>
      <c r="T32" s="67">
        <f t="shared" si="55"/>
        <v>1.1774003938258559E-5</v>
      </c>
      <c r="U32" s="67">
        <f t="shared" si="56"/>
        <v>9.3330519024270586E-7</v>
      </c>
      <c r="V32" s="67">
        <f t="shared" si="57"/>
        <v>1.0295653667391491E-6</v>
      </c>
      <c r="W32" s="67">
        <f t="shared" si="58"/>
        <v>0</v>
      </c>
      <c r="X32" s="67">
        <f t="shared" si="59"/>
        <v>0</v>
      </c>
      <c r="Y32" s="67">
        <f t="shared" si="60"/>
        <v>7.4693957985427772E-7</v>
      </c>
      <c r="Z32" s="67">
        <f t="shared" si="61"/>
        <v>0</v>
      </c>
      <c r="AA32" s="67">
        <f t="shared" si="62"/>
        <v>9.8749710453205353E-7</v>
      </c>
      <c r="AB32" s="67">
        <f t="shared" si="63"/>
        <v>2.7180525683512258E-6</v>
      </c>
      <c r="AC32" s="67">
        <f t="shared" si="64"/>
        <v>7.5808793176257439E-7</v>
      </c>
      <c r="AD32" s="67">
        <f t="shared" si="65"/>
        <v>0</v>
      </c>
      <c r="AE32" s="67">
        <f t="shared" si="66"/>
        <v>6.2052182917549104E-6</v>
      </c>
      <c r="AF32" s="67">
        <f t="shared" si="67"/>
        <v>0</v>
      </c>
      <c r="AG32" s="67">
        <f t="shared" si="68"/>
        <v>1.6987828552750273E-6</v>
      </c>
      <c r="AH32" s="67">
        <f t="shared" si="69"/>
        <v>3.4591939821471129E-6</v>
      </c>
      <c r="AI32" s="55">
        <f t="shared" si="70"/>
        <v>92458.532477582936</v>
      </c>
      <c r="AJ32" s="55">
        <f t="shared" si="71"/>
        <v>28697.578243228138</v>
      </c>
      <c r="AK32" s="55">
        <f t="shared" si="72"/>
        <v>3931.3382627153551</v>
      </c>
      <c r="AL32" s="55">
        <f t="shared" si="73"/>
        <v>16118.36336134548</v>
      </c>
      <c r="AM32" s="55">
        <f t="shared" si="74"/>
        <v>15725.052744612314</v>
      </c>
      <c r="AN32" s="55">
        <f t="shared" si="75"/>
        <v>6290.0195323147063</v>
      </c>
      <c r="AO32" s="55">
        <f t="shared" si="76"/>
        <v>5110.7317274442839</v>
      </c>
      <c r="AP32" s="55">
        <f t="shared" si="77"/>
        <v>0</v>
      </c>
      <c r="AQ32" s="55">
        <f t="shared" si="78"/>
        <v>1458.5278588834865</v>
      </c>
      <c r="AR32" s="55">
        <f t="shared" si="79"/>
        <v>6290.1427099218508</v>
      </c>
      <c r="AS32" s="55">
        <f t="shared" si="80"/>
        <v>290.92039439935814</v>
      </c>
      <c r="AT32" s="55">
        <f t="shared" si="81"/>
        <v>0</v>
      </c>
      <c r="AU32" s="55">
        <f t="shared" si="82"/>
        <v>0</v>
      </c>
      <c r="AV32" s="55">
        <f t="shared" si="83"/>
        <v>876.69144565584122</v>
      </c>
      <c r="AW32" s="55">
        <f t="shared" si="84"/>
        <v>7076.3912163351961</v>
      </c>
      <c r="AX32" s="55">
        <f t="shared" si="85"/>
        <v>1167.6112002323648</v>
      </c>
      <c r="AY32" s="55">
        <f t="shared" si="86"/>
        <v>3211.9077479566035</v>
      </c>
      <c r="AZ32" s="55">
        <f t="shared" si="87"/>
        <v>1753.3492169429007</v>
      </c>
      <c r="BA32" s="55">
        <f t="shared" si="88"/>
        <v>876.69201226585517</v>
      </c>
      <c r="BB32" s="55">
        <f t="shared" si="89"/>
        <v>294.85152165656206</v>
      </c>
      <c r="BC32" s="55">
        <f t="shared" si="90"/>
        <v>0</v>
      </c>
      <c r="BD32" s="55">
        <f t="shared" si="91"/>
        <v>0</v>
      </c>
      <c r="BE32" s="55">
        <f t="shared" si="92"/>
        <v>290.92031860293338</v>
      </c>
      <c r="BF32" s="55">
        <f t="shared" si="93"/>
        <v>0</v>
      </c>
      <c r="BG32" s="55">
        <f t="shared" si="94"/>
        <v>876.69192526374877</v>
      </c>
      <c r="BH32" s="55">
        <f t="shared" si="95"/>
        <v>1167.6084154611342</v>
      </c>
      <c r="BI32" s="55">
        <f t="shared" si="96"/>
        <v>290.92031266366246</v>
      </c>
      <c r="BJ32" s="55">
        <f t="shared" si="97"/>
        <v>0</v>
      </c>
      <c r="BK32" s="55">
        <f t="shared" si="98"/>
        <v>2630.0506457514098</v>
      </c>
      <c r="BL32" s="55">
        <f t="shared" si="99"/>
        <v>0</v>
      </c>
      <c r="BM32" s="55">
        <f t="shared" si="100"/>
        <v>1167.6105948461848</v>
      </c>
      <c r="BN32" s="55">
        <f t="shared" si="101"/>
        <v>7469.5386480258767</v>
      </c>
      <c r="BO32" s="44">
        <f t="shared" si="102"/>
        <v>7.9814520225977349E-4</v>
      </c>
      <c r="BP32" s="44">
        <f t="shared" si="103"/>
        <v>4.729467422479431E-3</v>
      </c>
      <c r="BQ32" s="44">
        <f t="shared" si="104"/>
        <v>5.7922780184509496E-4</v>
      </c>
      <c r="BR32" s="44">
        <f t="shared" si="105"/>
        <v>1.3455222617876944E-3</v>
      </c>
      <c r="BS32" s="44">
        <f t="shared" si="106"/>
        <v>2.4889115377927065E-3</v>
      </c>
      <c r="BT32" s="44">
        <f t="shared" si="107"/>
        <v>2.5138000275080445E-3</v>
      </c>
      <c r="BU32" s="44">
        <f t="shared" si="108"/>
        <v>7.3603561565222485E-4</v>
      </c>
      <c r="BV32" s="44">
        <f t="shared" si="109"/>
        <v>0</v>
      </c>
      <c r="BW32" s="44">
        <f t="shared" si="110"/>
        <v>4.8574933577263962E-4</v>
      </c>
      <c r="BX32" s="44">
        <f t="shared" si="111"/>
        <v>5.5554679675486984E-4</v>
      </c>
      <c r="BY32" s="44">
        <f t="shared" si="112"/>
        <v>1.1072956688602809E-4</v>
      </c>
      <c r="BZ32" s="44">
        <f t="shared" si="113"/>
        <v>0</v>
      </c>
      <c r="CA32" s="44">
        <f t="shared" si="114"/>
        <v>0</v>
      </c>
      <c r="CB32" s="44">
        <f t="shared" si="115"/>
        <v>2.3554209153554248E-4</v>
      </c>
      <c r="CC32" s="44">
        <f t="shared" si="116"/>
        <v>8.2873924866963111E-4</v>
      </c>
      <c r="CD32" s="44">
        <f t="shared" si="117"/>
        <v>2.5924147260271766E-4</v>
      </c>
      <c r="CE32" s="44">
        <f t="shared" si="118"/>
        <v>4.4263300875991738E-4</v>
      </c>
      <c r="CF32" s="44">
        <f t="shared" si="119"/>
        <v>2.1560746596626722E-3</v>
      </c>
      <c r="CG32" s="44">
        <f t="shared" si="120"/>
        <v>1.7091175005085166E-4</v>
      </c>
      <c r="CH32" s="44">
        <f t="shared" si="121"/>
        <v>1.8853938610350764E-4</v>
      </c>
      <c r="CI32" s="44">
        <f t="shared" si="122"/>
        <v>0</v>
      </c>
      <c r="CJ32" s="44">
        <f t="shared" si="123"/>
        <v>0</v>
      </c>
      <c r="CK32" s="44">
        <f t="shared" si="124"/>
        <v>1.3678354698631057E-4</v>
      </c>
      <c r="CL32" s="44">
        <f t="shared" si="125"/>
        <v>0</v>
      </c>
      <c r="CM32" s="44">
        <f t="shared" si="126"/>
        <v>1.808356401723566E-4</v>
      </c>
      <c r="CN32" s="44">
        <f t="shared" si="127"/>
        <v>4.9774244027077244E-4</v>
      </c>
      <c r="CO32" s="44">
        <f t="shared" si="128"/>
        <v>1.3882508962954063E-4</v>
      </c>
      <c r="CP32" s="44">
        <f t="shared" si="129"/>
        <v>0</v>
      </c>
      <c r="CQ32" s="44">
        <f t="shared" si="130"/>
        <v>1.1363212057367421E-3</v>
      </c>
      <c r="CR32" s="44">
        <f t="shared" si="131"/>
        <v>0</v>
      </c>
      <c r="CS32" s="44">
        <f t="shared" si="132"/>
        <v>3.110896058286061E-4</v>
      </c>
      <c r="CT32" s="44">
        <f t="shared" si="133"/>
        <v>6.3346284662658449E-4</v>
      </c>
      <c r="CU32" s="39">
        <v>6.35</v>
      </c>
      <c r="CV32" s="39">
        <v>37.628865979381402</v>
      </c>
      <c r="CW32" s="39">
        <v>4.6082949308755801</v>
      </c>
      <c r="CX32" s="39">
        <v>10.7049608355091</v>
      </c>
      <c r="CY32" s="39">
        <v>19.801980198019798</v>
      </c>
      <c r="CZ32" s="39">
        <v>20</v>
      </c>
      <c r="DA32" s="39">
        <v>5.85585585585586</v>
      </c>
      <c r="DB32" s="39">
        <v>0</v>
      </c>
      <c r="DC32" s="39">
        <v>3.8645833333333299</v>
      </c>
      <c r="DD32" s="39">
        <v>4.4198895027624303</v>
      </c>
      <c r="DE32" s="39">
        <v>0.88095238095238104</v>
      </c>
      <c r="DF32" s="39">
        <v>0</v>
      </c>
      <c r="DG32" s="39">
        <v>0</v>
      </c>
      <c r="DH32" s="39">
        <v>1.8739495798319299</v>
      </c>
      <c r="DI32" s="39">
        <v>6.5934065934065904</v>
      </c>
      <c r="DJ32" s="39">
        <v>2.0625</v>
      </c>
      <c r="DK32" s="39">
        <v>3.5215517241379302</v>
      </c>
      <c r="DL32" s="39">
        <v>17.153846153846199</v>
      </c>
      <c r="DM32" s="39">
        <v>1.3597560975609799</v>
      </c>
      <c r="DN32" s="39">
        <v>1.5</v>
      </c>
      <c r="DO32" s="39">
        <v>0</v>
      </c>
      <c r="DP32" s="39">
        <v>0</v>
      </c>
      <c r="DQ32" s="39">
        <v>1.0882352941176501</v>
      </c>
      <c r="DR32" s="39">
        <v>0</v>
      </c>
      <c r="DS32" s="39">
        <v>1.43870967741935</v>
      </c>
      <c r="DT32" s="39">
        <v>3.96</v>
      </c>
      <c r="DU32" s="78">
        <v>1.1044776119402999</v>
      </c>
      <c r="DV32" s="78">
        <v>0</v>
      </c>
      <c r="DW32" s="78">
        <v>9.0405405405405403</v>
      </c>
      <c r="DX32" s="78">
        <v>0</v>
      </c>
      <c r="DY32" s="78">
        <v>2.4750000000000001</v>
      </c>
      <c r="DZ32" s="78">
        <v>5.03978779840849</v>
      </c>
      <c r="EA32" s="39">
        <f t="shared" si="134"/>
        <v>1.2567736426493241E-2</v>
      </c>
      <c r="EB32" s="39">
        <f t="shared" si="33"/>
        <v>312.7744581651383</v>
      </c>
      <c r="EC32">
        <v>572.77</v>
      </c>
      <c r="ED32" s="39">
        <f t="shared" si="34"/>
        <v>3.9313610342514529E-2</v>
      </c>
      <c r="EE32" s="39">
        <f t="shared" si="135"/>
        <v>11584174435.404339</v>
      </c>
      <c r="EF32" s="39">
        <f t="shared" si="136"/>
        <v>606782448.84036827</v>
      </c>
      <c r="EG32" s="39">
        <f t="shared" si="137"/>
        <v>678720574.21835005</v>
      </c>
      <c r="EH32" s="39">
        <f t="shared" si="138"/>
        <v>1197926174.7724798</v>
      </c>
      <c r="EI32" s="39">
        <f t="shared" si="139"/>
        <v>631804405.49357939</v>
      </c>
      <c r="EJ32" s="39">
        <f t="shared" si="140"/>
        <v>250219566.53211063</v>
      </c>
      <c r="EK32" s="39">
        <f t="shared" si="141"/>
        <v>694359297.12660706</v>
      </c>
      <c r="EL32" s="39">
        <f t="shared" si="142"/>
        <v>143876250.75596362</v>
      </c>
      <c r="EM32" s="39">
        <f t="shared" si="143"/>
        <v>300263479.83853275</v>
      </c>
      <c r="EN32" s="39">
        <f t="shared" si="144"/>
        <v>1132243538.5578005</v>
      </c>
      <c r="EO32" s="39">
        <f t="shared" si="145"/>
        <v>262730544.85871616</v>
      </c>
      <c r="EP32" s="39">
        <f t="shared" si="146"/>
        <v>118854294.10275255</v>
      </c>
      <c r="EQ32" s="39">
        <f t="shared" si="147"/>
        <v>215814376.13394544</v>
      </c>
      <c r="ER32" s="39">
        <f t="shared" si="148"/>
        <v>372201605.21651459</v>
      </c>
      <c r="ES32" s="39">
        <f t="shared" si="149"/>
        <v>853874270.79082751</v>
      </c>
      <c r="ET32" s="39">
        <f t="shared" si="150"/>
        <v>450395219.75779915</v>
      </c>
      <c r="EU32" s="39">
        <f t="shared" si="151"/>
        <v>725636742.94312084</v>
      </c>
      <c r="EV32" s="39">
        <f t="shared" si="152"/>
        <v>81321359.122935951</v>
      </c>
      <c r="EW32" s="39">
        <f t="shared" si="153"/>
        <v>512950111.39082682</v>
      </c>
      <c r="EX32" s="39">
        <f t="shared" si="154"/>
        <v>156387229.08256915</v>
      </c>
      <c r="EY32" s="39">
        <f t="shared" si="155"/>
        <v>153259484.50091776</v>
      </c>
      <c r="EZ32" s="39">
        <f t="shared" si="156"/>
        <v>428501007.68623948</v>
      </c>
      <c r="FA32" s="39">
        <f t="shared" si="157"/>
        <v>212686631.55229405</v>
      </c>
      <c r="FB32" s="39">
        <f t="shared" si="158"/>
        <v>159514973.66422054</v>
      </c>
      <c r="FC32" s="39">
        <f t="shared" si="159"/>
        <v>484800410.15596437</v>
      </c>
      <c r="FD32" s="39">
        <f t="shared" si="160"/>
        <v>234580843.62385371</v>
      </c>
      <c r="FE32" s="39">
        <f t="shared" si="161"/>
        <v>209558886.97064266</v>
      </c>
      <c r="FF32" s="39">
        <f t="shared" si="162"/>
        <v>262730544.85871616</v>
      </c>
      <c r="FG32" s="39">
        <f t="shared" si="163"/>
        <v>231453099.04220235</v>
      </c>
      <c r="FH32" s="39">
        <f t="shared" si="164"/>
        <v>206431142.38899127</v>
      </c>
      <c r="FI32" s="39">
        <f t="shared" si="165"/>
        <v>375329349.79816598</v>
      </c>
      <c r="FJ32" s="39">
        <f t="shared" si="166"/>
        <v>1179159707.2825713</v>
      </c>
      <c r="FK32" s="39">
        <v>37036830</v>
      </c>
      <c r="FL32">
        <v>1940000</v>
      </c>
      <c r="FM32">
        <v>2170000</v>
      </c>
      <c r="FN32">
        <v>3830000</v>
      </c>
      <c r="FO32">
        <v>2020000</v>
      </c>
      <c r="FP32">
        <v>800000</v>
      </c>
      <c r="FQ32">
        <v>2220000</v>
      </c>
      <c r="FR32">
        <v>460000</v>
      </c>
      <c r="FS32">
        <v>960000</v>
      </c>
      <c r="FT32">
        <v>3620000</v>
      </c>
      <c r="FU32">
        <v>840000</v>
      </c>
      <c r="FV32">
        <v>380000</v>
      </c>
      <c r="FW32">
        <v>690000</v>
      </c>
      <c r="FX32">
        <v>1190000</v>
      </c>
      <c r="FY32">
        <v>2730000</v>
      </c>
      <c r="FZ32">
        <v>1440000</v>
      </c>
      <c r="GA32">
        <v>2320000</v>
      </c>
      <c r="GB32">
        <v>260000</v>
      </c>
      <c r="GC32">
        <v>1640000</v>
      </c>
      <c r="GD32">
        <v>500000</v>
      </c>
      <c r="GE32">
        <v>490000</v>
      </c>
      <c r="GF32">
        <v>1370000</v>
      </c>
      <c r="GG32">
        <v>680000</v>
      </c>
      <c r="GH32">
        <v>510000</v>
      </c>
      <c r="GI32">
        <v>1550000</v>
      </c>
      <c r="GJ32">
        <v>750000</v>
      </c>
      <c r="GK32">
        <v>670000</v>
      </c>
      <c r="GL32">
        <v>840000</v>
      </c>
      <c r="GM32">
        <v>740000</v>
      </c>
      <c r="GN32">
        <v>660000</v>
      </c>
      <c r="GO32">
        <v>1200000</v>
      </c>
      <c r="GP32">
        <v>3770000</v>
      </c>
      <c r="GQ32" s="30">
        <v>0.54607339449541403</v>
      </c>
      <c r="GR32" s="54">
        <f t="shared" si="36"/>
        <v>1.9998131070743564E-5</v>
      </c>
      <c r="GS32" s="44">
        <f t="shared" si="167"/>
        <v>2.3764852632324889</v>
      </c>
      <c r="GT32" s="30">
        <v>4.8</v>
      </c>
      <c r="GU32" s="13">
        <f t="shared" si="168"/>
        <v>1.4211929875109219</v>
      </c>
      <c r="GV32" s="44">
        <v>0.41</v>
      </c>
      <c r="GW32" s="13">
        <f t="shared" si="169"/>
        <v>1.7100000000000009</v>
      </c>
      <c r="GX32" s="13">
        <f t="shared" si="170"/>
        <v>-0.15665381004537635</v>
      </c>
      <c r="GY32" s="13">
        <f t="shared" si="171"/>
        <v>14.886316152974905</v>
      </c>
      <c r="GZ32" s="13">
        <f t="shared" si="172"/>
        <v>17.410896085350757</v>
      </c>
      <c r="HA32" s="13">
        <v>9.75</v>
      </c>
      <c r="HB32" s="13">
        <v>8.0399999999999991</v>
      </c>
      <c r="HC32" s="13">
        <v>2</v>
      </c>
      <c r="HD32" s="13">
        <f t="shared" si="173"/>
        <v>-10.684619516131413</v>
      </c>
      <c r="HE32" s="13">
        <f t="shared" si="37"/>
        <v>0.25865107765800122</v>
      </c>
      <c r="HF32" s="13">
        <f t="shared" si="174"/>
        <v>-1.2273486055805338</v>
      </c>
      <c r="HG32" s="13">
        <f t="shared" si="175"/>
        <v>2.2962745307346721</v>
      </c>
      <c r="HH32" s="44">
        <v>0.76</v>
      </c>
      <c r="HI32" s="44">
        <v>0.72</v>
      </c>
      <c r="HJ32">
        <v>50000</v>
      </c>
      <c r="HK32" s="44"/>
      <c r="HL32" s="44"/>
      <c r="HM32" s="44"/>
      <c r="HN32" s="44"/>
    </row>
    <row r="33" spans="1:222" x14ac:dyDescent="0.25">
      <c r="A33" s="40" t="s">
        <v>288</v>
      </c>
      <c r="B33" s="45"/>
      <c r="C33" s="67">
        <f t="shared" si="38"/>
        <v>2.6163436014914332E-6</v>
      </c>
      <c r="D33" s="67">
        <f t="shared" si="39"/>
        <v>1.55039437382265E-5</v>
      </c>
      <c r="E33" s="67">
        <f t="shared" si="40"/>
        <v>1.8987217254018418E-6</v>
      </c>
      <c r="F33" s="67">
        <f t="shared" si="41"/>
        <v>4.4106859506398699E-6</v>
      </c>
      <c r="G33" s="67">
        <f t="shared" si="42"/>
        <v>8.1588636517415658E-6</v>
      </c>
      <c r="H33" s="67">
        <f t="shared" si="43"/>
        <v>8.2404522882550957E-6</v>
      </c>
      <c r="I33" s="67">
        <f t="shared" si="44"/>
        <v>2.4127450393707228E-6</v>
      </c>
      <c r="J33" s="67">
        <f t="shared" si="45"/>
        <v>0</v>
      </c>
      <c r="K33" s="67">
        <f t="shared" si="46"/>
        <v>1.5922957286029771E-6</v>
      </c>
      <c r="L33" s="67">
        <f t="shared" si="47"/>
        <v>1.821094428311465E-6</v>
      </c>
      <c r="M33" s="67">
        <f t="shared" si="48"/>
        <v>3.6297230315840423E-7</v>
      </c>
      <c r="N33" s="67">
        <f t="shared" si="49"/>
        <v>0</v>
      </c>
      <c r="O33" s="67">
        <f t="shared" si="50"/>
        <v>0</v>
      </c>
      <c r="P33" s="67">
        <f t="shared" si="51"/>
        <v>7.7210960514051408E-7</v>
      </c>
      <c r="Q33" s="67">
        <f t="shared" si="52"/>
        <v>2.7166326225236404E-6</v>
      </c>
      <c r="R33" s="67">
        <f t="shared" si="53"/>
        <v>8.4979664222162299E-7</v>
      </c>
      <c r="S33" s="67">
        <f t="shared" si="54"/>
        <v>1.4509589481570551E-6</v>
      </c>
      <c r="T33" s="67">
        <f t="shared" si="55"/>
        <v>7.0677725395595914E-6</v>
      </c>
      <c r="U33" s="67">
        <f t="shared" si="56"/>
        <v>5.6025026229367114E-7</v>
      </c>
      <c r="V33" s="67">
        <f t="shared" si="57"/>
        <v>6.1803392159553994E-7</v>
      </c>
      <c r="W33" s="67">
        <f t="shared" si="58"/>
        <v>0</v>
      </c>
      <c r="X33" s="67">
        <f t="shared" si="59"/>
        <v>0</v>
      </c>
      <c r="Y33" s="67">
        <f t="shared" si="60"/>
        <v>4.4837755097670851E-7</v>
      </c>
      <c r="Z33" s="67">
        <f t="shared" si="61"/>
        <v>0</v>
      </c>
      <c r="AA33" s="67">
        <f t="shared" si="62"/>
        <v>5.927809226813352E-7</v>
      </c>
      <c r="AB33" s="67">
        <f t="shared" si="63"/>
        <v>1.6316095530766184E-6</v>
      </c>
      <c r="AC33" s="67">
        <f t="shared" si="64"/>
        <v>4.5506975326903287E-7</v>
      </c>
      <c r="AD33" s="67">
        <f t="shared" si="65"/>
        <v>0</v>
      </c>
      <c r="AE33" s="67">
        <f t="shared" si="66"/>
        <v>3.7249071492273522E-6</v>
      </c>
      <c r="AF33" s="67">
        <f t="shared" si="67"/>
        <v>0</v>
      </c>
      <c r="AG33" s="67">
        <f t="shared" si="68"/>
        <v>1.0197559706659476E-6</v>
      </c>
      <c r="AH33" s="67">
        <f t="shared" si="69"/>
        <v>2.0765065447680975E-6</v>
      </c>
      <c r="AI33" s="55">
        <f t="shared" si="70"/>
        <v>55501.584695538098</v>
      </c>
      <c r="AJ33" s="55">
        <f t="shared" si="71"/>
        <v>17226.76128877822</v>
      </c>
      <c r="AK33" s="55">
        <f t="shared" si="72"/>
        <v>2359.9282588428273</v>
      </c>
      <c r="AL33" s="55">
        <f t="shared" si="73"/>
        <v>9675.631714863579</v>
      </c>
      <c r="AM33" s="55">
        <f t="shared" si="74"/>
        <v>9439.5327618587453</v>
      </c>
      <c r="AN33" s="55">
        <f t="shared" si="75"/>
        <v>3775.8121649574232</v>
      </c>
      <c r="AO33" s="55">
        <f t="shared" si="76"/>
        <v>3067.9019256488145</v>
      </c>
      <c r="AP33" s="55">
        <f t="shared" si="77"/>
        <v>0</v>
      </c>
      <c r="AQ33" s="55">
        <f t="shared" si="78"/>
        <v>875.53420248787529</v>
      </c>
      <c r="AR33" s="55">
        <f t="shared" si="79"/>
        <v>3775.8861083401362</v>
      </c>
      <c r="AS33" s="55">
        <f t="shared" si="80"/>
        <v>174.63550933681813</v>
      </c>
      <c r="AT33" s="55">
        <f t="shared" si="81"/>
        <v>0</v>
      </c>
      <c r="AU33" s="55">
        <f t="shared" si="82"/>
        <v>0</v>
      </c>
      <c r="AV33" s="55">
        <f t="shared" si="83"/>
        <v>526.26581046476394</v>
      </c>
      <c r="AW33" s="55">
        <f t="shared" si="84"/>
        <v>4247.860266707984</v>
      </c>
      <c r="AX33" s="55">
        <f t="shared" si="85"/>
        <v>700.90093571663442</v>
      </c>
      <c r="AY33" s="55">
        <f t="shared" si="86"/>
        <v>1928.064021176878</v>
      </c>
      <c r="AZ33" s="55">
        <f t="shared" si="87"/>
        <v>1052.5114062428124</v>
      </c>
      <c r="BA33" s="55">
        <f t="shared" si="88"/>
        <v>526.26615060013512</v>
      </c>
      <c r="BB33" s="55">
        <f t="shared" si="89"/>
        <v>176.99531092928333</v>
      </c>
      <c r="BC33" s="55">
        <f t="shared" si="90"/>
        <v>0</v>
      </c>
      <c r="BD33" s="55">
        <f t="shared" si="91"/>
        <v>0</v>
      </c>
      <c r="BE33" s="55">
        <f t="shared" si="92"/>
        <v>174.63546383630722</v>
      </c>
      <c r="BF33" s="55">
        <f t="shared" si="93"/>
        <v>0</v>
      </c>
      <c r="BG33" s="55">
        <f t="shared" si="94"/>
        <v>526.26609837286583</v>
      </c>
      <c r="BH33" s="55">
        <f t="shared" si="95"/>
        <v>700.89926402151275</v>
      </c>
      <c r="BI33" s="55">
        <f t="shared" si="96"/>
        <v>174.63546027096939</v>
      </c>
      <c r="BJ33" s="55">
        <f t="shared" si="97"/>
        <v>0</v>
      </c>
      <c r="BK33" s="55">
        <f t="shared" si="98"/>
        <v>1578.7832095831905</v>
      </c>
      <c r="BL33" s="55">
        <f t="shared" si="99"/>
        <v>0</v>
      </c>
      <c r="BM33" s="55">
        <f t="shared" si="100"/>
        <v>700.90057230397326</v>
      </c>
      <c r="BN33" s="55">
        <f t="shared" si="101"/>
        <v>4483.8612599104872</v>
      </c>
      <c r="BO33" s="44">
        <f t="shared" si="102"/>
        <v>7.9816204399433123E-4</v>
      </c>
      <c r="BP33" s="44">
        <f t="shared" si="103"/>
        <v>4.7295672154785218E-3</v>
      </c>
      <c r="BQ33" s="44">
        <f t="shared" si="104"/>
        <v>5.7924002421041879E-4</v>
      </c>
      <c r="BR33" s="44">
        <f t="shared" si="105"/>
        <v>1.3455506536199904E-3</v>
      </c>
      <c r="BS33" s="44">
        <f t="shared" si="106"/>
        <v>2.4889640556536034E-3</v>
      </c>
      <c r="BT33" s="44">
        <f t="shared" si="107"/>
        <v>2.513853070521147E-3</v>
      </c>
      <c r="BU33" s="44">
        <f t="shared" si="108"/>
        <v>7.3605114681638906E-4</v>
      </c>
      <c r="BV33" s="44">
        <f t="shared" si="109"/>
        <v>0</v>
      </c>
      <c r="BW33" s="44">
        <f t="shared" si="110"/>
        <v>4.8575958564560622E-4</v>
      </c>
      <c r="BX33" s="44">
        <f t="shared" si="111"/>
        <v>5.5555851942683222E-4</v>
      </c>
      <c r="BY33" s="44">
        <f t="shared" si="112"/>
        <v>1.1073190341675927E-4</v>
      </c>
      <c r="BZ33" s="44">
        <f t="shared" si="113"/>
        <v>0</v>
      </c>
      <c r="CA33" s="44">
        <f t="shared" si="114"/>
        <v>0</v>
      </c>
      <c r="CB33" s="44">
        <f t="shared" si="115"/>
        <v>2.3554706175861763E-4</v>
      </c>
      <c r="CC33" s="44">
        <f t="shared" si="116"/>
        <v>8.2875673596659641E-4</v>
      </c>
      <c r="CD33" s="44">
        <f t="shared" si="117"/>
        <v>2.5924694291010674E-4</v>
      </c>
      <c r="CE33" s="44">
        <f t="shared" si="118"/>
        <v>4.4264234883252827E-4</v>
      </c>
      <c r="CF33" s="44">
        <f t="shared" si="119"/>
        <v>2.1561201545724907E-3</v>
      </c>
      <c r="CG33" s="44">
        <f t="shared" si="120"/>
        <v>1.7091535649786671E-4</v>
      </c>
      <c r="CH33" s="44">
        <f t="shared" si="121"/>
        <v>1.8854336451450728E-4</v>
      </c>
      <c r="CI33" s="44">
        <f t="shared" si="122"/>
        <v>0</v>
      </c>
      <c r="CJ33" s="44">
        <f t="shared" si="123"/>
        <v>0</v>
      </c>
      <c r="CK33" s="44">
        <f t="shared" si="124"/>
        <v>1.3678643328747446E-4</v>
      </c>
      <c r="CL33" s="44">
        <f t="shared" si="125"/>
        <v>0</v>
      </c>
      <c r="CM33" s="44">
        <f t="shared" si="126"/>
        <v>1.8083945602521517E-4</v>
      </c>
      <c r="CN33" s="44">
        <f t="shared" si="127"/>
        <v>4.9775294321085953E-4</v>
      </c>
      <c r="CO33" s="44">
        <f t="shared" si="128"/>
        <v>1.3882801900970678E-4</v>
      </c>
      <c r="CP33" s="44">
        <f t="shared" si="129"/>
        <v>0</v>
      </c>
      <c r="CQ33" s="44">
        <f t="shared" si="130"/>
        <v>1.13634518327284E-3</v>
      </c>
      <c r="CR33" s="44">
        <f t="shared" si="131"/>
        <v>0</v>
      </c>
      <c r="CS33" s="44">
        <f t="shared" si="132"/>
        <v>3.1109617019066599E-4</v>
      </c>
      <c r="CT33" s="44">
        <f t="shared" si="133"/>
        <v>6.3347621340578036E-4</v>
      </c>
      <c r="CU33" s="39">
        <v>6.35</v>
      </c>
      <c r="CV33" s="39">
        <v>37.628865979381402</v>
      </c>
      <c r="CW33" s="39">
        <v>4.6082949308755801</v>
      </c>
      <c r="CX33" s="39">
        <v>10.7049608355091</v>
      </c>
      <c r="CY33" s="39">
        <v>19.801980198019798</v>
      </c>
      <c r="CZ33" s="39">
        <v>20</v>
      </c>
      <c r="DA33" s="39">
        <v>5.85585585585586</v>
      </c>
      <c r="DB33" s="39">
        <v>0</v>
      </c>
      <c r="DC33" s="39">
        <v>3.8645833333333299</v>
      </c>
      <c r="DD33" s="39">
        <v>4.4198895027624303</v>
      </c>
      <c r="DE33" s="39">
        <v>0.88095238095238104</v>
      </c>
      <c r="DF33" s="39">
        <v>0</v>
      </c>
      <c r="DG33" s="39">
        <v>0</v>
      </c>
      <c r="DH33" s="39">
        <v>1.8739495798319299</v>
      </c>
      <c r="DI33" s="39">
        <v>6.5934065934065904</v>
      </c>
      <c r="DJ33" s="39">
        <v>2.0625</v>
      </c>
      <c r="DK33" s="39">
        <v>3.5215517241379302</v>
      </c>
      <c r="DL33" s="39">
        <v>17.153846153846199</v>
      </c>
      <c r="DM33" s="39">
        <v>1.3597560975609799</v>
      </c>
      <c r="DN33" s="39">
        <v>1.5</v>
      </c>
      <c r="DO33" s="39">
        <v>0</v>
      </c>
      <c r="DP33" s="39">
        <v>0</v>
      </c>
      <c r="DQ33" s="39">
        <v>1.0882352941176501</v>
      </c>
      <c r="DR33" s="39">
        <v>0</v>
      </c>
      <c r="DS33" s="39">
        <v>1.43870967741935</v>
      </c>
      <c r="DT33" s="39">
        <v>3.96</v>
      </c>
      <c r="DU33" s="78">
        <v>1.1044776119402999</v>
      </c>
      <c r="DV33" s="78">
        <v>0</v>
      </c>
      <c r="DW33" s="78">
        <v>9.0405405405405403</v>
      </c>
      <c r="DX33" s="78">
        <v>0</v>
      </c>
      <c r="DY33" s="78">
        <v>2.4750000000000001</v>
      </c>
      <c r="DZ33" s="78">
        <v>5.03978779840849</v>
      </c>
      <c r="EA33" s="39">
        <f t="shared" si="134"/>
        <v>1.2568001588230418E-2</v>
      </c>
      <c r="EB33" s="39">
        <f t="shared" si="33"/>
        <v>187.75024131455402</v>
      </c>
      <c r="EC33">
        <v>572.77</v>
      </c>
      <c r="ED33" s="39">
        <f t="shared" si="34"/>
        <v>2.3599419285710233E-2</v>
      </c>
      <c r="EE33" s="39">
        <f t="shared" si="135"/>
        <v>6953673770.0261135</v>
      </c>
      <c r="EF33" s="39">
        <f t="shared" si="136"/>
        <v>364235468.15023482</v>
      </c>
      <c r="EG33" s="39">
        <f t="shared" si="137"/>
        <v>407418023.65258223</v>
      </c>
      <c r="EH33" s="39">
        <f t="shared" si="138"/>
        <v>719083424.23474193</v>
      </c>
      <c r="EI33" s="39">
        <f t="shared" si="139"/>
        <v>379255487.45539916</v>
      </c>
      <c r="EJ33" s="39">
        <f t="shared" si="140"/>
        <v>150200193.05164322</v>
      </c>
      <c r="EK33" s="39">
        <f t="shared" si="141"/>
        <v>416805535.71830994</v>
      </c>
      <c r="EL33" s="39">
        <f t="shared" si="142"/>
        <v>86365111.004694849</v>
      </c>
      <c r="EM33" s="39">
        <f t="shared" si="143"/>
        <v>180240231.66197187</v>
      </c>
      <c r="EN33" s="39">
        <f t="shared" si="144"/>
        <v>679655873.55868554</v>
      </c>
      <c r="EO33" s="39">
        <f t="shared" si="145"/>
        <v>157710202.70422539</v>
      </c>
      <c r="EP33" s="39">
        <f t="shared" si="146"/>
        <v>71345091.699530527</v>
      </c>
      <c r="EQ33" s="39">
        <f t="shared" si="147"/>
        <v>129547666.50704227</v>
      </c>
      <c r="ER33" s="39">
        <f t="shared" si="148"/>
        <v>223422787.16431928</v>
      </c>
      <c r="ES33" s="39">
        <f t="shared" si="149"/>
        <v>512558158.78873247</v>
      </c>
      <c r="ET33" s="39">
        <f t="shared" si="150"/>
        <v>270360347.49295777</v>
      </c>
      <c r="EU33" s="39">
        <f t="shared" si="151"/>
        <v>435580559.84976536</v>
      </c>
      <c r="EV33" s="39">
        <f t="shared" si="152"/>
        <v>48815062.741784044</v>
      </c>
      <c r="EW33" s="39">
        <f t="shared" si="153"/>
        <v>307910395.75586861</v>
      </c>
      <c r="EX33" s="39">
        <f t="shared" si="154"/>
        <v>93875120.657277018</v>
      </c>
      <c r="EY33" s="39">
        <f t="shared" si="155"/>
        <v>91997618.244131476</v>
      </c>
      <c r="EZ33" s="39">
        <f t="shared" si="156"/>
        <v>257217830.60093901</v>
      </c>
      <c r="FA33" s="39">
        <f t="shared" si="157"/>
        <v>127670164.09389673</v>
      </c>
      <c r="FB33" s="39">
        <f t="shared" si="158"/>
        <v>95752623.070422545</v>
      </c>
      <c r="FC33" s="39">
        <f t="shared" si="159"/>
        <v>291012874.03755873</v>
      </c>
      <c r="FD33" s="39">
        <f t="shared" si="160"/>
        <v>140812680.98591551</v>
      </c>
      <c r="FE33" s="39">
        <f t="shared" si="161"/>
        <v>125792661.68075119</v>
      </c>
      <c r="FF33" s="39">
        <f t="shared" si="162"/>
        <v>157710202.70422539</v>
      </c>
      <c r="FG33" s="39">
        <f t="shared" si="163"/>
        <v>138935178.57276997</v>
      </c>
      <c r="FH33" s="39">
        <f t="shared" si="164"/>
        <v>123915159.26760566</v>
      </c>
      <c r="FI33" s="39">
        <f t="shared" si="165"/>
        <v>225300289.57746482</v>
      </c>
      <c r="FJ33" s="39">
        <f t="shared" si="166"/>
        <v>707818409.75586867</v>
      </c>
      <c r="FK33" s="39">
        <v>37036830</v>
      </c>
      <c r="FL33">
        <v>1940000</v>
      </c>
      <c r="FM33">
        <v>2170000</v>
      </c>
      <c r="FN33">
        <v>3830000</v>
      </c>
      <c r="FO33">
        <v>2020000</v>
      </c>
      <c r="FP33">
        <v>800000</v>
      </c>
      <c r="FQ33">
        <v>2220000</v>
      </c>
      <c r="FR33">
        <v>460000</v>
      </c>
      <c r="FS33">
        <v>960000</v>
      </c>
      <c r="FT33">
        <v>3620000</v>
      </c>
      <c r="FU33">
        <v>840000</v>
      </c>
      <c r="FV33">
        <v>380000</v>
      </c>
      <c r="FW33">
        <v>690000</v>
      </c>
      <c r="FX33">
        <v>1190000</v>
      </c>
      <c r="FY33">
        <v>2730000</v>
      </c>
      <c r="FZ33">
        <v>1440000</v>
      </c>
      <c r="GA33">
        <v>2320000</v>
      </c>
      <c r="GB33">
        <v>260000</v>
      </c>
      <c r="GC33">
        <v>1640000</v>
      </c>
      <c r="GD33">
        <v>500000</v>
      </c>
      <c r="GE33">
        <v>490000</v>
      </c>
      <c r="GF33">
        <v>1370000</v>
      </c>
      <c r="GG33">
        <v>680000</v>
      </c>
      <c r="GH33">
        <v>510000</v>
      </c>
      <c r="GI33">
        <v>1550000</v>
      </c>
      <c r="GJ33">
        <v>750000</v>
      </c>
      <c r="GK33">
        <v>670000</v>
      </c>
      <c r="GL33">
        <v>840000</v>
      </c>
      <c r="GM33">
        <v>740000</v>
      </c>
      <c r="GN33">
        <v>660000</v>
      </c>
      <c r="GO33">
        <v>1200000</v>
      </c>
      <c r="GP33">
        <v>3770000</v>
      </c>
      <c r="GQ33" s="30">
        <v>0.32779342723004701</v>
      </c>
      <c r="GR33" s="54">
        <f t="shared" si="36"/>
        <v>1.9998553056495586E-5</v>
      </c>
      <c r="GS33" s="44">
        <f t="shared" si="167"/>
        <v>1.8398595586316038</v>
      </c>
      <c r="GT33" s="30">
        <v>6.2</v>
      </c>
      <c r="GU33" s="13">
        <f t="shared" si="168"/>
        <v>1.8357076088682744</v>
      </c>
      <c r="GV33" s="44">
        <v>0.41</v>
      </c>
      <c r="GW33" s="13">
        <f t="shared" si="169"/>
        <v>1.7100000000000009</v>
      </c>
      <c r="GX33" s="13">
        <f t="shared" si="170"/>
        <v>-0.15665381004537635</v>
      </c>
      <c r="GY33" s="13">
        <f t="shared" si="171"/>
        <v>14.886316152974905</v>
      </c>
      <c r="GZ33" s="13">
        <f t="shared" si="172"/>
        <v>17.410896085350757</v>
      </c>
      <c r="HA33" s="13">
        <v>9.75</v>
      </c>
      <c r="HB33" s="13">
        <v>8.0399999999999991</v>
      </c>
      <c r="HC33" s="13">
        <v>2</v>
      </c>
      <c r="HD33" s="13">
        <f t="shared" si="173"/>
        <v>-10.684619516131413</v>
      </c>
      <c r="HE33" s="13">
        <f t="shared" si="37"/>
        <v>0.25865107765800122</v>
      </c>
      <c r="HF33" s="13">
        <f t="shared" si="174"/>
        <v>-1.2273486055805338</v>
      </c>
      <c r="HG33" s="13">
        <f t="shared" si="175"/>
        <v>1.7777609270203911</v>
      </c>
      <c r="HH33" s="44">
        <v>0.76</v>
      </c>
      <c r="HI33" s="44">
        <v>0.72</v>
      </c>
      <c r="HJ33">
        <v>50000</v>
      </c>
      <c r="HK33" s="44"/>
      <c r="HL33" s="44"/>
      <c r="HM33" s="44"/>
      <c r="HN33" s="44"/>
    </row>
    <row r="34" spans="1:222" x14ac:dyDescent="0.25">
      <c r="A34" s="40" t="s">
        <v>289</v>
      </c>
      <c r="B34" s="45"/>
      <c r="C34" s="67">
        <f t="shared" si="38"/>
        <v>2.7343877878616141E-6</v>
      </c>
      <c r="D34" s="67">
        <f t="shared" si="39"/>
        <v>1.6203450646623541E-5</v>
      </c>
      <c r="E34" s="67">
        <f t="shared" si="40"/>
        <v>1.9843882491099585E-6</v>
      </c>
      <c r="F34" s="67">
        <f t="shared" si="41"/>
        <v>4.6096872721723692E-6</v>
      </c>
      <c r="G34" s="67">
        <f t="shared" si="42"/>
        <v>8.5269752487238115E-6</v>
      </c>
      <c r="H34" s="67">
        <f t="shared" si="43"/>
        <v>8.6122450012049434E-6</v>
      </c>
      <c r="I34" s="67">
        <f t="shared" si="44"/>
        <v>2.521603266081307E-6</v>
      </c>
      <c r="J34" s="67">
        <f t="shared" si="45"/>
        <v>0</v>
      </c>
      <c r="K34" s="67">
        <f t="shared" si="46"/>
        <v>1.6641369247061277E-6</v>
      </c>
      <c r="L34" s="67">
        <f t="shared" si="47"/>
        <v>1.9032585638067978E-6</v>
      </c>
      <c r="M34" s="67">
        <f t="shared" si="48"/>
        <v>3.7934888696966595E-7</v>
      </c>
      <c r="N34" s="67">
        <f t="shared" si="49"/>
        <v>0</v>
      </c>
      <c r="O34" s="67">
        <f t="shared" si="50"/>
        <v>0</v>
      </c>
      <c r="P34" s="67">
        <f t="shared" si="51"/>
        <v>8.069456450821022E-7</v>
      </c>
      <c r="Q34" s="67">
        <f t="shared" si="52"/>
        <v>2.839201648729972E-6</v>
      </c>
      <c r="R34" s="67">
        <f t="shared" si="53"/>
        <v>8.8813776571994296E-7</v>
      </c>
      <c r="S34" s="67">
        <f t="shared" si="54"/>
        <v>1.5164233116427006E-6</v>
      </c>
      <c r="T34" s="67">
        <f t="shared" si="55"/>
        <v>7.3866562895208432E-6</v>
      </c>
      <c r="U34" s="67">
        <f t="shared" si="56"/>
        <v>5.8552763271269015E-7</v>
      </c>
      <c r="V34" s="67">
        <f t="shared" si="57"/>
        <v>6.4591837511951411E-7</v>
      </c>
      <c r="W34" s="67">
        <f t="shared" si="58"/>
        <v>0</v>
      </c>
      <c r="X34" s="67">
        <f t="shared" si="59"/>
        <v>0</v>
      </c>
      <c r="Y34" s="67">
        <f t="shared" si="60"/>
        <v>4.6860744856713765E-7</v>
      </c>
      <c r="Z34" s="67">
        <f t="shared" si="61"/>
        <v>0</v>
      </c>
      <c r="AA34" s="67">
        <f t="shared" si="62"/>
        <v>6.1952601138060004E-7</v>
      </c>
      <c r="AB34" s="67">
        <f t="shared" si="63"/>
        <v>1.7052245102622265E-6</v>
      </c>
      <c r="AC34" s="67">
        <f t="shared" si="64"/>
        <v>4.7560158961124088E-7</v>
      </c>
      <c r="AD34" s="67">
        <f t="shared" si="65"/>
        <v>0</v>
      </c>
      <c r="AE34" s="67">
        <f t="shared" si="66"/>
        <v>3.8929675039156564E-6</v>
      </c>
      <c r="AF34" s="67">
        <f t="shared" si="67"/>
        <v>0</v>
      </c>
      <c r="AG34" s="67">
        <f t="shared" si="68"/>
        <v>1.065765318886136E-6</v>
      </c>
      <c r="AH34" s="67">
        <f t="shared" si="69"/>
        <v>2.1701943637153498E-6</v>
      </c>
      <c r="AI34" s="55">
        <f t="shared" si="70"/>
        <v>58005.705105383327</v>
      </c>
      <c r="AJ34" s="55">
        <f t="shared" si="71"/>
        <v>18003.998279756313</v>
      </c>
      <c r="AK34" s="55">
        <f t="shared" si="72"/>
        <v>2466.4034982446219</v>
      </c>
      <c r="AL34" s="55">
        <f t="shared" si="73"/>
        <v>10112.176851359203</v>
      </c>
      <c r="AM34" s="55">
        <f t="shared" si="74"/>
        <v>9865.4255865789419</v>
      </c>
      <c r="AN34" s="55">
        <f t="shared" si="75"/>
        <v>3946.169252447849</v>
      </c>
      <c r="AO34" s="55">
        <f t="shared" si="76"/>
        <v>3206.3195198338631</v>
      </c>
      <c r="AP34" s="55">
        <f t="shared" si="77"/>
        <v>0</v>
      </c>
      <c r="AQ34" s="55">
        <f t="shared" si="78"/>
        <v>915.0365532299445</v>
      </c>
      <c r="AR34" s="55">
        <f t="shared" si="79"/>
        <v>3946.2465317237065</v>
      </c>
      <c r="AS34" s="55">
        <f t="shared" si="80"/>
        <v>182.51471396415971</v>
      </c>
      <c r="AT34" s="55">
        <f t="shared" si="81"/>
        <v>0</v>
      </c>
      <c r="AU34" s="55">
        <f t="shared" si="82"/>
        <v>0</v>
      </c>
      <c r="AV34" s="55">
        <f t="shared" si="83"/>
        <v>550.00987045126556</v>
      </c>
      <c r="AW34" s="55">
        <f t="shared" si="84"/>
        <v>4439.5152194568655</v>
      </c>
      <c r="AX34" s="55">
        <f t="shared" si="85"/>
        <v>732.52418300281079</v>
      </c>
      <c r="AY34" s="55">
        <f t="shared" si="86"/>
        <v>2015.0544105853949</v>
      </c>
      <c r="AZ34" s="55">
        <f t="shared" si="87"/>
        <v>1099.9986142473294</v>
      </c>
      <c r="BA34" s="55">
        <f t="shared" si="88"/>
        <v>550.01022593155619</v>
      </c>
      <c r="BB34" s="55">
        <f t="shared" si="89"/>
        <v>184.98098508158031</v>
      </c>
      <c r="BC34" s="55">
        <f t="shared" si="90"/>
        <v>0</v>
      </c>
      <c r="BD34" s="55">
        <f t="shared" si="91"/>
        <v>0</v>
      </c>
      <c r="BE34" s="55">
        <f t="shared" si="92"/>
        <v>182.51466641093182</v>
      </c>
      <c r="BF34" s="55">
        <f t="shared" si="93"/>
        <v>0</v>
      </c>
      <c r="BG34" s="55">
        <f t="shared" si="94"/>
        <v>550.01017134809797</v>
      </c>
      <c r="BH34" s="55">
        <f t="shared" si="95"/>
        <v>732.52243589057798</v>
      </c>
      <c r="BI34" s="55">
        <f t="shared" si="96"/>
        <v>182.51466268474678</v>
      </c>
      <c r="BJ34" s="55">
        <f t="shared" si="97"/>
        <v>0</v>
      </c>
      <c r="BK34" s="55">
        <f t="shared" si="98"/>
        <v>1650.0147479377226</v>
      </c>
      <c r="BL34" s="55">
        <f t="shared" si="99"/>
        <v>0</v>
      </c>
      <c r="BM34" s="55">
        <f t="shared" si="100"/>
        <v>732.52380319509462</v>
      </c>
      <c r="BN34" s="55">
        <f t="shared" si="101"/>
        <v>4686.1641050611979</v>
      </c>
      <c r="BO34" s="44">
        <f t="shared" si="102"/>
        <v>7.9815910785385996E-4</v>
      </c>
      <c r="BP34" s="44">
        <f t="shared" si="103"/>
        <v>4.7295498178487137E-3</v>
      </c>
      <c r="BQ34" s="44">
        <f t="shared" si="104"/>
        <v>5.7923789339774264E-4</v>
      </c>
      <c r="BR34" s="44">
        <f t="shared" si="105"/>
        <v>1.3455457038680772E-3</v>
      </c>
      <c r="BS34" s="44">
        <f t="shared" si="106"/>
        <v>2.4889548998379557E-3</v>
      </c>
      <c r="BT34" s="44">
        <f t="shared" si="107"/>
        <v>2.5138438231519463E-3</v>
      </c>
      <c r="BU34" s="44">
        <f t="shared" si="108"/>
        <v>7.3604843915706152E-4</v>
      </c>
      <c r="BV34" s="44">
        <f t="shared" si="109"/>
        <v>0</v>
      </c>
      <c r="BW34" s="44">
        <f t="shared" si="110"/>
        <v>4.8575779871168074E-4</v>
      </c>
      <c r="BX34" s="44">
        <f t="shared" si="111"/>
        <v>5.555564757292865E-4</v>
      </c>
      <c r="BY34" s="44">
        <f t="shared" si="112"/>
        <v>1.1073149607258579E-4</v>
      </c>
      <c r="BZ34" s="44">
        <f t="shared" si="113"/>
        <v>0</v>
      </c>
      <c r="CA34" s="44">
        <f t="shared" si="114"/>
        <v>0</v>
      </c>
      <c r="CB34" s="44">
        <f t="shared" si="115"/>
        <v>2.3554619526395379E-4</v>
      </c>
      <c r="CC34" s="44">
        <f t="shared" si="116"/>
        <v>8.2875368728059712E-4</v>
      </c>
      <c r="CD34" s="44">
        <f t="shared" si="117"/>
        <v>2.5924598923215508E-4</v>
      </c>
      <c r="CE34" s="44">
        <f t="shared" si="118"/>
        <v>4.426407205106293E-4</v>
      </c>
      <c r="CF34" s="44">
        <f t="shared" si="119"/>
        <v>2.1561122231183124E-3</v>
      </c>
      <c r="CG34" s="44">
        <f t="shared" si="120"/>
        <v>1.7091472776007232E-4</v>
      </c>
      <c r="CH34" s="44">
        <f t="shared" si="121"/>
        <v>1.8854267092956157E-4</v>
      </c>
      <c r="CI34" s="44">
        <f t="shared" si="122"/>
        <v>0</v>
      </c>
      <c r="CJ34" s="44">
        <f t="shared" si="123"/>
        <v>0</v>
      </c>
      <c r="CK34" s="44">
        <f t="shared" si="124"/>
        <v>1.3678593009787534E-4</v>
      </c>
      <c r="CL34" s="44">
        <f t="shared" si="125"/>
        <v>0</v>
      </c>
      <c r="CM34" s="44">
        <f t="shared" si="126"/>
        <v>1.8083879078019703E-4</v>
      </c>
      <c r="CN34" s="44">
        <f t="shared" si="127"/>
        <v>4.9775111215792655E-4</v>
      </c>
      <c r="CO34" s="44">
        <f t="shared" si="128"/>
        <v>1.3882750830983596E-4</v>
      </c>
      <c r="CP34" s="44">
        <f t="shared" si="129"/>
        <v>0</v>
      </c>
      <c r="CQ34" s="44">
        <f t="shared" si="130"/>
        <v>1.1363410030968675E-3</v>
      </c>
      <c r="CR34" s="44">
        <f t="shared" si="131"/>
        <v>0</v>
      </c>
      <c r="CS34" s="44">
        <f t="shared" si="132"/>
        <v>3.1109502577831064E-4</v>
      </c>
      <c r="CT34" s="44">
        <f t="shared" si="133"/>
        <v>6.3347388307921962E-4</v>
      </c>
      <c r="CU34" s="39">
        <v>6.35</v>
      </c>
      <c r="CV34" s="39">
        <v>37.628865979381402</v>
      </c>
      <c r="CW34" s="39">
        <v>4.6082949308755801</v>
      </c>
      <c r="CX34" s="39">
        <v>10.7049608355091</v>
      </c>
      <c r="CY34" s="39">
        <v>19.801980198019798</v>
      </c>
      <c r="CZ34" s="39">
        <v>20</v>
      </c>
      <c r="DA34" s="39">
        <v>5.85585585585586</v>
      </c>
      <c r="DB34" s="39">
        <v>0</v>
      </c>
      <c r="DC34" s="39">
        <v>3.8645833333333299</v>
      </c>
      <c r="DD34" s="39">
        <v>4.4198895027624303</v>
      </c>
      <c r="DE34" s="39">
        <v>0.88095238095238104</v>
      </c>
      <c r="DF34" s="39">
        <v>0</v>
      </c>
      <c r="DG34" s="39">
        <v>0</v>
      </c>
      <c r="DH34" s="39">
        <v>1.8739495798319299</v>
      </c>
      <c r="DI34" s="39">
        <v>6.5934065934065904</v>
      </c>
      <c r="DJ34" s="39">
        <v>2.0625</v>
      </c>
      <c r="DK34" s="39">
        <v>3.5215517241379302</v>
      </c>
      <c r="DL34" s="39">
        <v>17.153846153846199</v>
      </c>
      <c r="DM34" s="39">
        <v>1.3597560975609799</v>
      </c>
      <c r="DN34" s="39">
        <v>1.5</v>
      </c>
      <c r="DO34" s="39">
        <v>0</v>
      </c>
      <c r="DP34" s="39">
        <v>0</v>
      </c>
      <c r="DQ34" s="39">
        <v>1.0882352941176501</v>
      </c>
      <c r="DR34" s="39">
        <v>0</v>
      </c>
      <c r="DS34" s="39">
        <v>1.43870967741935</v>
      </c>
      <c r="DT34" s="39">
        <v>3.96</v>
      </c>
      <c r="DU34" s="78">
        <v>1.1044776119402999</v>
      </c>
      <c r="DV34" s="78">
        <v>0</v>
      </c>
      <c r="DW34" s="78">
        <v>9.0405405405405403</v>
      </c>
      <c r="DX34" s="78">
        <v>0</v>
      </c>
      <c r="DY34" s="78">
        <v>2.4750000000000001</v>
      </c>
      <c r="DZ34" s="78">
        <v>5.03978779840849</v>
      </c>
      <c r="EA34" s="39">
        <f t="shared" si="134"/>
        <v>1.2567955360681605E-2</v>
      </c>
      <c r="EB34" s="39">
        <f t="shared" si="33"/>
        <v>196.22187823008841</v>
      </c>
      <c r="EC34">
        <v>572.77</v>
      </c>
      <c r="ED34" s="39">
        <f t="shared" si="34"/>
        <v>2.4664177846710381E-2</v>
      </c>
      <c r="EE34" s="39">
        <f t="shared" si="135"/>
        <v>7267436346.2884846</v>
      </c>
      <c r="EF34" s="39">
        <f t="shared" si="136"/>
        <v>380670443.76637149</v>
      </c>
      <c r="EG34" s="39">
        <f t="shared" si="137"/>
        <v>425801475.75929183</v>
      </c>
      <c r="EH34" s="39">
        <f t="shared" si="138"/>
        <v>751529793.62123859</v>
      </c>
      <c r="EI34" s="39">
        <f t="shared" si="139"/>
        <v>396368194.0247786</v>
      </c>
      <c r="EJ34" s="39">
        <f t="shared" si="140"/>
        <v>156977502.58407074</v>
      </c>
      <c r="EK34" s="39">
        <f t="shared" si="141"/>
        <v>435612569.67079628</v>
      </c>
      <c r="EL34" s="39">
        <f t="shared" si="142"/>
        <v>90262063.985840663</v>
      </c>
      <c r="EM34" s="39">
        <f t="shared" si="143"/>
        <v>188373003.10088488</v>
      </c>
      <c r="EN34" s="39">
        <f t="shared" si="144"/>
        <v>710323199.19292009</v>
      </c>
      <c r="EO34" s="39">
        <f t="shared" si="145"/>
        <v>164826377.71327427</v>
      </c>
      <c r="EP34" s="39">
        <f t="shared" si="146"/>
        <v>74564313.727433592</v>
      </c>
      <c r="EQ34" s="39">
        <f t="shared" si="147"/>
        <v>135393095.97876102</v>
      </c>
      <c r="ER34" s="39">
        <f t="shared" si="148"/>
        <v>233504035.09380519</v>
      </c>
      <c r="ES34" s="39">
        <f t="shared" si="149"/>
        <v>535685727.56814134</v>
      </c>
      <c r="ET34" s="39">
        <f t="shared" si="150"/>
        <v>282559504.65132731</v>
      </c>
      <c r="EU34" s="39">
        <f t="shared" si="151"/>
        <v>455234757.49380511</v>
      </c>
      <c r="EV34" s="39">
        <f t="shared" si="152"/>
        <v>51017688.339822985</v>
      </c>
      <c r="EW34" s="39">
        <f t="shared" si="153"/>
        <v>321803880.29734498</v>
      </c>
      <c r="EX34" s="39">
        <f t="shared" si="154"/>
        <v>98110939.115044206</v>
      </c>
      <c r="EY34" s="39">
        <f t="shared" si="155"/>
        <v>96148720.332743317</v>
      </c>
      <c r="EZ34" s="39">
        <f t="shared" si="156"/>
        <v>268823973.17522115</v>
      </c>
      <c r="FA34" s="39">
        <f t="shared" si="157"/>
        <v>133430877.19646011</v>
      </c>
      <c r="FB34" s="39">
        <f t="shared" si="158"/>
        <v>100073157.8973451</v>
      </c>
      <c r="FC34" s="39">
        <f t="shared" si="159"/>
        <v>304143911.25663704</v>
      </c>
      <c r="FD34" s="39">
        <f t="shared" si="160"/>
        <v>147166408.67256629</v>
      </c>
      <c r="FE34" s="39">
        <f t="shared" si="161"/>
        <v>131468658.41415924</v>
      </c>
      <c r="FF34" s="39">
        <f t="shared" si="162"/>
        <v>164826377.71327427</v>
      </c>
      <c r="FG34" s="39">
        <f t="shared" si="163"/>
        <v>145204189.89026543</v>
      </c>
      <c r="FH34" s="39">
        <f t="shared" si="164"/>
        <v>129506439.63185835</v>
      </c>
      <c r="FI34" s="39">
        <f t="shared" si="165"/>
        <v>235466253.87610608</v>
      </c>
      <c r="FJ34" s="39">
        <f t="shared" si="166"/>
        <v>739756480.92743325</v>
      </c>
      <c r="FK34" s="39">
        <v>37036830</v>
      </c>
      <c r="FL34">
        <v>1940000</v>
      </c>
      <c r="FM34">
        <v>2170000</v>
      </c>
      <c r="FN34">
        <v>3830000</v>
      </c>
      <c r="FO34">
        <v>2020000</v>
      </c>
      <c r="FP34">
        <v>800000</v>
      </c>
      <c r="FQ34">
        <v>2220000</v>
      </c>
      <c r="FR34">
        <v>460000</v>
      </c>
      <c r="FS34">
        <v>960000</v>
      </c>
      <c r="FT34">
        <v>3620000</v>
      </c>
      <c r="FU34">
        <v>840000</v>
      </c>
      <c r="FV34">
        <v>380000</v>
      </c>
      <c r="FW34">
        <v>690000</v>
      </c>
      <c r="FX34">
        <v>1190000</v>
      </c>
      <c r="FY34">
        <v>2730000</v>
      </c>
      <c r="FZ34">
        <v>1440000</v>
      </c>
      <c r="GA34">
        <v>2320000</v>
      </c>
      <c r="GB34">
        <v>260000</v>
      </c>
      <c r="GC34">
        <v>1640000</v>
      </c>
      <c r="GD34">
        <v>500000</v>
      </c>
      <c r="GE34">
        <v>490000</v>
      </c>
      <c r="GF34">
        <v>1370000</v>
      </c>
      <c r="GG34">
        <v>680000</v>
      </c>
      <c r="GH34">
        <v>510000</v>
      </c>
      <c r="GI34">
        <v>1550000</v>
      </c>
      <c r="GJ34">
        <v>750000</v>
      </c>
      <c r="GK34">
        <v>670000</v>
      </c>
      <c r="GL34">
        <v>840000</v>
      </c>
      <c r="GM34">
        <v>740000</v>
      </c>
      <c r="GN34">
        <v>660000</v>
      </c>
      <c r="GO34">
        <v>1200000</v>
      </c>
      <c r="GP34">
        <v>3770000</v>
      </c>
      <c r="GQ34" s="30">
        <v>0.34258407079646003</v>
      </c>
      <c r="GR34" s="54">
        <f t="shared" si="36"/>
        <v>1.9998479488690517E-5</v>
      </c>
      <c r="GS34" s="44">
        <f t="shared" si="167"/>
        <v>1.9334117395789734</v>
      </c>
      <c r="GT34" s="30">
        <v>5.9</v>
      </c>
      <c r="GU34" s="13">
        <f t="shared" si="168"/>
        <v>1.7468830471488419</v>
      </c>
      <c r="GV34" s="44">
        <v>0.41</v>
      </c>
      <c r="GW34" s="13">
        <f t="shared" si="169"/>
        <v>1.7100000000000009</v>
      </c>
      <c r="GX34" s="13">
        <f t="shared" si="170"/>
        <v>-0.15665381004537635</v>
      </c>
      <c r="GY34" s="13">
        <f t="shared" si="171"/>
        <v>14.886316152974905</v>
      </c>
      <c r="GZ34" s="13">
        <f t="shared" si="172"/>
        <v>17.410896085350757</v>
      </c>
      <c r="HA34" s="13">
        <v>9.75</v>
      </c>
      <c r="HB34" s="13">
        <v>8.0399999999999991</v>
      </c>
      <c r="HC34" s="13">
        <v>2</v>
      </c>
      <c r="HD34" s="13">
        <f t="shared" si="173"/>
        <v>-10.684619516131413</v>
      </c>
      <c r="HE34" s="13">
        <f t="shared" si="37"/>
        <v>0.25865107765800122</v>
      </c>
      <c r="HF34" s="13">
        <f t="shared" si="174"/>
        <v>-1.2273486055805338</v>
      </c>
      <c r="HG34" s="13">
        <f t="shared" si="175"/>
        <v>1.8681555504282072</v>
      </c>
      <c r="HH34" s="44">
        <v>0.76</v>
      </c>
      <c r="HI34" s="44">
        <v>0.72</v>
      </c>
      <c r="HJ34">
        <v>50000</v>
      </c>
      <c r="HK34" s="44"/>
      <c r="HL34" s="44"/>
      <c r="HM34" s="44"/>
      <c r="HN34" s="44"/>
    </row>
    <row r="35" spans="1:222" x14ac:dyDescent="0.25">
      <c r="A35" s="38" t="s">
        <v>290</v>
      </c>
      <c r="B35" s="39"/>
      <c r="C35" s="67">
        <f t="shared" si="38"/>
        <v>2.7983172341539131E-6</v>
      </c>
      <c r="D35" s="67">
        <f t="shared" si="39"/>
        <v>1.6582284121602342E-5</v>
      </c>
      <c r="E35" s="67">
        <f t="shared" si="40"/>
        <v>2.0307828543786322E-6</v>
      </c>
      <c r="F35" s="67">
        <f t="shared" si="41"/>
        <v>4.7174608499012116E-6</v>
      </c>
      <c r="G35" s="67">
        <f t="shared" si="42"/>
        <v>8.7263342454790838E-6</v>
      </c>
      <c r="H35" s="67">
        <f t="shared" si="43"/>
        <v>8.8135975879199968E-6</v>
      </c>
      <c r="I35" s="67">
        <f t="shared" si="44"/>
        <v>2.580557852294163E-6</v>
      </c>
      <c r="J35" s="67">
        <f t="shared" si="45"/>
        <v>0</v>
      </c>
      <c r="K35" s="67">
        <f t="shared" si="46"/>
        <v>1.7030441172849464E-6</v>
      </c>
      <c r="L35" s="67">
        <f t="shared" si="47"/>
        <v>1.9477563730219138E-6</v>
      </c>
      <c r="M35" s="67">
        <f t="shared" si="48"/>
        <v>3.8821798897803461E-7</v>
      </c>
      <c r="N35" s="67">
        <f t="shared" si="49"/>
        <v>0</v>
      </c>
      <c r="O35" s="67">
        <f t="shared" si="50"/>
        <v>0</v>
      </c>
      <c r="P35" s="67">
        <f t="shared" si="51"/>
        <v>8.2581187482722029E-7</v>
      </c>
      <c r="Q35" s="67">
        <f t="shared" si="52"/>
        <v>2.9055816224143882E-6</v>
      </c>
      <c r="R35" s="67">
        <f t="shared" si="53"/>
        <v>9.0890225123985147E-7</v>
      </c>
      <c r="S35" s="67">
        <f t="shared" si="54"/>
        <v>1.5518769890809914E-6</v>
      </c>
      <c r="T35" s="67">
        <f t="shared" si="55"/>
        <v>7.5593548542474132E-6</v>
      </c>
      <c r="U35" s="67">
        <f t="shared" si="56"/>
        <v>5.9921715306332501E-7</v>
      </c>
      <c r="V35" s="67">
        <f t="shared" si="57"/>
        <v>6.6101981910371421E-7</v>
      </c>
      <c r="W35" s="67">
        <f t="shared" si="58"/>
        <v>0</v>
      </c>
      <c r="X35" s="67">
        <f t="shared" si="59"/>
        <v>0</v>
      </c>
      <c r="Y35" s="67">
        <f t="shared" si="60"/>
        <v>4.7956339815913296E-7</v>
      </c>
      <c r="Z35" s="67">
        <f t="shared" si="61"/>
        <v>0</v>
      </c>
      <c r="AA35" s="67">
        <f t="shared" si="62"/>
        <v>6.3401040717447898E-7</v>
      </c>
      <c r="AB35" s="67">
        <f t="shared" si="63"/>
        <v>1.7450923223694126E-6</v>
      </c>
      <c r="AC35" s="67">
        <f t="shared" si="64"/>
        <v>4.8672106084390876E-7</v>
      </c>
      <c r="AD35" s="67">
        <f t="shared" si="65"/>
        <v>0</v>
      </c>
      <c r="AE35" s="67">
        <f t="shared" si="66"/>
        <v>3.9839843150590859E-6</v>
      </c>
      <c r="AF35" s="67">
        <f t="shared" si="67"/>
        <v>0</v>
      </c>
      <c r="AG35" s="67">
        <f t="shared" si="68"/>
        <v>1.0906827015433329E-6</v>
      </c>
      <c r="AH35" s="67">
        <f t="shared" si="69"/>
        <v>2.2209330792222204E-6</v>
      </c>
      <c r="AI35" s="55">
        <f t="shared" si="70"/>
        <v>59361.867049715656</v>
      </c>
      <c r="AJ35" s="55">
        <f t="shared" si="71"/>
        <v>18424.92823667236</v>
      </c>
      <c r="AK35" s="55">
        <f t="shared" si="72"/>
        <v>2524.0675253453142</v>
      </c>
      <c r="AL35" s="55">
        <f t="shared" si="73"/>
        <v>10348.597553829044</v>
      </c>
      <c r="AM35" s="55">
        <f t="shared" si="74"/>
        <v>10096.077297594011</v>
      </c>
      <c r="AN35" s="55">
        <f t="shared" si="75"/>
        <v>4038.4299139297996</v>
      </c>
      <c r="AO35" s="55">
        <f t="shared" si="76"/>
        <v>3281.2826377144211</v>
      </c>
      <c r="AP35" s="55">
        <f t="shared" si="77"/>
        <v>0</v>
      </c>
      <c r="AQ35" s="55">
        <f t="shared" si="78"/>
        <v>936.42992724881742</v>
      </c>
      <c r="AR35" s="55">
        <f t="shared" si="79"/>
        <v>4038.508996896709</v>
      </c>
      <c r="AS35" s="55">
        <f t="shared" si="80"/>
        <v>186.78187192742524</v>
      </c>
      <c r="AT35" s="55">
        <f t="shared" si="81"/>
        <v>0</v>
      </c>
      <c r="AU35" s="55">
        <f t="shared" si="82"/>
        <v>0</v>
      </c>
      <c r="AV35" s="55">
        <f t="shared" si="83"/>
        <v>562.86899261513997</v>
      </c>
      <c r="AW35" s="55">
        <f t="shared" si="84"/>
        <v>4543.310209693027</v>
      </c>
      <c r="AX35" s="55">
        <f t="shared" si="85"/>
        <v>749.65045376101773</v>
      </c>
      <c r="AY35" s="55">
        <f t="shared" si="86"/>
        <v>2062.165984970206</v>
      </c>
      <c r="AZ35" s="55">
        <f t="shared" si="87"/>
        <v>1125.7163654809324</v>
      </c>
      <c r="BA35" s="55">
        <f t="shared" si="88"/>
        <v>562.86935639230694</v>
      </c>
      <c r="BB35" s="55">
        <f t="shared" si="89"/>
        <v>189.30580398219064</v>
      </c>
      <c r="BC35" s="55">
        <f t="shared" si="90"/>
        <v>0</v>
      </c>
      <c r="BD35" s="55">
        <f t="shared" si="91"/>
        <v>0</v>
      </c>
      <c r="BE35" s="55">
        <f t="shared" si="92"/>
        <v>186.78182326430951</v>
      </c>
      <c r="BF35" s="55">
        <f t="shared" si="93"/>
        <v>0</v>
      </c>
      <c r="BG35" s="55">
        <f t="shared" si="94"/>
        <v>562.86930053487595</v>
      </c>
      <c r="BH35" s="55">
        <f t="shared" si="95"/>
        <v>749.64866587135145</v>
      </c>
      <c r="BI35" s="55">
        <f t="shared" si="96"/>
        <v>186.78181945115571</v>
      </c>
      <c r="BJ35" s="55">
        <f t="shared" si="97"/>
        <v>0</v>
      </c>
      <c r="BK35" s="55">
        <f t="shared" si="98"/>
        <v>1688.5917675186181</v>
      </c>
      <c r="BL35" s="55">
        <f t="shared" si="99"/>
        <v>0</v>
      </c>
      <c r="BM35" s="55">
        <f t="shared" si="100"/>
        <v>749.65006508862587</v>
      </c>
      <c r="BN35" s="55">
        <f t="shared" si="101"/>
        <v>4795.7256972317264</v>
      </c>
      <c r="BO35" s="44">
        <f t="shared" si="102"/>
        <v>7.9812799111153338E-4</v>
      </c>
      <c r="BP35" s="44">
        <f t="shared" si="103"/>
        <v>4.7293654405785954E-3</v>
      </c>
      <c r="BQ35" s="44">
        <f t="shared" si="104"/>
        <v>5.7921531138927537E-4</v>
      </c>
      <c r="BR35" s="44">
        <f t="shared" si="105"/>
        <v>1.3454932471970128E-3</v>
      </c>
      <c r="BS35" s="44">
        <f t="shared" si="106"/>
        <v>2.4888578679829422E-3</v>
      </c>
      <c r="BT35" s="44">
        <f t="shared" si="107"/>
        <v>2.5137458210271659E-3</v>
      </c>
      <c r="BU35" s="44">
        <f t="shared" si="108"/>
        <v>7.3601974382098015E-4</v>
      </c>
      <c r="BV35" s="44">
        <f t="shared" si="109"/>
        <v>0</v>
      </c>
      <c r="BW35" s="44">
        <f t="shared" si="110"/>
        <v>4.8573886107465384E-4</v>
      </c>
      <c r="BX35" s="44">
        <f t="shared" si="111"/>
        <v>5.5553481695289628E-4</v>
      </c>
      <c r="BY35" s="44">
        <f t="shared" si="112"/>
        <v>1.1072717910485077E-4</v>
      </c>
      <c r="BZ35" s="44">
        <f t="shared" si="113"/>
        <v>0</v>
      </c>
      <c r="CA35" s="44">
        <f t="shared" si="114"/>
        <v>0</v>
      </c>
      <c r="CB35" s="44">
        <f t="shared" si="115"/>
        <v>2.3553701229350721E-4</v>
      </c>
      <c r="CC35" s="44">
        <f t="shared" si="116"/>
        <v>8.2872137779894603E-4</v>
      </c>
      <c r="CD35" s="44">
        <f t="shared" si="117"/>
        <v>2.5923588230730883E-4</v>
      </c>
      <c r="CE35" s="44">
        <f t="shared" si="118"/>
        <v>4.4262346381823068E-4</v>
      </c>
      <c r="CF35" s="44">
        <f t="shared" si="119"/>
        <v>2.1560281668483593E-3</v>
      </c>
      <c r="CG35" s="44">
        <f t="shared" si="120"/>
        <v>1.7090806449851338E-4</v>
      </c>
      <c r="CH35" s="44">
        <f t="shared" si="121"/>
        <v>1.8853532042837048E-4</v>
      </c>
      <c r="CI35" s="44">
        <f t="shared" si="122"/>
        <v>0</v>
      </c>
      <c r="CJ35" s="44">
        <f t="shared" si="123"/>
        <v>0</v>
      </c>
      <c r="CK35" s="44">
        <f t="shared" si="124"/>
        <v>1.3678059737580494E-4</v>
      </c>
      <c r="CL35" s="44">
        <f t="shared" si="125"/>
        <v>0</v>
      </c>
      <c r="CM35" s="44">
        <f t="shared" si="126"/>
        <v>1.8083174062097913E-4</v>
      </c>
      <c r="CN35" s="44">
        <f t="shared" si="127"/>
        <v>4.9773170695478557E-4</v>
      </c>
      <c r="CO35" s="44">
        <f t="shared" si="128"/>
        <v>1.3882209599511987E-4</v>
      </c>
      <c r="CP35" s="44">
        <f t="shared" si="129"/>
        <v>0</v>
      </c>
      <c r="CQ35" s="44">
        <f t="shared" si="130"/>
        <v>1.136296702267289E-3</v>
      </c>
      <c r="CR35" s="44">
        <f t="shared" si="131"/>
        <v>0</v>
      </c>
      <c r="CS35" s="44">
        <f t="shared" si="132"/>
        <v>3.1108289748107184E-4</v>
      </c>
      <c r="CT35" s="44">
        <f t="shared" si="133"/>
        <v>6.3344918665483808E-4</v>
      </c>
      <c r="CU35" s="39">
        <v>6.35</v>
      </c>
      <c r="CV35" s="39">
        <v>37.628865979381402</v>
      </c>
      <c r="CW35" s="39">
        <v>4.6082949308755801</v>
      </c>
      <c r="CX35" s="39">
        <v>10.7049608355091</v>
      </c>
      <c r="CY35" s="39">
        <v>19.801980198019798</v>
      </c>
      <c r="CZ35" s="39">
        <v>20</v>
      </c>
      <c r="DA35" s="39">
        <v>5.85585585585586</v>
      </c>
      <c r="DB35" s="39">
        <v>0</v>
      </c>
      <c r="DC35" s="39">
        <v>3.8645833333333299</v>
      </c>
      <c r="DD35" s="39">
        <v>4.4198895027624303</v>
      </c>
      <c r="DE35" s="39">
        <v>0.88095238095238104</v>
      </c>
      <c r="DF35" s="39">
        <v>0</v>
      </c>
      <c r="DG35" s="39">
        <v>0</v>
      </c>
      <c r="DH35" s="39">
        <v>1.8739495798319299</v>
      </c>
      <c r="DI35" s="39">
        <v>6.5934065934065904</v>
      </c>
      <c r="DJ35" s="39">
        <v>2.0625</v>
      </c>
      <c r="DK35" s="39">
        <v>3.5215517241379302</v>
      </c>
      <c r="DL35" s="39">
        <v>17.153846153846199</v>
      </c>
      <c r="DM35" s="39">
        <v>1.3597560975609799</v>
      </c>
      <c r="DN35" s="39">
        <v>1.5</v>
      </c>
      <c r="DO35" s="39">
        <v>0</v>
      </c>
      <c r="DP35" s="39">
        <v>0</v>
      </c>
      <c r="DQ35" s="39">
        <v>1.0882352941176501</v>
      </c>
      <c r="DR35" s="39">
        <v>0</v>
      </c>
      <c r="DS35" s="39">
        <v>1.43870967741935</v>
      </c>
      <c r="DT35" s="39">
        <v>3.96</v>
      </c>
      <c r="DU35" s="78">
        <v>1.1044776119402999</v>
      </c>
      <c r="DV35" s="78">
        <v>0</v>
      </c>
      <c r="DW35" s="78">
        <v>9.0405405405405403</v>
      </c>
      <c r="DX35" s="78">
        <v>0</v>
      </c>
      <c r="DY35" s="78">
        <v>2.4750000000000001</v>
      </c>
      <c r="DZ35" s="78">
        <v>5.03978779840849</v>
      </c>
      <c r="EA35" s="39">
        <f t="shared" si="134"/>
        <v>1.2567465448585738E-2</v>
      </c>
      <c r="EB35" s="39">
        <f t="shared" si="33"/>
        <v>200.81733603238857</v>
      </c>
      <c r="EC35">
        <v>572.77</v>
      </c>
      <c r="ED35" s="39">
        <f t="shared" si="34"/>
        <v>2.5240821452155688E-2</v>
      </c>
      <c r="EE35" s="39">
        <f t="shared" si="135"/>
        <v>7437637535.6844501</v>
      </c>
      <c r="EF35" s="39">
        <f t="shared" si="136"/>
        <v>389585631.90283382</v>
      </c>
      <c r="EG35" s="39">
        <f t="shared" si="137"/>
        <v>435773619.19028324</v>
      </c>
      <c r="EH35" s="39">
        <f t="shared" si="138"/>
        <v>769130397.00404823</v>
      </c>
      <c r="EI35" s="39">
        <f t="shared" si="139"/>
        <v>405651018.78542495</v>
      </c>
      <c r="EJ35" s="39">
        <f t="shared" si="140"/>
        <v>160653868.82591087</v>
      </c>
      <c r="EK35" s="39">
        <f t="shared" si="141"/>
        <v>445814485.99190265</v>
      </c>
      <c r="EL35" s="39">
        <f t="shared" si="142"/>
        <v>92375974.57489875</v>
      </c>
      <c r="EM35" s="39">
        <f t="shared" si="143"/>
        <v>192784642.59109303</v>
      </c>
      <c r="EN35" s="39">
        <f t="shared" si="144"/>
        <v>726958756.43724668</v>
      </c>
      <c r="EO35" s="39">
        <f t="shared" si="145"/>
        <v>168686562.2672064</v>
      </c>
      <c r="EP35" s="39">
        <f t="shared" si="146"/>
        <v>76310587.692307666</v>
      </c>
      <c r="EQ35" s="39">
        <f t="shared" si="147"/>
        <v>138563961.86234811</v>
      </c>
      <c r="ER35" s="39">
        <f t="shared" si="148"/>
        <v>238972629.87854242</v>
      </c>
      <c r="ES35" s="39">
        <f t="shared" si="149"/>
        <v>548231327.36842084</v>
      </c>
      <c r="ET35" s="39">
        <f t="shared" si="150"/>
        <v>289176963.88663954</v>
      </c>
      <c r="EU35" s="39">
        <f t="shared" si="151"/>
        <v>465896219.59514153</v>
      </c>
      <c r="EV35" s="39">
        <f t="shared" si="152"/>
        <v>52212507.368421033</v>
      </c>
      <c r="EW35" s="39">
        <f t="shared" si="153"/>
        <v>329340431.0931173</v>
      </c>
      <c r="EX35" s="39">
        <f t="shared" si="154"/>
        <v>100408668.01619428</v>
      </c>
      <c r="EY35" s="39">
        <f t="shared" si="155"/>
        <v>98400494.655870408</v>
      </c>
      <c r="EZ35" s="39">
        <f t="shared" si="156"/>
        <v>275119750.36437237</v>
      </c>
      <c r="FA35" s="39">
        <f t="shared" si="157"/>
        <v>136555788.50202423</v>
      </c>
      <c r="FB35" s="39">
        <f t="shared" si="158"/>
        <v>102416841.37651818</v>
      </c>
      <c r="FC35" s="39">
        <f t="shared" si="159"/>
        <v>311266870.85020232</v>
      </c>
      <c r="FD35" s="39">
        <f t="shared" si="160"/>
        <v>150613002.02429143</v>
      </c>
      <c r="FE35" s="39">
        <f t="shared" si="161"/>
        <v>134547615.14170036</v>
      </c>
      <c r="FF35" s="39">
        <f t="shared" si="162"/>
        <v>168686562.2672064</v>
      </c>
      <c r="FG35" s="39">
        <f t="shared" si="163"/>
        <v>148604828.66396755</v>
      </c>
      <c r="FH35" s="39">
        <f t="shared" si="164"/>
        <v>132539441.78137647</v>
      </c>
      <c r="FI35" s="39">
        <f t="shared" si="165"/>
        <v>240980803.2388663</v>
      </c>
      <c r="FJ35" s="39">
        <f t="shared" si="166"/>
        <v>757081356.84210491</v>
      </c>
      <c r="FK35" s="39">
        <v>37036830</v>
      </c>
      <c r="FL35">
        <v>1940000</v>
      </c>
      <c r="FM35">
        <v>2170000</v>
      </c>
      <c r="FN35">
        <v>3830000</v>
      </c>
      <c r="FO35">
        <v>2020000</v>
      </c>
      <c r="FP35">
        <v>800000</v>
      </c>
      <c r="FQ35">
        <v>2220000</v>
      </c>
      <c r="FR35">
        <v>460000</v>
      </c>
      <c r="FS35">
        <v>960000</v>
      </c>
      <c r="FT35">
        <v>3620000</v>
      </c>
      <c r="FU35">
        <v>840000</v>
      </c>
      <c r="FV35">
        <v>380000</v>
      </c>
      <c r="FW35">
        <v>690000</v>
      </c>
      <c r="FX35">
        <v>1190000</v>
      </c>
      <c r="FY35">
        <v>2730000</v>
      </c>
      <c r="FZ35">
        <v>1440000</v>
      </c>
      <c r="GA35">
        <v>2320000</v>
      </c>
      <c r="GB35">
        <v>260000</v>
      </c>
      <c r="GC35">
        <v>1640000</v>
      </c>
      <c r="GD35">
        <v>500000</v>
      </c>
      <c r="GE35">
        <v>490000</v>
      </c>
      <c r="GF35">
        <v>1370000</v>
      </c>
      <c r="GG35">
        <v>680000</v>
      </c>
      <c r="GH35">
        <v>510000</v>
      </c>
      <c r="GI35">
        <v>1550000</v>
      </c>
      <c r="GJ35">
        <v>750000</v>
      </c>
      <c r="GK35">
        <v>670000</v>
      </c>
      <c r="GL35">
        <v>840000</v>
      </c>
      <c r="GM35">
        <v>740000</v>
      </c>
      <c r="GN35">
        <v>660000</v>
      </c>
      <c r="GO35">
        <v>1200000</v>
      </c>
      <c r="GP35">
        <v>3770000</v>
      </c>
      <c r="GQ35" s="30">
        <v>0.35060728744939257</v>
      </c>
      <c r="GR35" s="54">
        <f t="shared" si="36"/>
        <v>1.9997699828978888E-5</v>
      </c>
      <c r="GS35" s="44">
        <f t="shared" si="167"/>
        <v>2.9249049393630622</v>
      </c>
      <c r="GT35" s="30">
        <v>3.9</v>
      </c>
      <c r="GU35" s="13">
        <f t="shared" si="168"/>
        <v>1.1547193023526243</v>
      </c>
      <c r="GV35" s="44">
        <v>0.41</v>
      </c>
      <c r="GW35" s="13">
        <f t="shared" si="169"/>
        <v>1.7100000000000009</v>
      </c>
      <c r="GX35" s="13">
        <f t="shared" si="170"/>
        <v>-0.15665381004537635</v>
      </c>
      <c r="GY35" s="13">
        <f t="shared" si="171"/>
        <v>14.886316152974905</v>
      </c>
      <c r="GZ35" s="13">
        <f t="shared" si="172"/>
        <v>17.410896085350757</v>
      </c>
      <c r="HA35" s="13">
        <v>9.75</v>
      </c>
      <c r="HB35" s="13">
        <v>8.0399999999999991</v>
      </c>
      <c r="HC35" s="13">
        <v>2</v>
      </c>
      <c r="HD35" s="13">
        <f t="shared" si="173"/>
        <v>-10.684619516131413</v>
      </c>
      <c r="HE35" s="13">
        <f t="shared" si="37"/>
        <v>0.25865107765800122</v>
      </c>
      <c r="HF35" s="13">
        <f t="shared" si="174"/>
        <v>-1.2273486055805338</v>
      </c>
      <c r="HG35" s="13">
        <f t="shared" si="175"/>
        <v>2.8261840378272884</v>
      </c>
      <c r="HH35" s="44">
        <v>0.76</v>
      </c>
      <c r="HI35" s="44">
        <v>0.72</v>
      </c>
      <c r="HJ35">
        <v>50000</v>
      </c>
      <c r="HK35" s="44"/>
      <c r="HL35" s="44"/>
      <c r="HM35" s="44"/>
      <c r="HN35" s="44"/>
    </row>
    <row r="36" spans="1:222" x14ac:dyDescent="0.25">
      <c r="C36" s="71">
        <f>AVERAGE(C11:C35)</f>
        <v>9.3688073717235192E-6</v>
      </c>
      <c r="D36" s="71">
        <f t="shared" ref="D36:AH36" si="176">AVERAGE(D11:D35)</f>
        <v>5.5517731807457335E-5</v>
      </c>
      <c r="E36" s="71">
        <f t="shared" si="176"/>
        <v>6.799090947939845E-6</v>
      </c>
      <c r="F36" s="71">
        <f t="shared" si="176"/>
        <v>1.5794128502328863E-5</v>
      </c>
      <c r="G36" s="71">
        <f t="shared" si="176"/>
        <v>2.9215895756566914E-5</v>
      </c>
      <c r="H36" s="71">
        <f t="shared" si="176"/>
        <v>2.950805471411133E-5</v>
      </c>
      <c r="I36" s="71">
        <f t="shared" si="176"/>
        <v>8.6397457496056873E-6</v>
      </c>
      <c r="J36" s="71">
        <f t="shared" si="176"/>
        <v>0</v>
      </c>
      <c r="K36" s="71">
        <f t="shared" si="176"/>
        <v>5.7018168223943451E-6</v>
      </c>
      <c r="L36" s="71">
        <f t="shared" si="176"/>
        <v>6.5211170638934672E-6</v>
      </c>
      <c r="M36" s="71">
        <f t="shared" si="176"/>
        <v>1.2997595528796425E-6</v>
      </c>
      <c r="N36" s="71">
        <f t="shared" si="176"/>
        <v>0</v>
      </c>
      <c r="O36" s="71">
        <f t="shared" si="176"/>
        <v>0</v>
      </c>
      <c r="P36" s="71">
        <f t="shared" si="176"/>
        <v>2.7648303366434313E-6</v>
      </c>
      <c r="Q36" s="71">
        <f t="shared" si="176"/>
        <v>9.7279301255248644E-6</v>
      </c>
      <c r="R36" s="71">
        <f t="shared" si="176"/>
        <v>3.0430181423790615E-6</v>
      </c>
      <c r="S36" s="71">
        <f t="shared" si="176"/>
        <v>5.1957070477159918E-6</v>
      </c>
      <c r="T36" s="71">
        <f t="shared" si="176"/>
        <v>2.5308831543258135E-5</v>
      </c>
      <c r="U36" s="71">
        <f t="shared" si="176"/>
        <v>2.006187866223641E-6</v>
      </c>
      <c r="V36" s="71">
        <f t="shared" si="176"/>
        <v>2.2131041035233776E-6</v>
      </c>
      <c r="W36" s="71">
        <f t="shared" si="176"/>
        <v>0</v>
      </c>
      <c r="X36" s="71">
        <f t="shared" si="176"/>
        <v>0</v>
      </c>
      <c r="Y36" s="71">
        <f t="shared" si="176"/>
        <v>1.6055853300378508E-6</v>
      </c>
      <c r="Z36" s="71">
        <f t="shared" si="176"/>
        <v>0</v>
      </c>
      <c r="AA36" s="71">
        <f t="shared" si="176"/>
        <v>2.1226761939363572E-6</v>
      </c>
      <c r="AB36" s="71">
        <f t="shared" si="176"/>
        <v>5.8425948333673539E-6</v>
      </c>
      <c r="AC36" s="71">
        <f t="shared" si="176"/>
        <v>1.629549290189658E-6</v>
      </c>
      <c r="AD36" s="71">
        <f t="shared" si="176"/>
        <v>0</v>
      </c>
      <c r="AE36" s="71">
        <f t="shared" si="176"/>
        <v>1.33384382457713E-5</v>
      </c>
      <c r="AF36" s="71">
        <f t="shared" si="176"/>
        <v>0</v>
      </c>
      <c r="AG36" s="71">
        <f t="shared" si="176"/>
        <v>3.6516217708726374E-6</v>
      </c>
      <c r="AH36" s="71">
        <f t="shared" si="176"/>
        <v>7.435716705144202E-6</v>
      </c>
      <c r="AI36" s="71">
        <f>AVERAGE(AI11:AI35)</f>
        <v>198744.40643228742</v>
      </c>
      <c r="AJ36" s="71">
        <f t="shared" ref="AJ36:BN36" si="177">AVERAGE(AJ11:AJ35)</f>
        <v>61686.931545944361</v>
      </c>
      <c r="AK36" s="71">
        <f t="shared" si="177"/>
        <v>8450.6153028404315</v>
      </c>
      <c r="AL36" s="71">
        <f t="shared" si="177"/>
        <v>34647.257249651113</v>
      </c>
      <c r="AM36" s="71">
        <f t="shared" si="177"/>
        <v>33801.815715698751</v>
      </c>
      <c r="AN36" s="71">
        <f t="shared" si="177"/>
        <v>13520.722921238084</v>
      </c>
      <c r="AO36" s="71">
        <f t="shared" si="177"/>
        <v>10985.782667752172</v>
      </c>
      <c r="AP36" s="71">
        <f t="shared" si="177"/>
        <v>0</v>
      </c>
      <c r="AQ36" s="71">
        <f t="shared" si="177"/>
        <v>3135.1812079593888</v>
      </c>
      <c r="AR36" s="71">
        <f t="shared" si="177"/>
        <v>13520.987686328464</v>
      </c>
      <c r="AS36" s="71">
        <f t="shared" si="177"/>
        <v>625.34846203204233</v>
      </c>
      <c r="AT36" s="71">
        <f t="shared" si="177"/>
        <v>0</v>
      </c>
      <c r="AU36" s="71">
        <f t="shared" si="177"/>
        <v>0</v>
      </c>
      <c r="AV36" s="71">
        <f t="shared" si="177"/>
        <v>1884.4936890014405</v>
      </c>
      <c r="AW36" s="71">
        <f t="shared" si="177"/>
        <v>15211.069593095295</v>
      </c>
      <c r="AX36" s="71">
        <f t="shared" si="177"/>
        <v>2509.8407757611881</v>
      </c>
      <c r="AY36" s="71">
        <f t="shared" si="177"/>
        <v>6904.1621327766406</v>
      </c>
      <c r="AZ36" s="71">
        <f t="shared" si="177"/>
        <v>3768.9149963622749</v>
      </c>
      <c r="BA36" s="71">
        <f t="shared" si="177"/>
        <v>1884.4949069058544</v>
      </c>
      <c r="BB36" s="71">
        <f t="shared" si="177"/>
        <v>633.79862378740324</v>
      </c>
      <c r="BC36" s="71">
        <f t="shared" si="177"/>
        <v>0</v>
      </c>
      <c r="BD36" s="71">
        <f t="shared" si="177"/>
        <v>0</v>
      </c>
      <c r="BE36" s="71">
        <f t="shared" si="177"/>
        <v>625.34829911081238</v>
      </c>
      <c r="BF36" s="71">
        <f t="shared" si="177"/>
        <v>0</v>
      </c>
      <c r="BG36" s="71">
        <f t="shared" si="177"/>
        <v>1884.4947198984821</v>
      </c>
      <c r="BH36" s="71">
        <f t="shared" si="177"/>
        <v>2509.8347900124559</v>
      </c>
      <c r="BI36" s="71">
        <f t="shared" si="177"/>
        <v>625.34828634459927</v>
      </c>
      <c r="BJ36" s="71">
        <f t="shared" si="177"/>
        <v>0</v>
      </c>
      <c r="BK36" s="71">
        <f t="shared" si="177"/>
        <v>5653.4301437308759</v>
      </c>
      <c r="BL36" s="71">
        <f t="shared" si="177"/>
        <v>0</v>
      </c>
      <c r="BM36" s="71">
        <f t="shared" si="177"/>
        <v>2509.839474509035</v>
      </c>
      <c r="BN36" s="71">
        <f t="shared" si="177"/>
        <v>16056.160367656041</v>
      </c>
      <c r="EE36" s="79">
        <f>AVERAGE(EE11:EE35)</f>
        <v>24901870360.125473</v>
      </c>
      <c r="EF36" s="79">
        <f t="shared" ref="EF36:FJ36" si="178">AVERAGE(EF11:EF35)</f>
        <v>1304367260.8763609</v>
      </c>
      <c r="EG36" s="79">
        <f t="shared" si="178"/>
        <v>1459008740.2586102</v>
      </c>
      <c r="EH36" s="79">
        <f t="shared" si="178"/>
        <v>2575116808.8435369</v>
      </c>
      <c r="EI36" s="79">
        <f t="shared" si="178"/>
        <v>1358155601.5310562</v>
      </c>
      <c r="EJ36" s="79">
        <f t="shared" si="178"/>
        <v>537883406.54695272</v>
      </c>
      <c r="EK36" s="79">
        <f t="shared" si="178"/>
        <v>1492626453.1677942</v>
      </c>
      <c r="EL36" s="79">
        <f t="shared" si="178"/>
        <v>309282958.76449782</v>
      </c>
      <c r="EM36" s="79">
        <f t="shared" si="178"/>
        <v>645460087.85634351</v>
      </c>
      <c r="EN36" s="79">
        <f t="shared" si="178"/>
        <v>2433922414.6249614</v>
      </c>
      <c r="EO36" s="79">
        <f t="shared" si="178"/>
        <v>564777576.8743006</v>
      </c>
      <c r="EP36" s="79">
        <f t="shared" si="178"/>
        <v>255494618.10980263</v>
      </c>
      <c r="EQ36" s="79">
        <f t="shared" si="178"/>
        <v>463924438.14674687</v>
      </c>
      <c r="ER36" s="79">
        <f t="shared" si="178"/>
        <v>800101567.23859251</v>
      </c>
      <c r="ES36" s="79">
        <f t="shared" si="178"/>
        <v>1835527124.8414772</v>
      </c>
      <c r="ET36" s="79">
        <f t="shared" si="178"/>
        <v>968190131.78451526</v>
      </c>
      <c r="EU36" s="79">
        <f t="shared" si="178"/>
        <v>1559861878.9861631</v>
      </c>
      <c r="EV36" s="79">
        <f t="shared" si="178"/>
        <v>174812107.12775967</v>
      </c>
      <c r="EW36" s="79">
        <f t="shared" si="178"/>
        <v>1102660983.4212534</v>
      </c>
      <c r="EX36" s="79">
        <f t="shared" si="178"/>
        <v>336177129.09184551</v>
      </c>
      <c r="EY36" s="79">
        <f t="shared" si="178"/>
        <v>329453586.51000863</v>
      </c>
      <c r="EZ36" s="79">
        <f t="shared" si="178"/>
        <v>921125333.71165693</v>
      </c>
      <c r="FA36" s="79">
        <f t="shared" si="178"/>
        <v>457200895.56490999</v>
      </c>
      <c r="FB36" s="79">
        <f t="shared" si="178"/>
        <v>342900671.67368245</v>
      </c>
      <c r="FC36" s="79">
        <f t="shared" si="178"/>
        <v>1042149100.1847214</v>
      </c>
      <c r="FD36" s="79">
        <f t="shared" si="178"/>
        <v>504265693.63776833</v>
      </c>
      <c r="FE36" s="79">
        <f t="shared" si="178"/>
        <v>450477352.98307312</v>
      </c>
      <c r="FF36" s="79">
        <f t="shared" si="178"/>
        <v>564777576.8743006</v>
      </c>
      <c r="FG36" s="79">
        <f t="shared" si="178"/>
        <v>497542151.05593127</v>
      </c>
      <c r="FH36" s="79">
        <f t="shared" si="178"/>
        <v>443753810.40123594</v>
      </c>
      <c r="FI36" s="79">
        <f t="shared" si="178"/>
        <v>806825109.82042921</v>
      </c>
      <c r="FJ36" s="79">
        <f t="shared" si="178"/>
        <v>2534775553.3525147</v>
      </c>
    </row>
    <row r="37" spans="1:222" x14ac:dyDescent="0.25"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</row>
    <row r="38" spans="1:222" x14ac:dyDescent="0.25">
      <c r="A38" s="54" t="s">
        <v>360</v>
      </c>
      <c r="B38" s="71">
        <f>AI36/1016047</f>
        <v>0.19560552457936239</v>
      </c>
      <c r="C38" s="71">
        <f t="shared" ref="C38:AG38" si="179">AJ36/1016047</f>
        <v>6.0712675246267507E-2</v>
      </c>
      <c r="D38" s="71">
        <f t="shared" si="179"/>
        <v>8.3171499968411212E-3</v>
      </c>
      <c r="E38" s="71">
        <f t="shared" si="179"/>
        <v>3.4100053688117887E-2</v>
      </c>
      <c r="F38" s="71">
        <f t="shared" si="179"/>
        <v>3.3267964686376467E-2</v>
      </c>
      <c r="G38" s="71">
        <f t="shared" si="179"/>
        <v>1.3307182562655158E-2</v>
      </c>
      <c r="H38" s="71">
        <f t="shared" si="179"/>
        <v>1.0812278042012005E-2</v>
      </c>
      <c r="I38" s="71">
        <f t="shared" si="179"/>
        <v>0</v>
      </c>
      <c r="J38" s="71">
        <f t="shared" si="179"/>
        <v>3.0856655331489478E-3</v>
      </c>
      <c r="K38" s="71">
        <f t="shared" si="179"/>
        <v>1.3307443146162003E-2</v>
      </c>
      <c r="L38" s="71">
        <f t="shared" si="179"/>
        <v>6.1547198311893286E-4</v>
      </c>
      <c r="M38" s="71">
        <f t="shared" si="179"/>
        <v>0</v>
      </c>
      <c r="N38" s="71">
        <f t="shared" si="179"/>
        <v>0</v>
      </c>
      <c r="O38" s="71">
        <f t="shared" si="179"/>
        <v>1.8547308234771035E-3</v>
      </c>
      <c r="P38" s="71">
        <f t="shared" si="179"/>
        <v>1.4970832641694031E-2</v>
      </c>
      <c r="Q38" s="71">
        <f t="shared" si="179"/>
        <v>2.4702014530441881E-3</v>
      </c>
      <c r="R38" s="71">
        <f t="shared" si="179"/>
        <v>6.7951208288363043E-3</v>
      </c>
      <c r="S38" s="71">
        <f t="shared" si="179"/>
        <v>3.7093904084774375E-3</v>
      </c>
      <c r="T38" s="71">
        <f t="shared" si="179"/>
        <v>1.85473202214647E-3</v>
      </c>
      <c r="U38" s="71">
        <f t="shared" si="179"/>
        <v>6.2378868673142413E-4</v>
      </c>
      <c r="V38" s="71">
        <f t="shared" si="179"/>
        <v>0</v>
      </c>
      <c r="W38" s="71">
        <f t="shared" si="179"/>
        <v>0</v>
      </c>
      <c r="X38" s="71">
        <f t="shared" si="179"/>
        <v>6.154718227708092E-4</v>
      </c>
      <c r="Y38" s="71">
        <f t="shared" si="179"/>
        <v>0</v>
      </c>
      <c r="Z38" s="71">
        <f t="shared" si="179"/>
        <v>1.8547318380926099E-3</v>
      </c>
      <c r="AA38" s="71">
        <f t="shared" si="179"/>
        <v>2.4701955618317418E-3</v>
      </c>
      <c r="AB38" s="71">
        <f t="shared" si="179"/>
        <v>6.1547181020622007E-4</v>
      </c>
      <c r="AC38" s="71">
        <f t="shared" si="179"/>
        <v>0</v>
      </c>
      <c r="AD38" s="71">
        <f t="shared" si="179"/>
        <v>5.5641423514176764E-3</v>
      </c>
      <c r="AE38" s="71">
        <f t="shared" si="179"/>
        <v>0</v>
      </c>
      <c r="AF38" s="71">
        <f t="shared" si="179"/>
        <v>2.47020017234344E-3</v>
      </c>
      <c r="AG38" s="71">
        <f t="shared" si="179"/>
        <v>1.5802576423783587E-2</v>
      </c>
      <c r="AH38" s="71"/>
      <c r="AI38" s="71"/>
      <c r="AJ38" s="71"/>
      <c r="AK38" s="71"/>
      <c r="AL38" s="71"/>
    </row>
    <row r="39" spans="1:222" x14ac:dyDescent="0.25">
      <c r="A39" s="54" t="s">
        <v>361</v>
      </c>
      <c r="B39" s="56">
        <f>(AI36/1016047)*$B11*1.2</f>
        <v>330.26036769979544</v>
      </c>
      <c r="C39" s="56">
        <f t="shared" ref="C39:AG39" si="180">(AJ36/1016047)*$B11*1.2</f>
        <v>102.50728088579805</v>
      </c>
      <c r="D39" s="56">
        <f t="shared" si="180"/>
        <v>14.042676054666549</v>
      </c>
      <c r="E39" s="56">
        <f t="shared" si="180"/>
        <v>57.574530647018236</v>
      </c>
      <c r="F39" s="56">
        <f t="shared" si="180"/>
        <v>56.169631576478025</v>
      </c>
      <c r="G39" s="56">
        <f t="shared" si="180"/>
        <v>22.467847038786967</v>
      </c>
      <c r="H39" s="56">
        <f t="shared" si="180"/>
        <v>18.255450246133069</v>
      </c>
      <c r="I39" s="56">
        <f t="shared" si="180"/>
        <v>0</v>
      </c>
      <c r="J39" s="56">
        <f t="shared" si="180"/>
        <v>5.2098376861686839</v>
      </c>
      <c r="K39" s="56">
        <f t="shared" si="180"/>
        <v>22.468287007979924</v>
      </c>
      <c r="L39" s="56">
        <f t="shared" si="180"/>
        <v>1.0391628962980062</v>
      </c>
      <c r="M39" s="56">
        <f t="shared" si="180"/>
        <v>0</v>
      </c>
      <c r="N39" s="56">
        <f t="shared" si="180"/>
        <v>0</v>
      </c>
      <c r="O39" s="56">
        <f t="shared" si="180"/>
        <v>3.1315275223587418</v>
      </c>
      <c r="P39" s="56">
        <f t="shared" si="180"/>
        <v>25.276753832236199</v>
      </c>
      <c r="Q39" s="56">
        <f t="shared" si="180"/>
        <v>4.1706881333198069</v>
      </c>
      <c r="R39" s="56">
        <f t="shared" si="180"/>
        <v>11.472882007407215</v>
      </c>
      <c r="S39" s="56">
        <f t="shared" si="180"/>
        <v>6.2629347656733056</v>
      </c>
      <c r="T39" s="56">
        <f t="shared" si="180"/>
        <v>3.1315295461921</v>
      </c>
      <c r="U39" s="56">
        <f t="shared" si="180"/>
        <v>1.0532048186773364</v>
      </c>
      <c r="V39" s="56">
        <f t="shared" si="180"/>
        <v>0</v>
      </c>
      <c r="W39" s="56">
        <f t="shared" si="180"/>
        <v>0</v>
      </c>
      <c r="X39" s="56">
        <f t="shared" si="180"/>
        <v>1.0391626255662343</v>
      </c>
      <c r="Y39" s="56">
        <f t="shared" si="180"/>
        <v>0</v>
      </c>
      <c r="Z39" s="56">
        <f t="shared" si="180"/>
        <v>3.1315292354355626</v>
      </c>
      <c r="AA39" s="56">
        <f t="shared" si="180"/>
        <v>4.1706781865967129</v>
      </c>
      <c r="AB39" s="56">
        <f t="shared" si="180"/>
        <v>1.0391626043521818</v>
      </c>
      <c r="AC39" s="56">
        <f t="shared" si="180"/>
        <v>0</v>
      </c>
      <c r="AD39" s="56">
        <f t="shared" si="180"/>
        <v>9.3944979461336047</v>
      </c>
      <c r="AE39" s="56">
        <f t="shared" si="180"/>
        <v>0</v>
      </c>
      <c r="AF39" s="56">
        <f t="shared" si="180"/>
        <v>4.170685970984664</v>
      </c>
      <c r="AG39" s="56">
        <f t="shared" si="180"/>
        <v>26.681070033916207</v>
      </c>
    </row>
    <row r="40" spans="1:222" x14ac:dyDescent="0.25">
      <c r="A40" s="54" t="s">
        <v>362</v>
      </c>
      <c r="B40" s="56">
        <f>B39*81.6</f>
        <v>26949.246004303306</v>
      </c>
      <c r="C40" s="56">
        <f t="shared" ref="C40:AG40" si="181">C39*81.6</f>
        <v>8364.5941202811209</v>
      </c>
      <c r="D40" s="56">
        <f t="shared" si="181"/>
        <v>1145.8823660607902</v>
      </c>
      <c r="E40" s="56">
        <f t="shared" si="181"/>
        <v>4698.081700796688</v>
      </c>
      <c r="F40" s="56">
        <f t="shared" si="181"/>
        <v>4583.4419366406064</v>
      </c>
      <c r="G40" s="56">
        <f t="shared" si="181"/>
        <v>1833.3763183650165</v>
      </c>
      <c r="H40" s="56">
        <f t="shared" si="181"/>
        <v>1489.6447400844584</v>
      </c>
      <c r="I40" s="56">
        <f t="shared" si="181"/>
        <v>0</v>
      </c>
      <c r="J40" s="56">
        <f t="shared" si="181"/>
        <v>425.1227551913646</v>
      </c>
      <c r="K40" s="56">
        <f t="shared" si="181"/>
        <v>1833.4122198511618</v>
      </c>
      <c r="L40" s="56">
        <f t="shared" si="181"/>
        <v>84.795692337917302</v>
      </c>
      <c r="M40" s="56">
        <f t="shared" si="181"/>
        <v>0</v>
      </c>
      <c r="N40" s="56">
        <f t="shared" si="181"/>
        <v>0</v>
      </c>
      <c r="O40" s="56">
        <f t="shared" si="181"/>
        <v>255.53264582447332</v>
      </c>
      <c r="P40" s="56">
        <f t="shared" si="181"/>
        <v>2062.5831127104739</v>
      </c>
      <c r="Q40" s="56">
        <f t="shared" si="181"/>
        <v>340.32815167889623</v>
      </c>
      <c r="R40" s="56">
        <f t="shared" si="181"/>
        <v>936.18717180442866</v>
      </c>
      <c r="S40" s="56">
        <f t="shared" si="181"/>
        <v>511.0554768789417</v>
      </c>
      <c r="T40" s="56">
        <f t="shared" si="181"/>
        <v>255.53281096927535</v>
      </c>
      <c r="U40" s="56">
        <f t="shared" si="181"/>
        <v>85.941513204070645</v>
      </c>
      <c r="V40" s="56">
        <f t="shared" si="181"/>
        <v>0</v>
      </c>
      <c r="W40" s="56">
        <f t="shared" si="181"/>
        <v>0</v>
      </c>
      <c r="X40" s="56">
        <f t="shared" si="181"/>
        <v>84.795670246204708</v>
      </c>
      <c r="Y40" s="56">
        <f t="shared" si="181"/>
        <v>0</v>
      </c>
      <c r="Z40" s="56">
        <f t="shared" si="181"/>
        <v>255.5327856115419</v>
      </c>
      <c r="AA40" s="56">
        <f t="shared" si="181"/>
        <v>340.32734002629172</v>
      </c>
      <c r="AB40" s="56">
        <f t="shared" si="181"/>
        <v>84.795668515138033</v>
      </c>
      <c r="AC40" s="56">
        <f t="shared" si="181"/>
        <v>0</v>
      </c>
      <c r="AD40" s="56">
        <f t="shared" si="181"/>
        <v>766.59103240450213</v>
      </c>
      <c r="AE40" s="56">
        <f t="shared" si="181"/>
        <v>0</v>
      </c>
      <c r="AF40" s="56">
        <f t="shared" si="181"/>
        <v>340.32797523234854</v>
      </c>
      <c r="AG40" s="56">
        <f t="shared" si="181"/>
        <v>2177.1753147675622</v>
      </c>
    </row>
    <row r="41" spans="1:222" x14ac:dyDescent="0.25">
      <c r="A41" s="54" t="s">
        <v>363</v>
      </c>
      <c r="B41" s="56">
        <f>B39*28.2</f>
        <v>9313.3423691342305</v>
      </c>
      <c r="C41" s="56">
        <f t="shared" ref="C41:AG41" si="182">C39*28.2</f>
        <v>2890.7053209795049</v>
      </c>
      <c r="D41" s="56">
        <f t="shared" si="182"/>
        <v>396.00346474159664</v>
      </c>
      <c r="E41" s="56">
        <f t="shared" si="182"/>
        <v>1623.6017642459142</v>
      </c>
      <c r="F41" s="56">
        <f t="shared" si="182"/>
        <v>1583.9836104566803</v>
      </c>
      <c r="G41" s="56">
        <f t="shared" si="182"/>
        <v>633.59328649379245</v>
      </c>
      <c r="H41" s="56">
        <f t="shared" si="182"/>
        <v>514.80369694095259</v>
      </c>
      <c r="I41" s="56">
        <f t="shared" si="182"/>
        <v>0</v>
      </c>
      <c r="J41" s="56">
        <f t="shared" si="182"/>
        <v>146.91742274995687</v>
      </c>
      <c r="K41" s="56">
        <f t="shared" si="182"/>
        <v>633.60569362503384</v>
      </c>
      <c r="L41" s="56">
        <f t="shared" si="182"/>
        <v>29.304393675603773</v>
      </c>
      <c r="M41" s="56">
        <f t="shared" si="182"/>
        <v>0</v>
      </c>
      <c r="N41" s="56">
        <f t="shared" si="182"/>
        <v>0</v>
      </c>
      <c r="O41" s="56">
        <f t="shared" si="182"/>
        <v>88.309076130516516</v>
      </c>
      <c r="P41" s="56">
        <f t="shared" si="182"/>
        <v>712.80445806906084</v>
      </c>
      <c r="Q41" s="56">
        <f t="shared" si="182"/>
        <v>117.61340535961855</v>
      </c>
      <c r="R41" s="56">
        <f t="shared" si="182"/>
        <v>323.53527260888342</v>
      </c>
      <c r="S41" s="56">
        <f t="shared" si="182"/>
        <v>176.6147603919872</v>
      </c>
      <c r="T41" s="56">
        <f t="shared" si="182"/>
        <v>88.309133202617218</v>
      </c>
      <c r="U41" s="56">
        <f t="shared" si="182"/>
        <v>29.700375886700886</v>
      </c>
      <c r="V41" s="56">
        <f t="shared" si="182"/>
        <v>0</v>
      </c>
      <c r="W41" s="56">
        <f t="shared" si="182"/>
        <v>0</v>
      </c>
      <c r="X41" s="56">
        <f t="shared" si="182"/>
        <v>29.304386040967806</v>
      </c>
      <c r="Y41" s="56">
        <f t="shared" si="182"/>
        <v>0</v>
      </c>
      <c r="Z41" s="56">
        <f t="shared" si="182"/>
        <v>88.309124439282868</v>
      </c>
      <c r="AA41" s="56">
        <f t="shared" si="182"/>
        <v>117.61312486202731</v>
      </c>
      <c r="AB41" s="56">
        <f t="shared" si="182"/>
        <v>29.304385442731526</v>
      </c>
      <c r="AC41" s="56">
        <f t="shared" si="182"/>
        <v>0</v>
      </c>
      <c r="AD41" s="56">
        <f t="shared" si="182"/>
        <v>264.92484208096766</v>
      </c>
      <c r="AE41" s="56">
        <f t="shared" si="182"/>
        <v>0</v>
      </c>
      <c r="AF41" s="56">
        <f t="shared" si="182"/>
        <v>117.61334438176752</v>
      </c>
      <c r="AG41" s="56">
        <f t="shared" si="182"/>
        <v>752.40617495643698</v>
      </c>
    </row>
    <row r="47" spans="1:222" x14ac:dyDescent="0.25">
      <c r="A47" s="108" t="s">
        <v>372</v>
      </c>
      <c r="B47" s="109" t="s">
        <v>560</v>
      </c>
      <c r="C47" s="110" t="s">
        <v>561</v>
      </c>
      <c r="D47" s="109" t="s">
        <v>562</v>
      </c>
      <c r="E47" s="109" t="s">
        <v>563</v>
      </c>
      <c r="F47" s="109" t="s">
        <v>564</v>
      </c>
    </row>
    <row r="48" spans="1:222" x14ac:dyDescent="0.25">
      <c r="A48" s="108">
        <v>1</v>
      </c>
      <c r="B48" s="111">
        <f>D36</f>
        <v>5.5517731807457335E-5</v>
      </c>
      <c r="C48" s="109">
        <f>C38</f>
        <v>6.0712675246267507E-2</v>
      </c>
      <c r="D48" s="113">
        <f>C39</f>
        <v>102.50728088579805</v>
      </c>
      <c r="E48" s="113">
        <f>C40</f>
        <v>8364.5941202811209</v>
      </c>
      <c r="F48" s="113">
        <f>C41</f>
        <v>2890.7053209795049</v>
      </c>
    </row>
    <row r="49" spans="1:6" x14ac:dyDescent="0.25">
      <c r="A49" s="108">
        <v>2</v>
      </c>
      <c r="B49" s="111">
        <f>E36</f>
        <v>6.799090947939845E-6</v>
      </c>
      <c r="C49" s="109">
        <f>D38</f>
        <v>8.3171499968411212E-3</v>
      </c>
      <c r="D49" s="113">
        <f>D39</f>
        <v>14.042676054666549</v>
      </c>
      <c r="E49" s="113">
        <f>D40</f>
        <v>1145.8823660607902</v>
      </c>
      <c r="F49" s="113">
        <f>D41</f>
        <v>396.00346474159664</v>
      </c>
    </row>
    <row r="50" spans="1:6" x14ac:dyDescent="0.25">
      <c r="A50" s="108">
        <v>3</v>
      </c>
      <c r="B50" s="109">
        <f>F36</f>
        <v>1.5794128502328863E-5</v>
      </c>
      <c r="C50" s="109">
        <f>E38</f>
        <v>3.4100053688117887E-2</v>
      </c>
      <c r="D50" s="113">
        <f>E39</f>
        <v>57.574530647018236</v>
      </c>
      <c r="E50" s="113">
        <f>E40</f>
        <v>4698.081700796688</v>
      </c>
      <c r="F50" s="113">
        <f>E41</f>
        <v>1623.6017642459142</v>
      </c>
    </row>
    <row r="51" spans="1:6" x14ac:dyDescent="0.25">
      <c r="A51" s="108">
        <v>4</v>
      </c>
      <c r="B51" s="109">
        <f>G36</f>
        <v>2.9215895756566914E-5</v>
      </c>
      <c r="C51" s="109">
        <f>F38</f>
        <v>3.3267964686376467E-2</v>
      </c>
      <c r="D51" s="113">
        <f>F39</f>
        <v>56.169631576478025</v>
      </c>
      <c r="E51" s="113">
        <f>F40</f>
        <v>4583.4419366406064</v>
      </c>
      <c r="F51" s="113">
        <f>F41</f>
        <v>1583.9836104566803</v>
      </c>
    </row>
    <row r="52" spans="1:6" x14ac:dyDescent="0.25">
      <c r="A52" s="108">
        <v>5</v>
      </c>
      <c r="B52" s="109">
        <f>H36</f>
        <v>2.950805471411133E-5</v>
      </c>
      <c r="C52" s="112">
        <f>H38</f>
        <v>1.0812278042012005E-2</v>
      </c>
      <c r="D52" s="113">
        <f>G39</f>
        <v>22.467847038786967</v>
      </c>
      <c r="E52" s="113">
        <f>G40</f>
        <v>1833.3763183650165</v>
      </c>
      <c r="F52" s="113">
        <f>G41</f>
        <v>633.59328649379245</v>
      </c>
    </row>
    <row r="53" spans="1:6" x14ac:dyDescent="0.25">
      <c r="A53" s="108">
        <v>6</v>
      </c>
      <c r="B53" s="109">
        <f>I36</f>
        <v>8.6397457496056873E-6</v>
      </c>
      <c r="C53" s="109">
        <f>H38</f>
        <v>1.0812278042012005E-2</v>
      </c>
      <c r="D53" s="113">
        <f>H39</f>
        <v>18.255450246133069</v>
      </c>
      <c r="E53" s="113">
        <f>H40</f>
        <v>1489.6447400844584</v>
      </c>
      <c r="F53" s="113">
        <f>H41</f>
        <v>514.80369694095259</v>
      </c>
    </row>
    <row r="54" spans="1:6" x14ac:dyDescent="0.25">
      <c r="A54" s="108">
        <v>7</v>
      </c>
      <c r="B54" s="109">
        <f>J36</f>
        <v>0</v>
      </c>
      <c r="C54" s="109">
        <f>I38</f>
        <v>0</v>
      </c>
      <c r="D54" s="113">
        <f>I39</f>
        <v>0</v>
      </c>
      <c r="E54" s="113">
        <f>I40</f>
        <v>0</v>
      </c>
      <c r="F54" s="113">
        <f>I41</f>
        <v>0</v>
      </c>
    </row>
    <row r="55" spans="1:6" x14ac:dyDescent="0.25">
      <c r="A55" s="108">
        <v>8</v>
      </c>
      <c r="B55" s="109">
        <f>K36</f>
        <v>5.7018168223943451E-6</v>
      </c>
      <c r="C55" s="109">
        <f>J38</f>
        <v>3.0856655331489478E-3</v>
      </c>
      <c r="D55" s="113">
        <f>J39</f>
        <v>5.2098376861686839</v>
      </c>
      <c r="E55" s="113">
        <f>J40</f>
        <v>425.1227551913646</v>
      </c>
      <c r="F55" s="113">
        <f>J41</f>
        <v>146.91742274995687</v>
      </c>
    </row>
    <row r="56" spans="1:6" x14ac:dyDescent="0.25">
      <c r="A56" s="108">
        <v>9</v>
      </c>
      <c r="B56" s="109">
        <f>L36</f>
        <v>6.5211170638934672E-6</v>
      </c>
      <c r="C56" s="109">
        <f>K38</f>
        <v>1.3307443146162003E-2</v>
      </c>
      <c r="D56" s="113">
        <f>K39</f>
        <v>22.468287007979924</v>
      </c>
      <c r="E56" s="113">
        <f>K40</f>
        <v>1833.4122198511618</v>
      </c>
      <c r="F56" s="113">
        <f>K41</f>
        <v>633.60569362503384</v>
      </c>
    </row>
    <row r="57" spans="1:6" x14ac:dyDescent="0.25">
      <c r="A57" s="108">
        <v>10</v>
      </c>
      <c r="B57" s="109">
        <f>M36</f>
        <v>1.2997595528796425E-6</v>
      </c>
      <c r="C57" s="109">
        <f>L38</f>
        <v>6.1547198311893286E-4</v>
      </c>
      <c r="D57" s="113">
        <f>L39</f>
        <v>1.0391628962980062</v>
      </c>
      <c r="E57" s="113">
        <f>L40</f>
        <v>84.795692337917302</v>
      </c>
      <c r="F57" s="113">
        <f>L41</f>
        <v>29.304393675603773</v>
      </c>
    </row>
    <row r="58" spans="1:6" x14ac:dyDescent="0.25">
      <c r="A58" s="108">
        <v>11</v>
      </c>
      <c r="B58" s="109">
        <f>N36</f>
        <v>0</v>
      </c>
      <c r="C58" s="109">
        <f>M38</f>
        <v>0</v>
      </c>
      <c r="D58" s="114">
        <f>M39</f>
        <v>0</v>
      </c>
      <c r="E58" s="114">
        <f>M40</f>
        <v>0</v>
      </c>
      <c r="F58" s="113">
        <f>M41</f>
        <v>0</v>
      </c>
    </row>
    <row r="59" spans="1:6" x14ac:dyDescent="0.25">
      <c r="A59" s="108">
        <v>12</v>
      </c>
      <c r="B59" s="109">
        <f>O36</f>
        <v>0</v>
      </c>
      <c r="C59" s="109">
        <f>N38</f>
        <v>0</v>
      </c>
      <c r="D59" s="113">
        <f>N39</f>
        <v>0</v>
      </c>
      <c r="E59" s="113">
        <f>N40</f>
        <v>0</v>
      </c>
      <c r="F59" s="114">
        <f>N41</f>
        <v>0</v>
      </c>
    </row>
    <row r="60" spans="1:6" x14ac:dyDescent="0.25">
      <c r="A60" s="108">
        <v>13</v>
      </c>
      <c r="B60" s="109">
        <f>P36</f>
        <v>2.7648303366434313E-6</v>
      </c>
      <c r="C60" s="109">
        <f>O38</f>
        <v>1.8547308234771035E-3</v>
      </c>
      <c r="D60" s="113">
        <f>O39</f>
        <v>3.1315275223587418</v>
      </c>
      <c r="E60" s="113">
        <f>O40</f>
        <v>255.53264582447332</v>
      </c>
      <c r="F60" s="114">
        <f>O41</f>
        <v>88.309076130516516</v>
      </c>
    </row>
    <row r="61" spans="1:6" x14ac:dyDescent="0.25">
      <c r="A61" s="108">
        <v>14</v>
      </c>
      <c r="B61" s="109">
        <f>Q36</f>
        <v>9.7279301255248644E-6</v>
      </c>
      <c r="C61" s="109">
        <f>P38</f>
        <v>1.4970832641694031E-2</v>
      </c>
      <c r="D61" s="113">
        <f>P39</f>
        <v>25.276753832236199</v>
      </c>
      <c r="E61" s="113">
        <f>P40</f>
        <v>2062.5831127104739</v>
      </c>
      <c r="F61" s="113">
        <f>P41</f>
        <v>712.80445806906084</v>
      </c>
    </row>
    <row r="62" spans="1:6" x14ac:dyDescent="0.25">
      <c r="A62" s="108">
        <v>15</v>
      </c>
      <c r="B62" s="109">
        <f>R36</f>
        <v>3.0430181423790615E-6</v>
      </c>
      <c r="C62" s="109">
        <f>Q38</f>
        <v>2.4702014530441881E-3</v>
      </c>
      <c r="D62" s="113">
        <f>Q39</f>
        <v>4.1706881333198069</v>
      </c>
      <c r="E62" s="113">
        <f>Q40</f>
        <v>340.32815167889623</v>
      </c>
      <c r="F62" s="113">
        <f>Q41</f>
        <v>117.61340535961855</v>
      </c>
    </row>
    <row r="63" spans="1:6" x14ac:dyDescent="0.25">
      <c r="A63" s="108">
        <v>16</v>
      </c>
      <c r="B63" s="109">
        <f>S36</f>
        <v>5.1957070477159918E-6</v>
      </c>
      <c r="C63" s="109">
        <f>R38</f>
        <v>6.7951208288363043E-3</v>
      </c>
      <c r="D63" s="113">
        <f>R39</f>
        <v>11.472882007407215</v>
      </c>
      <c r="E63" s="113">
        <f>R40</f>
        <v>936.18717180442866</v>
      </c>
      <c r="F63" s="113">
        <f>R41</f>
        <v>323.53527260888342</v>
      </c>
    </row>
    <row r="64" spans="1:6" x14ac:dyDescent="0.25">
      <c r="A64" s="108">
        <v>17</v>
      </c>
      <c r="B64" s="109">
        <f>T36</f>
        <v>2.5308831543258135E-5</v>
      </c>
      <c r="C64" s="109">
        <f>S38</f>
        <v>3.7093904084774375E-3</v>
      </c>
      <c r="D64" s="113">
        <f>S39</f>
        <v>6.2629347656733056</v>
      </c>
      <c r="E64" s="113">
        <f>S40</f>
        <v>511.0554768789417</v>
      </c>
      <c r="F64" s="113">
        <f>S41</f>
        <v>176.6147603919872</v>
      </c>
    </row>
    <row r="65" spans="1:6" x14ac:dyDescent="0.25">
      <c r="A65" s="108">
        <v>18</v>
      </c>
      <c r="B65" s="109">
        <f>U36</f>
        <v>2.006187866223641E-6</v>
      </c>
      <c r="C65" s="109">
        <f>T38</f>
        <v>1.85473202214647E-3</v>
      </c>
      <c r="D65" s="113">
        <f>T39</f>
        <v>3.1315295461921</v>
      </c>
      <c r="E65" s="113">
        <f>T40</f>
        <v>255.53281096927535</v>
      </c>
      <c r="F65" s="113">
        <f>T41</f>
        <v>88.309133202617218</v>
      </c>
    </row>
    <row r="66" spans="1:6" x14ac:dyDescent="0.25">
      <c r="A66" s="108">
        <v>19</v>
      </c>
      <c r="B66" s="109">
        <f>V36</f>
        <v>2.2131041035233776E-6</v>
      </c>
      <c r="C66" s="109">
        <f>U38</f>
        <v>6.2378868673142413E-4</v>
      </c>
      <c r="D66" s="113">
        <f>U39</f>
        <v>1.0532048186773364</v>
      </c>
      <c r="E66" s="113">
        <f>U40</f>
        <v>85.941513204070645</v>
      </c>
      <c r="F66" s="113">
        <f>U41</f>
        <v>29.700375886700886</v>
      </c>
    </row>
    <row r="67" spans="1:6" x14ac:dyDescent="0.25">
      <c r="A67" s="108">
        <v>20</v>
      </c>
      <c r="B67" s="109">
        <f>W36</f>
        <v>0</v>
      </c>
      <c r="C67" s="109">
        <f>V38</f>
        <v>0</v>
      </c>
      <c r="D67" s="113">
        <f>V39</f>
        <v>0</v>
      </c>
      <c r="E67" s="113">
        <f>V40</f>
        <v>0</v>
      </c>
      <c r="F67" s="113">
        <f>V41</f>
        <v>0</v>
      </c>
    </row>
    <row r="68" spans="1:6" x14ac:dyDescent="0.25">
      <c r="A68" s="108">
        <v>21</v>
      </c>
      <c r="B68" s="109">
        <f>X36</f>
        <v>0</v>
      </c>
      <c r="C68" s="109">
        <f>W38</f>
        <v>0</v>
      </c>
      <c r="D68" s="113">
        <f>W39</f>
        <v>0</v>
      </c>
      <c r="E68" s="113">
        <f>W40</f>
        <v>0</v>
      </c>
      <c r="F68" s="113">
        <f>W41</f>
        <v>0</v>
      </c>
    </row>
    <row r="69" spans="1:6" x14ac:dyDescent="0.25">
      <c r="A69" s="108">
        <v>22</v>
      </c>
      <c r="B69" s="109">
        <f>Y36</f>
        <v>1.6055853300378508E-6</v>
      </c>
      <c r="C69" s="109">
        <f>X38</f>
        <v>6.154718227708092E-4</v>
      </c>
      <c r="D69" s="113">
        <f>X39</f>
        <v>1.0391626255662343</v>
      </c>
      <c r="E69" s="113">
        <f>X40</f>
        <v>84.795670246204708</v>
      </c>
      <c r="F69" s="113">
        <f>X41</f>
        <v>29.304386040967806</v>
      </c>
    </row>
    <row r="70" spans="1:6" x14ac:dyDescent="0.25">
      <c r="A70" s="108">
        <v>23</v>
      </c>
      <c r="B70" s="109">
        <f>Z36</f>
        <v>0</v>
      </c>
      <c r="C70" s="109">
        <f>Y38</f>
        <v>0</v>
      </c>
      <c r="D70" s="113">
        <f>Y39</f>
        <v>0</v>
      </c>
      <c r="E70" s="113">
        <f>Y40</f>
        <v>0</v>
      </c>
      <c r="F70" s="113">
        <f>Y41</f>
        <v>0</v>
      </c>
    </row>
    <row r="71" spans="1:6" x14ac:dyDescent="0.25">
      <c r="A71" s="108">
        <v>24</v>
      </c>
      <c r="B71" s="109">
        <f>AA36</f>
        <v>2.1226761939363572E-6</v>
      </c>
      <c r="C71" s="109">
        <f>Z38</f>
        <v>1.8547318380926099E-3</v>
      </c>
      <c r="D71" s="113">
        <f>Z39</f>
        <v>3.1315292354355626</v>
      </c>
      <c r="E71" s="113">
        <f>Z40</f>
        <v>255.5327856115419</v>
      </c>
      <c r="F71" s="113">
        <f>Z41</f>
        <v>88.309124439282868</v>
      </c>
    </row>
    <row r="72" spans="1:6" x14ac:dyDescent="0.25">
      <c r="A72" s="108">
        <v>25</v>
      </c>
      <c r="B72" s="109">
        <f>AB36</f>
        <v>5.8425948333673539E-6</v>
      </c>
      <c r="C72" s="109">
        <f>AA38</f>
        <v>2.4701955618317418E-3</v>
      </c>
      <c r="D72" s="113">
        <f>AA39</f>
        <v>4.1706781865967129</v>
      </c>
      <c r="E72" s="113">
        <f>AA40</f>
        <v>340.32734002629172</v>
      </c>
      <c r="F72" s="113">
        <f>AA41</f>
        <v>117.61312486202731</v>
      </c>
    </row>
    <row r="73" spans="1:6" x14ac:dyDescent="0.25">
      <c r="A73" s="108">
        <v>26</v>
      </c>
      <c r="B73" s="109">
        <f>AC36</f>
        <v>1.629549290189658E-6</v>
      </c>
      <c r="C73" s="109">
        <f>AB38</f>
        <v>6.1547181020622007E-4</v>
      </c>
      <c r="D73" s="113">
        <f>AB39</f>
        <v>1.0391626043521818</v>
      </c>
      <c r="E73" s="113">
        <f>AB40</f>
        <v>84.795668515138033</v>
      </c>
      <c r="F73" s="113">
        <f>AB41</f>
        <v>29.304385442731526</v>
      </c>
    </row>
    <row r="74" spans="1:6" x14ac:dyDescent="0.25">
      <c r="A74" s="108">
        <v>27</v>
      </c>
      <c r="B74" s="109">
        <f>AD36</f>
        <v>0</v>
      </c>
      <c r="C74" s="109">
        <f>AC38</f>
        <v>0</v>
      </c>
      <c r="D74" s="113">
        <f>AC39</f>
        <v>0</v>
      </c>
      <c r="E74" s="113">
        <f>AC40</f>
        <v>0</v>
      </c>
      <c r="F74" s="113">
        <f>AC41</f>
        <v>0</v>
      </c>
    </row>
    <row r="75" spans="1:6" x14ac:dyDescent="0.25">
      <c r="A75" s="108">
        <v>28</v>
      </c>
      <c r="B75" s="109">
        <f>AE36</f>
        <v>1.33384382457713E-5</v>
      </c>
      <c r="C75" s="109">
        <f>AD38</f>
        <v>5.5641423514176764E-3</v>
      </c>
      <c r="D75" s="113">
        <f>AD39</f>
        <v>9.3944979461336047</v>
      </c>
      <c r="E75" s="113">
        <f>AD40</f>
        <v>766.59103240450213</v>
      </c>
      <c r="F75" s="113">
        <f>AD41</f>
        <v>264.92484208096766</v>
      </c>
    </row>
    <row r="76" spans="1:6" x14ac:dyDescent="0.25">
      <c r="A76" s="108">
        <v>29</v>
      </c>
      <c r="B76" s="109">
        <f>AF36</f>
        <v>0</v>
      </c>
      <c r="C76" s="109">
        <f>AE38</f>
        <v>0</v>
      </c>
      <c r="D76" s="113">
        <f>AE39</f>
        <v>0</v>
      </c>
      <c r="E76" s="113">
        <f>AE40</f>
        <v>0</v>
      </c>
      <c r="F76" s="113">
        <f>AE41</f>
        <v>0</v>
      </c>
    </row>
    <row r="77" spans="1:6" x14ac:dyDescent="0.25">
      <c r="A77" s="108">
        <v>30</v>
      </c>
      <c r="B77" s="109">
        <f>AG36</f>
        <v>3.6516217708726374E-6</v>
      </c>
      <c r="C77" s="109">
        <f>AF38</f>
        <v>2.47020017234344E-3</v>
      </c>
      <c r="D77" s="113">
        <f>AF39</f>
        <v>4.170685970984664</v>
      </c>
      <c r="E77" s="113">
        <f>AF40</f>
        <v>340.32797523234854</v>
      </c>
      <c r="F77" s="113">
        <f>AF41</f>
        <v>117.61334438176752</v>
      </c>
    </row>
    <row r="78" spans="1:6" x14ac:dyDescent="0.25">
      <c r="A78" s="108">
        <v>31</v>
      </c>
      <c r="B78" s="109">
        <f>AH36</f>
        <v>7.435716705144202E-6</v>
      </c>
      <c r="C78" s="109">
        <f>AG38</f>
        <v>1.5802576423783587E-2</v>
      </c>
      <c r="D78" s="113">
        <f>AG39</f>
        <v>26.681070033916207</v>
      </c>
      <c r="E78" s="113">
        <f>AG40</f>
        <v>2177.1753147675622</v>
      </c>
      <c r="F78" s="113">
        <f>AG41</f>
        <v>752.40617495643698</v>
      </c>
    </row>
    <row r="79" spans="1:6" x14ac:dyDescent="0.25">
      <c r="A79" s="108" t="s">
        <v>565</v>
      </c>
      <c r="B79" s="109">
        <f>C36</f>
        <v>9.3688073717235192E-6</v>
      </c>
      <c r="C79" s="109">
        <f>C38</f>
        <v>6.0712675246267507E-2</v>
      </c>
      <c r="D79" s="113">
        <f>B39</f>
        <v>330.26036769979544</v>
      </c>
      <c r="E79" s="113">
        <f>B40</f>
        <v>26949.246004303306</v>
      </c>
      <c r="F79" s="113">
        <f>B41</f>
        <v>9313.3423691342305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/>
  </sheetViews>
  <sheetFormatPr defaultRowHeight="15" x14ac:dyDescent="0.25"/>
  <cols>
    <col min="3" max="3" width="12" bestFit="1" customWidth="1"/>
  </cols>
  <sheetData>
    <row r="1" spans="1:13" x14ac:dyDescent="0.25">
      <c r="A1" s="41"/>
      <c r="B1" s="42" t="s">
        <v>10</v>
      </c>
      <c r="C1" s="41" t="s">
        <v>12</v>
      </c>
      <c r="D1" s="41"/>
      <c r="E1" s="41" t="s">
        <v>11</v>
      </c>
      <c r="F1" s="41"/>
      <c r="G1" s="41"/>
      <c r="H1" s="41"/>
      <c r="I1" s="41"/>
      <c r="J1" s="41"/>
      <c r="K1" s="41"/>
      <c r="L1" s="41"/>
    </row>
    <row r="2" spans="1:13" x14ac:dyDescent="0.25">
      <c r="A2" s="41"/>
      <c r="B2" s="41"/>
      <c r="C2" s="41"/>
      <c r="D2" s="41" t="s">
        <v>17</v>
      </c>
      <c r="E2" s="41"/>
      <c r="F2" s="41" t="s">
        <v>16</v>
      </c>
      <c r="G2" s="41"/>
      <c r="H2" s="41" t="s">
        <v>31</v>
      </c>
      <c r="I2" s="41"/>
      <c r="J2" s="41"/>
      <c r="K2" s="41"/>
      <c r="L2" s="41"/>
    </row>
    <row r="3" spans="1:13" x14ac:dyDescent="0.25">
      <c r="A3" s="41"/>
      <c r="B3" s="41"/>
      <c r="C3" s="41"/>
      <c r="D3" s="41"/>
      <c r="E3" s="41"/>
      <c r="F3" s="41"/>
      <c r="G3" s="41" t="s">
        <v>20</v>
      </c>
      <c r="H3" s="41"/>
      <c r="I3" s="41" t="s">
        <v>221</v>
      </c>
      <c r="J3" s="41" t="s">
        <v>33</v>
      </c>
      <c r="K3" s="41" t="s">
        <v>34</v>
      </c>
      <c r="L3" s="41" t="s">
        <v>32</v>
      </c>
    </row>
    <row r="4" spans="1:13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3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3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3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3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</row>
    <row r="9" spans="1:13" x14ac:dyDescent="0.25">
      <c r="A9" s="4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3" x14ac:dyDescent="0.25">
      <c r="A10" s="41" t="s">
        <v>201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3" x14ac:dyDescent="0.25">
      <c r="A11" s="38" t="s">
        <v>267</v>
      </c>
      <c r="B11" s="55">
        <f>(L11/(1-(D11/100)))-L11</f>
        <v>1.0170848905499208E-4</v>
      </c>
      <c r="C11" s="44">
        <f>(I11*(E11/100))/(I11*(E11/100)+G11)*100</f>
        <v>1.3714454322388032E-7</v>
      </c>
      <c r="D11" s="39">
        <v>6.35</v>
      </c>
      <c r="E11" s="36">
        <f>(I11/(I11+G11))*100</f>
        <v>3.7032345946184709E-3</v>
      </c>
      <c r="F11" s="39">
        <f>G11*I11</f>
        <v>13.332138260982779</v>
      </c>
      <c r="G11" s="39">
        <v>600</v>
      </c>
      <c r="H11" s="39">
        <f>L11*I11*3600</f>
        <v>0.11998924434884502</v>
      </c>
      <c r="I11" s="36">
        <v>2.2220230434971299E-2</v>
      </c>
      <c r="J11" s="36"/>
      <c r="K11" s="36"/>
      <c r="L11" s="44">
        <v>1.5E-3</v>
      </c>
      <c r="M11" s="51"/>
    </row>
    <row r="12" spans="1:13" x14ac:dyDescent="0.25">
      <c r="A12" s="38" t="s">
        <v>268</v>
      </c>
      <c r="B12" s="55">
        <f t="shared" ref="B12:B35" si="0">(L12/(1-(D12/100)))-L12</f>
        <v>1.0170848905499208E-4</v>
      </c>
      <c r="C12" s="44">
        <f t="shared" ref="C12:C35" si="1">(I12*(E12/100))/(I12*(E12/100)+G12)*100</f>
        <v>1.3010071866649753E-7</v>
      </c>
      <c r="D12" s="39">
        <v>6.35</v>
      </c>
      <c r="E12" s="36">
        <f t="shared" ref="E12:E35" si="2">(I12/(I12+G12))*100</f>
        <v>3.6068826742142969E-3</v>
      </c>
      <c r="F12" s="39">
        <f t="shared" ref="F12:F35" si="3">G12*I12</f>
        <v>12.985245989759278</v>
      </c>
      <c r="G12" s="39">
        <v>600</v>
      </c>
      <c r="H12" s="39">
        <f t="shared" ref="H12:H35" si="4">L12*I12*3600</f>
        <v>0.11686721390783351</v>
      </c>
      <c r="I12" s="36">
        <v>2.1642076649598798E-2</v>
      </c>
      <c r="J12" s="36"/>
      <c r="K12" s="36"/>
      <c r="L12" s="44">
        <v>1.5E-3</v>
      </c>
      <c r="M12" s="51"/>
    </row>
    <row r="13" spans="1:13" x14ac:dyDescent="0.25">
      <c r="A13" s="38" t="s">
        <v>269</v>
      </c>
      <c r="B13" s="55">
        <f t="shared" si="0"/>
        <v>1.0170848905499208E-4</v>
      </c>
      <c r="C13" s="44">
        <f t="shared" si="1"/>
        <v>8.0241683951453276E-8</v>
      </c>
      <c r="D13" s="39">
        <v>6.35</v>
      </c>
      <c r="E13" s="36">
        <f t="shared" si="2"/>
        <v>2.8326561924245128E-3</v>
      </c>
      <c r="F13" s="39">
        <f t="shared" si="3"/>
        <v>10.197851162790704</v>
      </c>
      <c r="G13" s="39">
        <v>600</v>
      </c>
      <c r="H13" s="39">
        <f t="shared" si="4"/>
        <v>9.1780660465116334E-2</v>
      </c>
      <c r="I13" s="36">
        <v>1.6996418604651172E-2</v>
      </c>
      <c r="J13" s="36"/>
      <c r="K13" s="36"/>
      <c r="L13" s="44">
        <v>1.5E-3</v>
      </c>
      <c r="M13" s="51"/>
    </row>
    <row r="14" spans="1:13" x14ac:dyDescent="0.25">
      <c r="A14" s="38" t="s">
        <v>270</v>
      </c>
      <c r="B14" s="55">
        <f t="shared" si="0"/>
        <v>1.0170848905499208E-4</v>
      </c>
      <c r="C14" s="44">
        <f t="shared" si="1"/>
        <v>9.4280914331162263E-8</v>
      </c>
      <c r="D14" s="39">
        <v>6.35</v>
      </c>
      <c r="E14" s="36">
        <f t="shared" si="2"/>
        <v>3.070472594738664E-3</v>
      </c>
      <c r="F14" s="39">
        <f t="shared" si="3"/>
        <v>11.054040752351103</v>
      </c>
      <c r="G14" s="39">
        <v>600</v>
      </c>
      <c r="H14" s="39">
        <f t="shared" si="4"/>
        <v>9.948636677115992E-2</v>
      </c>
      <c r="I14" s="36">
        <v>1.8423401253918503E-2</v>
      </c>
      <c r="J14" s="36"/>
      <c r="K14" s="36"/>
      <c r="L14" s="44">
        <v>1.5E-3</v>
      </c>
      <c r="M14" s="51"/>
    </row>
    <row r="15" spans="1:13" x14ac:dyDescent="0.25">
      <c r="A15" s="38" t="s">
        <v>271</v>
      </c>
      <c r="B15" s="55">
        <f t="shared" si="0"/>
        <v>1.0170848905499208E-4</v>
      </c>
      <c r="C15" s="44">
        <f t="shared" si="1"/>
        <v>9.2429049928658077E-8</v>
      </c>
      <c r="D15" s="39">
        <v>6.35</v>
      </c>
      <c r="E15" s="36">
        <f t="shared" si="2"/>
        <v>3.0401684166391678E-3</v>
      </c>
      <c r="F15" s="39">
        <f t="shared" si="3"/>
        <v>10.944939044481055</v>
      </c>
      <c r="G15" s="39">
        <v>600</v>
      </c>
      <c r="H15" s="39">
        <f t="shared" si="4"/>
        <v>9.8504451400329499E-2</v>
      </c>
      <c r="I15" s="36">
        <v>1.8241565074135092E-2</v>
      </c>
      <c r="J15" s="36"/>
      <c r="K15" s="36"/>
      <c r="L15" s="44">
        <v>1.5E-3</v>
      </c>
      <c r="M15" s="51"/>
    </row>
    <row r="16" spans="1:13" x14ac:dyDescent="0.25">
      <c r="A16" s="40" t="s">
        <v>272</v>
      </c>
      <c r="B16" s="55">
        <f t="shared" si="0"/>
        <v>6.2381206620395167E-4</v>
      </c>
      <c r="C16" s="44">
        <f t="shared" si="1"/>
        <v>1.4360163296504571E-7</v>
      </c>
      <c r="D16" s="39">
        <v>6.35</v>
      </c>
      <c r="E16" s="36">
        <f t="shared" si="2"/>
        <v>3.7894088129722431E-3</v>
      </c>
      <c r="F16" s="39">
        <f t="shared" si="3"/>
        <v>13.642388692579491</v>
      </c>
      <c r="G16" s="39">
        <v>600</v>
      </c>
      <c r="H16" s="39">
        <f t="shared" si="4"/>
        <v>0.75305985583038781</v>
      </c>
      <c r="I16" s="36">
        <v>2.2737314487632485E-2</v>
      </c>
      <c r="J16" s="36"/>
      <c r="K16" s="36"/>
      <c r="L16" s="44">
        <v>9.1999999999999998E-3</v>
      </c>
      <c r="M16" s="51"/>
    </row>
    <row r="17" spans="1:13" x14ac:dyDescent="0.25">
      <c r="A17" s="40" t="s">
        <v>273</v>
      </c>
      <c r="B17" s="55">
        <f t="shared" si="0"/>
        <v>3.7971169247196998E-4</v>
      </c>
      <c r="C17" s="44">
        <f t="shared" si="1"/>
        <v>1.6532013891414675E-7</v>
      </c>
      <c r="D17" s="39">
        <v>6.35</v>
      </c>
      <c r="E17" s="36">
        <f t="shared" si="2"/>
        <v>4.0658752744863105E-3</v>
      </c>
      <c r="F17" s="39">
        <f t="shared" si="3"/>
        <v>14.637746140651789</v>
      </c>
      <c r="G17" s="39">
        <v>600</v>
      </c>
      <c r="H17" s="39">
        <f t="shared" si="4"/>
        <v>0.4918282703259001</v>
      </c>
      <c r="I17" s="36">
        <v>2.4396243567752982E-2</v>
      </c>
      <c r="J17" s="36"/>
      <c r="K17" s="36"/>
      <c r="L17" s="44">
        <v>5.5999999999999999E-3</v>
      </c>
      <c r="M17" s="51"/>
    </row>
    <row r="18" spans="1:13" x14ac:dyDescent="0.25">
      <c r="A18" s="38" t="s">
        <v>291</v>
      </c>
      <c r="B18" s="55">
        <f t="shared" si="0"/>
        <v>6.2381206620395167E-4</v>
      </c>
      <c r="C18" s="44">
        <f t="shared" si="1"/>
        <v>9.6998893099695225E-8</v>
      </c>
      <c r="D18" s="39">
        <v>6.35</v>
      </c>
      <c r="E18" s="36">
        <f t="shared" si="2"/>
        <v>3.1144160326568764E-3</v>
      </c>
      <c r="F18" s="39">
        <f t="shared" si="3"/>
        <v>11.212246913580252</v>
      </c>
      <c r="G18" s="39">
        <v>600</v>
      </c>
      <c r="H18" s="39">
        <f t="shared" si="4"/>
        <v>0.61891602962962988</v>
      </c>
      <c r="I18" s="36">
        <v>1.8687078189300418E-2</v>
      </c>
      <c r="J18" s="36"/>
      <c r="K18" s="36"/>
      <c r="L18" s="44">
        <v>9.1999999999999998E-3</v>
      </c>
      <c r="M18" s="51"/>
    </row>
    <row r="19" spans="1:13" x14ac:dyDescent="0.25">
      <c r="A19" s="40" t="s">
        <v>274</v>
      </c>
      <c r="B19" s="55">
        <f t="shared" si="0"/>
        <v>6.2381206620395167E-4</v>
      </c>
      <c r="C19" s="44">
        <f t="shared" si="1"/>
        <v>1.0529346215007671E-7</v>
      </c>
      <c r="D19" s="39">
        <v>6.35</v>
      </c>
      <c r="E19" s="36">
        <f t="shared" si="2"/>
        <v>3.2448427643516462E-3</v>
      </c>
      <c r="F19" s="39">
        <f t="shared" si="3"/>
        <v>11.681813008130067</v>
      </c>
      <c r="G19" s="39">
        <v>600</v>
      </c>
      <c r="H19" s="39">
        <f t="shared" si="4"/>
        <v>0.64483607804877963</v>
      </c>
      <c r="I19" s="36">
        <v>1.9469688346883444E-2</v>
      </c>
      <c r="J19" s="36"/>
      <c r="K19" s="36"/>
      <c r="L19" s="44">
        <v>9.1999999999999998E-3</v>
      </c>
      <c r="M19" s="51"/>
    </row>
    <row r="20" spans="1:13" x14ac:dyDescent="0.25">
      <c r="A20" s="38" t="s">
        <v>275</v>
      </c>
      <c r="B20" s="55">
        <f t="shared" si="0"/>
        <v>1.3561131873998915E-4</v>
      </c>
      <c r="C20" s="44">
        <f t="shared" si="1"/>
        <v>1.6659090874125878E-7</v>
      </c>
      <c r="D20" s="39">
        <v>6.35</v>
      </c>
      <c r="E20" s="36">
        <f t="shared" si="2"/>
        <v>4.0814716666667337E-3</v>
      </c>
      <c r="F20" s="39">
        <f t="shared" si="3"/>
        <v>14.693897727272709</v>
      </c>
      <c r="G20" s="39">
        <v>600</v>
      </c>
      <c r="H20" s="39">
        <f t="shared" si="4"/>
        <v>0.17632677272727251</v>
      </c>
      <c r="I20" s="36">
        <v>2.4489829545454516E-2</v>
      </c>
      <c r="J20" s="36"/>
      <c r="K20" s="36"/>
      <c r="L20" s="44">
        <v>2E-3</v>
      </c>
      <c r="M20" s="51"/>
    </row>
    <row r="21" spans="1:13" x14ac:dyDescent="0.25">
      <c r="A21" s="40" t="s">
        <v>276</v>
      </c>
      <c r="B21" s="55">
        <f t="shared" si="0"/>
        <v>1.2883075280298978E-4</v>
      </c>
      <c r="C21" s="44">
        <f t="shared" si="1"/>
        <v>2.7279577202652442E-8</v>
      </c>
      <c r="D21" s="39">
        <v>6.35</v>
      </c>
      <c r="E21" s="36">
        <f t="shared" si="2"/>
        <v>1.6516393870894567E-3</v>
      </c>
      <c r="F21" s="39">
        <f t="shared" si="3"/>
        <v>5.9460000000000006</v>
      </c>
      <c r="G21" s="39">
        <v>600</v>
      </c>
      <c r="H21" s="39">
        <f t="shared" si="4"/>
        <v>6.7784400000000009E-2</v>
      </c>
      <c r="I21" s="36">
        <v>9.9100000000000004E-3</v>
      </c>
      <c r="J21" s="36"/>
      <c r="K21" s="36"/>
      <c r="L21" s="44">
        <v>1.9E-3</v>
      </c>
      <c r="M21" s="51"/>
    </row>
    <row r="22" spans="1:13" x14ac:dyDescent="0.25">
      <c r="A22" s="40" t="s">
        <v>277</v>
      </c>
      <c r="B22" s="55">
        <f t="shared" si="0"/>
        <v>1.0170848905499208E-4</v>
      </c>
      <c r="C22" s="44">
        <f t="shared" si="1"/>
        <v>3.5285514677520108E-8</v>
      </c>
      <c r="D22" s="39">
        <v>6.35</v>
      </c>
      <c r="E22" s="36">
        <f t="shared" si="2"/>
        <v>1.878426252946848E-3</v>
      </c>
      <c r="F22" s="39">
        <f t="shared" si="3"/>
        <v>6.7624615384615367</v>
      </c>
      <c r="G22" s="39">
        <v>600</v>
      </c>
      <c r="H22" s="39">
        <f t="shared" si="4"/>
        <v>6.086215384615383E-2</v>
      </c>
      <c r="I22" s="36">
        <v>1.1270769230769228E-2</v>
      </c>
      <c r="J22" s="36"/>
      <c r="K22" s="36"/>
      <c r="L22" s="44">
        <v>1.5E-3</v>
      </c>
      <c r="M22" s="51"/>
    </row>
    <row r="23" spans="1:13" x14ac:dyDescent="0.25">
      <c r="A23" s="40" t="s">
        <v>278</v>
      </c>
      <c r="B23" s="55">
        <f t="shared" si="0"/>
        <v>6.1025093432995206E-5</v>
      </c>
      <c r="C23" s="44">
        <f t="shared" si="1"/>
        <v>6.4873706363311087E-8</v>
      </c>
      <c r="D23" s="39">
        <v>6.35</v>
      </c>
      <c r="E23" s="36">
        <f t="shared" si="2"/>
        <v>2.5469992947103944E-3</v>
      </c>
      <c r="F23" s="39">
        <f t="shared" si="3"/>
        <v>9.1694310063004796</v>
      </c>
      <c r="G23" s="39">
        <v>600</v>
      </c>
      <c r="H23" s="39">
        <f t="shared" si="4"/>
        <v>4.9514927434022596E-2</v>
      </c>
      <c r="I23" s="36">
        <v>1.5282385010500801E-2</v>
      </c>
      <c r="J23" s="36"/>
      <c r="K23" s="36"/>
      <c r="L23" s="44">
        <v>8.9999999999999998E-4</v>
      </c>
      <c r="M23" s="51"/>
    </row>
    <row r="24" spans="1:13" x14ac:dyDescent="0.25">
      <c r="A24" s="40" t="s">
        <v>279</v>
      </c>
      <c r="B24" s="55">
        <f t="shared" si="0"/>
        <v>1.0170848905499208E-4</v>
      </c>
      <c r="C24" s="44">
        <f t="shared" si="1"/>
        <v>6.0058088095582807E-8</v>
      </c>
      <c r="D24" s="39">
        <v>6.35</v>
      </c>
      <c r="E24" s="36">
        <f t="shared" si="2"/>
        <v>2.4506451460999186E-3</v>
      </c>
      <c r="F24" s="39">
        <f t="shared" si="3"/>
        <v>8.8225387350769804</v>
      </c>
      <c r="G24" s="39">
        <v>600</v>
      </c>
      <c r="H24" s="39">
        <f t="shared" si="4"/>
        <v>7.9402848615692828E-2</v>
      </c>
      <c r="I24" s="36">
        <v>1.47042312251283E-2</v>
      </c>
      <c r="J24" s="36"/>
      <c r="K24" s="36"/>
      <c r="L24" s="44">
        <v>1.5E-3</v>
      </c>
      <c r="M24" s="51"/>
    </row>
    <row r="25" spans="1:13" x14ac:dyDescent="0.25">
      <c r="A25" s="40" t="s">
        <v>280</v>
      </c>
      <c r="B25" s="55">
        <f t="shared" si="0"/>
        <v>1.0170848905499208E-4</v>
      </c>
      <c r="C25" s="44">
        <f t="shared" si="1"/>
        <v>5.5428157174646327E-8</v>
      </c>
      <c r="D25" s="39">
        <v>6.35</v>
      </c>
      <c r="E25" s="36">
        <f t="shared" si="2"/>
        <v>2.3542908118020785E-3</v>
      </c>
      <c r="F25" s="39">
        <f t="shared" si="3"/>
        <v>8.4756464638534208</v>
      </c>
      <c r="G25" s="39">
        <v>600</v>
      </c>
      <c r="H25" s="39">
        <f t="shared" si="4"/>
        <v>7.6280818174680784E-2</v>
      </c>
      <c r="I25" s="36">
        <v>1.4126077439755701E-2</v>
      </c>
      <c r="J25" s="36"/>
      <c r="K25" s="36"/>
      <c r="L25" s="44">
        <v>1.5E-3</v>
      </c>
      <c r="M25" s="51"/>
    </row>
    <row r="26" spans="1:13" x14ac:dyDescent="0.25">
      <c r="A26" s="40" t="s">
        <v>281</v>
      </c>
      <c r="B26" s="55">
        <f t="shared" si="0"/>
        <v>1.0170848905499208E-4</v>
      </c>
      <c r="C26" s="44">
        <f t="shared" si="1"/>
        <v>5.0983914137321876E-8</v>
      </c>
      <c r="D26" s="39">
        <v>6.35</v>
      </c>
      <c r="E26" s="36">
        <f t="shared" si="2"/>
        <v>2.2579362918163696E-3</v>
      </c>
      <c r="F26" s="39">
        <f t="shared" si="3"/>
        <v>8.1287541926299198</v>
      </c>
      <c r="G26" s="39">
        <v>600</v>
      </c>
      <c r="H26" s="39">
        <f t="shared" si="4"/>
        <v>7.3158787733669267E-2</v>
      </c>
      <c r="I26" s="37">
        <v>1.3547923654383199E-2</v>
      </c>
      <c r="J26" s="37"/>
      <c r="K26" s="37"/>
      <c r="L26" s="44">
        <v>1.5E-3</v>
      </c>
      <c r="M26" s="51"/>
    </row>
    <row r="27" spans="1:13" x14ac:dyDescent="0.25">
      <c r="A27" s="40" t="s">
        <v>282</v>
      </c>
      <c r="B27" s="55">
        <f t="shared" si="0"/>
        <v>6.1025093432995206E-5</v>
      </c>
      <c r="C27" s="44">
        <f t="shared" si="1"/>
        <v>4.672535952042668E-8</v>
      </c>
      <c r="D27" s="39">
        <v>6.35</v>
      </c>
      <c r="E27" s="36">
        <f t="shared" si="2"/>
        <v>2.1615815861422247E-3</v>
      </c>
      <c r="F27" s="39">
        <f t="shared" si="3"/>
        <v>7.7818619214063602</v>
      </c>
      <c r="G27" s="39">
        <v>600</v>
      </c>
      <c r="H27" s="39">
        <f t="shared" si="4"/>
        <v>4.2022054375594343E-2</v>
      </c>
      <c r="I27" s="37">
        <v>1.29697698690106E-2</v>
      </c>
      <c r="J27" s="37"/>
      <c r="K27" s="37"/>
      <c r="L27" s="44">
        <v>8.9999999999999998E-4</v>
      </c>
      <c r="M27" s="51"/>
    </row>
    <row r="28" spans="1:13" x14ac:dyDescent="0.25">
      <c r="A28" s="40" t="s">
        <v>283</v>
      </c>
      <c r="B28" s="55">
        <f t="shared" si="0"/>
        <v>6.1025093432995206E-5</v>
      </c>
      <c r="C28" s="44">
        <f t="shared" si="1"/>
        <v>4.265249386078084E-8</v>
      </c>
      <c r="D28" s="39">
        <v>6.35</v>
      </c>
      <c r="E28" s="36">
        <f t="shared" si="2"/>
        <v>2.0652266947791377E-3</v>
      </c>
      <c r="F28" s="39">
        <f t="shared" si="3"/>
        <v>7.4349696501828593</v>
      </c>
      <c r="G28" s="39">
        <v>600</v>
      </c>
      <c r="H28" s="39">
        <f t="shared" si="4"/>
        <v>4.0148836110987442E-2</v>
      </c>
      <c r="I28" s="37">
        <v>1.2391616083638099E-2</v>
      </c>
      <c r="J28" s="37"/>
      <c r="K28" s="37"/>
      <c r="L28" s="44">
        <v>8.9999999999999998E-4</v>
      </c>
      <c r="M28" s="51"/>
    </row>
    <row r="29" spans="1:13" x14ac:dyDescent="0.25">
      <c r="A29" s="40" t="s">
        <v>284</v>
      </c>
      <c r="B29" s="55">
        <f t="shared" si="0"/>
        <v>1.0170848905499208E-4</v>
      </c>
      <c r="C29" s="44">
        <f t="shared" si="1"/>
        <v>3.8765317695201638E-8</v>
      </c>
      <c r="D29" s="39">
        <v>6.35</v>
      </c>
      <c r="E29" s="36">
        <f t="shared" si="2"/>
        <v>1.9688716177265397E-3</v>
      </c>
      <c r="F29" s="39">
        <f t="shared" si="3"/>
        <v>7.0880773789593006</v>
      </c>
      <c r="G29" s="39">
        <v>600</v>
      </c>
      <c r="H29" s="39">
        <f t="shared" si="4"/>
        <v>6.3792696410633717E-2</v>
      </c>
      <c r="I29" s="37">
        <v>1.1813462298265501E-2</v>
      </c>
      <c r="J29" s="37"/>
      <c r="K29" s="37"/>
      <c r="L29" s="44">
        <v>1.5E-3</v>
      </c>
      <c r="M29" s="51"/>
    </row>
    <row r="30" spans="1:13" x14ac:dyDescent="0.25">
      <c r="A30" s="40" t="s">
        <v>285</v>
      </c>
      <c r="B30" s="55">
        <f t="shared" si="0"/>
        <v>1.0170848905499208E-4</v>
      </c>
      <c r="C30" s="44">
        <f t="shared" si="1"/>
        <v>3.5063831560509095E-8</v>
      </c>
      <c r="D30" s="39">
        <v>6.35</v>
      </c>
      <c r="E30" s="36">
        <f t="shared" si="2"/>
        <v>1.8725163549839271E-3</v>
      </c>
      <c r="F30" s="39">
        <f t="shared" si="3"/>
        <v>6.7411851077357996</v>
      </c>
      <c r="G30" s="39">
        <v>600</v>
      </c>
      <c r="H30" s="39">
        <f t="shared" si="4"/>
        <v>6.0670665969622201E-2</v>
      </c>
      <c r="I30" s="37">
        <v>1.1235308512893E-2</v>
      </c>
      <c r="J30" s="37"/>
      <c r="K30" s="37"/>
      <c r="L30" s="44">
        <v>1.5E-3</v>
      </c>
      <c r="M30" s="51"/>
    </row>
    <row r="31" spans="1:13" x14ac:dyDescent="0.25">
      <c r="A31" s="40" t="s">
        <v>286</v>
      </c>
      <c r="B31" s="55">
        <f t="shared" si="0"/>
        <v>1.0170848905499208E-4</v>
      </c>
      <c r="C31" s="44">
        <f t="shared" si="1"/>
        <v>3.1548035993520592E-8</v>
      </c>
      <c r="D31" s="39">
        <v>6.35</v>
      </c>
      <c r="E31" s="36">
        <f t="shared" si="2"/>
        <v>1.77616090655073E-3</v>
      </c>
      <c r="F31" s="39">
        <f t="shared" si="3"/>
        <v>6.39429283651224</v>
      </c>
      <c r="G31" s="39">
        <v>600</v>
      </c>
      <c r="H31" s="39">
        <f t="shared" si="4"/>
        <v>5.7548635528610156E-2</v>
      </c>
      <c r="I31" s="37">
        <v>1.06571547275204E-2</v>
      </c>
      <c r="J31" s="37"/>
      <c r="K31" s="37"/>
      <c r="L31" s="44">
        <v>1.5E-3</v>
      </c>
      <c r="M31" s="51"/>
    </row>
    <row r="32" spans="1:13" x14ac:dyDescent="0.25">
      <c r="A32" s="40" t="s">
        <v>287</v>
      </c>
      <c r="B32" s="55">
        <f t="shared" si="0"/>
        <v>1.2883075280298978E-4</v>
      </c>
      <c r="C32" s="44">
        <f t="shared" si="1"/>
        <v>2.8217931531056051E-8</v>
      </c>
      <c r="D32" s="39">
        <v>6.35</v>
      </c>
      <c r="E32" s="36">
        <f t="shared" si="2"/>
        <v>1.6798052724264442E-3</v>
      </c>
      <c r="F32" s="39">
        <f t="shared" si="3"/>
        <v>6.047400565288739</v>
      </c>
      <c r="G32" s="39">
        <v>600</v>
      </c>
      <c r="H32" s="39">
        <f t="shared" si="4"/>
        <v>6.894036644429162E-2</v>
      </c>
      <c r="I32" s="37">
        <v>1.0079000942147899E-2</v>
      </c>
      <c r="J32" s="37"/>
      <c r="K32" s="37"/>
      <c r="L32" s="44">
        <v>1.9E-3</v>
      </c>
      <c r="M32" s="51"/>
    </row>
    <row r="33" spans="1:13" x14ac:dyDescent="0.25">
      <c r="A33" s="40" t="s">
        <v>288</v>
      </c>
      <c r="B33" s="55">
        <f t="shared" si="0"/>
        <v>1.3561131873998915E-4</v>
      </c>
      <c r="C33" s="44">
        <f t="shared" si="1"/>
        <v>2.5073518709933143E-8</v>
      </c>
      <c r="D33" s="39">
        <v>6.35</v>
      </c>
      <c r="E33" s="36">
        <f t="shared" si="2"/>
        <v>1.5834494526105055E-3</v>
      </c>
      <c r="F33" s="39">
        <f t="shared" si="3"/>
        <v>5.7005082940651981</v>
      </c>
      <c r="G33" s="39">
        <v>600</v>
      </c>
      <c r="H33" s="39">
        <f t="shared" si="4"/>
        <v>6.8406099528782377E-2</v>
      </c>
      <c r="I33" s="37">
        <v>9.5008471567753303E-3</v>
      </c>
      <c r="J33" s="37"/>
      <c r="K33" s="37"/>
      <c r="L33" s="44">
        <v>2E-3</v>
      </c>
      <c r="M33" s="51"/>
    </row>
    <row r="34" spans="1:13" x14ac:dyDescent="0.25">
      <c r="A34" s="40" t="s">
        <v>289</v>
      </c>
      <c r="B34" s="55">
        <f t="shared" si="0"/>
        <v>1.3561131873998915E-4</v>
      </c>
      <c r="C34" s="44">
        <f t="shared" si="1"/>
        <v>2.21147980669713E-8</v>
      </c>
      <c r="D34" s="39">
        <v>6.35</v>
      </c>
      <c r="E34" s="36">
        <f t="shared" si="2"/>
        <v>1.4870934471023999E-3</v>
      </c>
      <c r="F34" s="39">
        <f t="shared" si="3"/>
        <v>5.3536160228416971</v>
      </c>
      <c r="G34" s="39">
        <v>600</v>
      </c>
      <c r="H34" s="39">
        <f t="shared" si="4"/>
        <v>6.4243392274100378E-2</v>
      </c>
      <c r="I34" s="37">
        <v>8.9226933714028293E-3</v>
      </c>
      <c r="J34" s="37"/>
      <c r="K34" s="37"/>
      <c r="L34" s="44">
        <v>2E-3</v>
      </c>
      <c r="M34" s="51"/>
    </row>
    <row r="35" spans="1:13" x14ac:dyDescent="0.25">
      <c r="A35" s="38" t="s">
        <v>290</v>
      </c>
      <c r="B35" s="55">
        <f t="shared" si="0"/>
        <v>1.1526962092899082E-4</v>
      </c>
      <c r="C35" s="44">
        <f t="shared" si="1"/>
        <v>1.9341770138988824E-8</v>
      </c>
      <c r="D35" s="39">
        <v>6.35</v>
      </c>
      <c r="E35" s="36">
        <f t="shared" si="2"/>
        <v>1.390737255901579E-3</v>
      </c>
      <c r="F35" s="39">
        <f t="shared" si="3"/>
        <v>5.0067237516181979</v>
      </c>
      <c r="G35" s="39">
        <v>600</v>
      </c>
      <c r="H35" s="39">
        <f t="shared" si="4"/>
        <v>5.1068582266505617E-2</v>
      </c>
      <c r="I35" s="37">
        <v>8.3445395860303299E-3</v>
      </c>
      <c r="J35" s="37"/>
      <c r="K35" s="37"/>
      <c r="L35" s="44">
        <v>1.6999999999999999E-3</v>
      </c>
      <c r="M35" s="5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92"/>
  <sheetViews>
    <sheetView workbookViewId="0"/>
  </sheetViews>
  <sheetFormatPr defaultRowHeight="15" x14ac:dyDescent="0.25"/>
  <cols>
    <col min="1" max="1" width="6" customWidth="1"/>
    <col min="2" max="2" width="12" customWidth="1"/>
    <col min="3" max="3" width="12.42578125" customWidth="1"/>
    <col min="4" max="4" width="11.5703125" customWidth="1"/>
    <col min="5" max="5" width="12.42578125" customWidth="1"/>
    <col min="6" max="6" width="12.5703125" customWidth="1"/>
    <col min="7" max="34" width="11.5703125" customWidth="1"/>
    <col min="35" max="66" width="17.140625" customWidth="1"/>
    <col min="67" max="98" width="12.85546875" customWidth="1"/>
    <col min="131" max="131" width="10.28515625" customWidth="1"/>
    <col min="133" max="133" width="8.28515625" customWidth="1"/>
    <col min="134" max="134" width="10.5703125" style="57" hidden="1" customWidth="1"/>
    <col min="135" max="166" width="22.5703125" customWidth="1"/>
    <col min="167" max="198" width="15" customWidth="1"/>
    <col min="200" max="200" width="9.140625" style="74"/>
    <col min="209" max="209" width="12.7109375" customWidth="1"/>
    <col min="210" max="210" width="18.5703125" customWidth="1"/>
    <col min="212" max="212" width="15.7109375" customWidth="1"/>
    <col min="213" max="213" width="21" customWidth="1"/>
  </cols>
  <sheetData>
    <row r="1" spans="1:213" x14ac:dyDescent="0.25">
      <c r="A1" s="41"/>
      <c r="B1" s="41"/>
      <c r="C1" s="42" t="s">
        <v>10</v>
      </c>
      <c r="D1" s="42" t="s">
        <v>529</v>
      </c>
      <c r="E1" s="42" t="s">
        <v>530</v>
      </c>
      <c r="F1" s="42" t="s">
        <v>531</v>
      </c>
      <c r="G1" s="42" t="s">
        <v>532</v>
      </c>
      <c r="H1" s="42" t="s">
        <v>533</v>
      </c>
      <c r="I1" s="42" t="s">
        <v>534</v>
      </c>
      <c r="J1" s="42" t="s">
        <v>535</v>
      </c>
      <c r="K1" s="42" t="s">
        <v>536</v>
      </c>
      <c r="L1" s="42" t="s">
        <v>537</v>
      </c>
      <c r="M1" s="42" t="s">
        <v>538</v>
      </c>
      <c r="N1" s="42" t="s">
        <v>539</v>
      </c>
      <c r="O1" s="42" t="s">
        <v>540</v>
      </c>
      <c r="P1" s="42" t="s">
        <v>541</v>
      </c>
      <c r="Q1" s="42" t="s">
        <v>542</v>
      </c>
      <c r="R1" s="42" t="s">
        <v>543</v>
      </c>
      <c r="S1" s="42" t="s">
        <v>544</v>
      </c>
      <c r="T1" s="42" t="s">
        <v>545</v>
      </c>
      <c r="U1" s="42" t="s">
        <v>546</v>
      </c>
      <c r="V1" s="42" t="s">
        <v>547</v>
      </c>
      <c r="W1" s="42" t="s">
        <v>548</v>
      </c>
      <c r="X1" s="42" t="s">
        <v>549</v>
      </c>
      <c r="Y1" s="42" t="s">
        <v>550</v>
      </c>
      <c r="Z1" s="42" t="s">
        <v>551</v>
      </c>
      <c r="AA1" s="42" t="s">
        <v>552</v>
      </c>
      <c r="AB1" s="42" t="s">
        <v>553</v>
      </c>
      <c r="AC1" s="42" t="s">
        <v>554</v>
      </c>
      <c r="AD1" s="42" t="s">
        <v>555</v>
      </c>
      <c r="AE1" s="42" t="s">
        <v>556</v>
      </c>
      <c r="AF1" s="42" t="s">
        <v>557</v>
      </c>
      <c r="AG1" s="42" t="s">
        <v>558</v>
      </c>
      <c r="AH1" s="42" t="s">
        <v>559</v>
      </c>
      <c r="AI1" s="42" t="s">
        <v>359</v>
      </c>
      <c r="AJ1" s="42" t="s">
        <v>498</v>
      </c>
      <c r="AK1" s="42" t="s">
        <v>499</v>
      </c>
      <c r="AL1" s="42" t="s">
        <v>500</v>
      </c>
      <c r="AM1" s="42" t="s">
        <v>501</v>
      </c>
      <c r="AN1" s="42" t="s">
        <v>502</v>
      </c>
      <c r="AO1" s="42" t="s">
        <v>503</v>
      </c>
      <c r="AP1" s="42" t="s">
        <v>504</v>
      </c>
      <c r="AQ1" s="42" t="s">
        <v>505</v>
      </c>
      <c r="AR1" s="42" t="s">
        <v>506</v>
      </c>
      <c r="AS1" s="42" t="s">
        <v>507</v>
      </c>
      <c r="AT1" s="42" t="s">
        <v>508</v>
      </c>
      <c r="AU1" s="42" t="s">
        <v>509</v>
      </c>
      <c r="AV1" s="42" t="s">
        <v>510</v>
      </c>
      <c r="AW1" s="42" t="s">
        <v>511</v>
      </c>
      <c r="AX1" s="42" t="s">
        <v>512</v>
      </c>
      <c r="AY1" s="42" t="s">
        <v>513</v>
      </c>
      <c r="AZ1" s="42" t="s">
        <v>514</v>
      </c>
      <c r="BA1" s="42" t="s">
        <v>515</v>
      </c>
      <c r="BB1" s="42" t="s">
        <v>516</v>
      </c>
      <c r="BC1" s="42" t="s">
        <v>517</v>
      </c>
      <c r="BD1" s="42" t="s">
        <v>518</v>
      </c>
      <c r="BE1" s="42" t="s">
        <v>519</v>
      </c>
      <c r="BF1" s="42" t="s">
        <v>520</v>
      </c>
      <c r="BG1" s="42" t="s">
        <v>521</v>
      </c>
      <c r="BH1" s="42" t="s">
        <v>522</v>
      </c>
      <c r="BI1" s="42" t="s">
        <v>523</v>
      </c>
      <c r="BJ1" s="42" t="s">
        <v>524</v>
      </c>
      <c r="BK1" s="42" t="s">
        <v>525</v>
      </c>
      <c r="BL1" s="42" t="s">
        <v>526</v>
      </c>
      <c r="BM1" s="42" t="s">
        <v>527</v>
      </c>
      <c r="BN1" s="42" t="s">
        <v>528</v>
      </c>
      <c r="BO1" s="41" t="s">
        <v>297</v>
      </c>
      <c r="BP1" s="41" t="s">
        <v>467</v>
      </c>
      <c r="BQ1" s="41" t="s">
        <v>468</v>
      </c>
      <c r="BR1" s="41" t="s">
        <v>469</v>
      </c>
      <c r="BS1" s="41" t="s">
        <v>470</v>
      </c>
      <c r="BT1" s="41" t="s">
        <v>471</v>
      </c>
      <c r="BU1" s="41" t="s">
        <v>472</v>
      </c>
      <c r="BV1" s="41" t="s">
        <v>473</v>
      </c>
      <c r="BW1" s="41" t="s">
        <v>474</v>
      </c>
      <c r="BX1" s="41" t="s">
        <v>475</v>
      </c>
      <c r="BY1" s="41" t="s">
        <v>476</v>
      </c>
      <c r="BZ1" s="41" t="s">
        <v>477</v>
      </c>
      <c r="CA1" s="41" t="s">
        <v>478</v>
      </c>
      <c r="CB1" s="41" t="s">
        <v>479</v>
      </c>
      <c r="CC1" s="41" t="s">
        <v>480</v>
      </c>
      <c r="CD1" s="41" t="s">
        <v>481</v>
      </c>
      <c r="CE1" s="41" t="s">
        <v>482</v>
      </c>
      <c r="CF1" s="41" t="s">
        <v>483</v>
      </c>
      <c r="CG1" s="41" t="s">
        <v>484</v>
      </c>
      <c r="CH1" s="41" t="s">
        <v>485</v>
      </c>
      <c r="CI1" s="41" t="s">
        <v>486</v>
      </c>
      <c r="CJ1" s="41" t="s">
        <v>487</v>
      </c>
      <c r="CK1" s="41" t="s">
        <v>488</v>
      </c>
      <c r="CL1" s="41" t="s">
        <v>489</v>
      </c>
      <c r="CM1" s="41" t="s">
        <v>490</v>
      </c>
      <c r="CN1" s="41" t="s">
        <v>491</v>
      </c>
      <c r="CO1" s="41" t="s">
        <v>492</v>
      </c>
      <c r="CP1" s="41" t="s">
        <v>493</v>
      </c>
      <c r="CQ1" s="41" t="s">
        <v>494</v>
      </c>
      <c r="CR1" s="41" t="s">
        <v>495</v>
      </c>
      <c r="CS1" s="41" t="s">
        <v>496</v>
      </c>
      <c r="CT1" s="41" t="s">
        <v>497</v>
      </c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 t="s">
        <v>296</v>
      </c>
      <c r="EB1" s="41"/>
      <c r="EC1" s="41"/>
      <c r="ED1" s="58"/>
      <c r="EE1" s="41" t="s">
        <v>357</v>
      </c>
      <c r="EF1" s="41" t="s">
        <v>406</v>
      </c>
      <c r="EG1" s="41" t="s">
        <v>407</v>
      </c>
      <c r="EH1" s="41" t="s">
        <v>408</v>
      </c>
      <c r="EI1" s="41" t="s">
        <v>409</v>
      </c>
      <c r="EJ1" s="41" t="s">
        <v>410</v>
      </c>
      <c r="EK1" s="41" t="s">
        <v>411</v>
      </c>
      <c r="EL1" s="41" t="s">
        <v>412</v>
      </c>
      <c r="EM1" s="41" t="s">
        <v>413</v>
      </c>
      <c r="EN1" s="41" t="s">
        <v>414</v>
      </c>
      <c r="EO1" s="41" t="s">
        <v>415</v>
      </c>
      <c r="EP1" s="41" t="s">
        <v>416</v>
      </c>
      <c r="EQ1" s="41" t="s">
        <v>417</v>
      </c>
      <c r="ER1" s="41" t="s">
        <v>418</v>
      </c>
      <c r="ES1" s="41" t="s">
        <v>419</v>
      </c>
      <c r="ET1" s="41" t="s">
        <v>420</v>
      </c>
      <c r="EU1" s="41" t="s">
        <v>421</v>
      </c>
      <c r="EV1" s="41" t="s">
        <v>422</v>
      </c>
      <c r="EW1" s="41" t="s">
        <v>423</v>
      </c>
      <c r="EX1" s="41" t="s">
        <v>424</v>
      </c>
      <c r="EY1" s="41" t="s">
        <v>425</v>
      </c>
      <c r="EZ1" s="41" t="s">
        <v>426</v>
      </c>
      <c r="FA1" s="41" t="s">
        <v>427</v>
      </c>
      <c r="FB1" s="41" t="s">
        <v>428</v>
      </c>
      <c r="FC1" s="41" t="s">
        <v>429</v>
      </c>
      <c r="FD1" s="41" t="s">
        <v>430</v>
      </c>
      <c r="FE1" s="41" t="s">
        <v>431</v>
      </c>
      <c r="FF1" s="41" t="s">
        <v>432</v>
      </c>
      <c r="FG1" s="41" t="s">
        <v>433</v>
      </c>
      <c r="FH1" s="41" t="s">
        <v>434</v>
      </c>
      <c r="FI1" s="41" t="s">
        <v>435</v>
      </c>
      <c r="FJ1" s="41" t="s">
        <v>436</v>
      </c>
      <c r="FK1" s="41" t="s">
        <v>324</v>
      </c>
      <c r="FL1" s="41" t="s">
        <v>375</v>
      </c>
      <c r="FM1" s="41" t="s">
        <v>376</v>
      </c>
      <c r="FN1" s="41" t="s">
        <v>377</v>
      </c>
      <c r="FO1" s="41" t="s">
        <v>378</v>
      </c>
      <c r="FP1" s="41" t="s">
        <v>379</v>
      </c>
      <c r="FQ1" s="41" t="s">
        <v>380</v>
      </c>
      <c r="FR1" s="41" t="s">
        <v>381</v>
      </c>
      <c r="FS1" s="41" t="s">
        <v>382</v>
      </c>
      <c r="FT1" s="41" t="s">
        <v>383</v>
      </c>
      <c r="FU1" s="41" t="s">
        <v>384</v>
      </c>
      <c r="FV1" s="41" t="s">
        <v>385</v>
      </c>
      <c r="FW1" s="41" t="s">
        <v>386</v>
      </c>
      <c r="FX1" s="41" t="s">
        <v>387</v>
      </c>
      <c r="FY1" s="41" t="s">
        <v>388</v>
      </c>
      <c r="FZ1" s="41" t="s">
        <v>389</v>
      </c>
      <c r="GA1" s="41" t="s">
        <v>390</v>
      </c>
      <c r="GB1" s="41" t="s">
        <v>391</v>
      </c>
      <c r="GC1" s="41" t="s">
        <v>392</v>
      </c>
      <c r="GD1" s="41" t="s">
        <v>393</v>
      </c>
      <c r="GE1" s="41" t="s">
        <v>394</v>
      </c>
      <c r="GF1" s="41" t="s">
        <v>395</v>
      </c>
      <c r="GG1" s="41" t="s">
        <v>396</v>
      </c>
      <c r="GH1" s="41" t="s">
        <v>397</v>
      </c>
      <c r="GI1" s="41" t="s">
        <v>398</v>
      </c>
      <c r="GJ1" s="41" t="s">
        <v>399</v>
      </c>
      <c r="GK1" s="41" t="s">
        <v>400</v>
      </c>
      <c r="GL1" s="41" t="s">
        <v>401</v>
      </c>
      <c r="GM1" s="41" t="s">
        <v>402</v>
      </c>
      <c r="GN1" s="41" t="s">
        <v>403</v>
      </c>
      <c r="GO1" s="41" t="s">
        <v>404</v>
      </c>
      <c r="GP1" s="41" t="s">
        <v>405</v>
      </c>
      <c r="GQ1" s="41"/>
      <c r="GR1" s="73"/>
      <c r="GS1" s="41"/>
    </row>
    <row r="2" spans="1:213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 t="s">
        <v>17</v>
      </c>
      <c r="CV2" s="41" t="s">
        <v>437</v>
      </c>
      <c r="CW2" s="41" t="s">
        <v>438</v>
      </c>
      <c r="CX2" s="41" t="s">
        <v>439</v>
      </c>
      <c r="CY2" s="41" t="s">
        <v>440</v>
      </c>
      <c r="CZ2" s="41" t="s">
        <v>441</v>
      </c>
      <c r="DA2" s="41" t="s">
        <v>442</v>
      </c>
      <c r="DB2" s="41" t="s">
        <v>443</v>
      </c>
      <c r="DC2" s="41" t="s">
        <v>444</v>
      </c>
      <c r="DD2" s="41" t="s">
        <v>445</v>
      </c>
      <c r="DE2" s="41" t="s">
        <v>446</v>
      </c>
      <c r="DF2" s="41" t="s">
        <v>447</v>
      </c>
      <c r="DG2" s="41" t="s">
        <v>448</v>
      </c>
      <c r="DH2" s="41" t="s">
        <v>449</v>
      </c>
      <c r="DI2" s="41" t="s">
        <v>450</v>
      </c>
      <c r="DJ2" s="41" t="s">
        <v>451</v>
      </c>
      <c r="DK2" s="41" t="s">
        <v>452</v>
      </c>
      <c r="DL2" s="41" t="s">
        <v>453</v>
      </c>
      <c r="DM2" s="41" t="s">
        <v>454</v>
      </c>
      <c r="DN2" s="41" t="s">
        <v>455</v>
      </c>
      <c r="DO2" s="41" t="s">
        <v>456</v>
      </c>
      <c r="DP2" s="41" t="s">
        <v>457</v>
      </c>
      <c r="DQ2" s="41" t="s">
        <v>458</v>
      </c>
      <c r="DR2" s="41" t="s">
        <v>459</v>
      </c>
      <c r="DS2" s="41" t="s">
        <v>460</v>
      </c>
      <c r="DT2" s="41" t="s">
        <v>461</v>
      </c>
      <c r="DU2" s="41" t="s">
        <v>462</v>
      </c>
      <c r="DV2" s="41" t="s">
        <v>463</v>
      </c>
      <c r="DW2" s="41" t="s">
        <v>464</v>
      </c>
      <c r="DX2" s="41" t="s">
        <v>465</v>
      </c>
      <c r="DY2" s="41">
        <v>30</v>
      </c>
      <c r="DZ2" s="41" t="s">
        <v>466</v>
      </c>
      <c r="EA2" s="41"/>
      <c r="EB2" s="41" t="s">
        <v>16</v>
      </c>
      <c r="EC2" s="41"/>
      <c r="ED2" s="58" t="s">
        <v>31</v>
      </c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73"/>
      <c r="GS2" s="41"/>
    </row>
    <row r="3" spans="1:213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 t="s">
        <v>20</v>
      </c>
      <c r="ED3" s="58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 t="s">
        <v>221</v>
      </c>
      <c r="GR3" s="73" t="s">
        <v>32</v>
      </c>
      <c r="GS3" s="41" t="s">
        <v>348</v>
      </c>
      <c r="GT3" s="41" t="s">
        <v>305</v>
      </c>
      <c r="GU3" s="41" t="s">
        <v>306</v>
      </c>
      <c r="GV3" s="41" t="s">
        <v>307</v>
      </c>
    </row>
    <row r="4" spans="1:213" x14ac:dyDescent="0.25">
      <c r="A4" s="41" t="s">
        <v>201</v>
      </c>
      <c r="B4" s="41"/>
    </row>
    <row r="5" spans="1:213" x14ac:dyDescent="0.25">
      <c r="A5" s="38" t="s">
        <v>269</v>
      </c>
      <c r="B5" s="38">
        <v>6614</v>
      </c>
      <c r="C5" s="60">
        <f>($GQ5/(1-(BO5/100)))-$GQ5</f>
        <v>3.7482299540571849E-7</v>
      </c>
      <c r="D5" s="60">
        <f t="shared" ref="D5:AH13" si="0">($GQ5/(1-(BP5/100)))-$GQ5</f>
        <v>2.2211282299389331E-6</v>
      </c>
      <c r="E5" s="60">
        <f t="shared" si="0"/>
        <v>2.720149464100494E-7</v>
      </c>
      <c r="F5" s="60">
        <f t="shared" si="0"/>
        <v>6.3188432851440284E-7</v>
      </c>
      <c r="G5" s="60">
        <f t="shared" si="0"/>
        <v>1.168856304375836E-6</v>
      </c>
      <c r="H5" s="60">
        <f t="shared" si="0"/>
        <v>1.1805448674195873E-6</v>
      </c>
      <c r="I5" s="60">
        <f t="shared" si="0"/>
        <v>3.4565502874899889E-7</v>
      </c>
      <c r="J5" s="60">
        <f t="shared" si="0"/>
        <v>0</v>
      </c>
      <c r="K5" s="60">
        <f t="shared" si="0"/>
        <v>2.281157009440904E-7</v>
      </c>
      <c r="L5" s="60">
        <f t="shared" si="0"/>
        <v>2.6089389335240561E-7</v>
      </c>
      <c r="M5" s="60">
        <f t="shared" si="0"/>
        <v>5.2000190588707106E-8</v>
      </c>
      <c r="N5" s="60">
        <f t="shared" si="0"/>
        <v>0</v>
      </c>
      <c r="O5" s="60">
        <f t="shared" si="0"/>
        <v>0</v>
      </c>
      <c r="P5" s="60">
        <f t="shared" si="0"/>
        <v>1.1061407791367875E-7</v>
      </c>
      <c r="Q5" s="60">
        <f t="shared" si="0"/>
        <v>3.8919061563284199E-7</v>
      </c>
      <c r="R5" s="60">
        <f t="shared" si="0"/>
        <v>1.2174368945263876E-7</v>
      </c>
      <c r="S5" s="60">
        <f t="shared" si="0"/>
        <v>2.0786749066418878E-7</v>
      </c>
      <c r="T5" s="60">
        <f t="shared" si="0"/>
        <v>1.0125442516714233E-6</v>
      </c>
      <c r="U5" s="60">
        <f t="shared" si="0"/>
        <v>8.0262654095913932E-8</v>
      </c>
      <c r="V5" s="60">
        <f t="shared" si="0"/>
        <v>8.8540865056467013E-8</v>
      </c>
      <c r="W5" s="60">
        <f t="shared" si="0"/>
        <v>0</v>
      </c>
      <c r="X5" s="60">
        <f t="shared" si="0"/>
        <v>0</v>
      </c>
      <c r="Y5" s="60">
        <f t="shared" si="0"/>
        <v>6.4235529550755836E-8</v>
      </c>
      <c r="Z5" s="60">
        <f t="shared" si="0"/>
        <v>0</v>
      </c>
      <c r="AA5" s="60">
        <f t="shared" si="0"/>
        <v>8.4923066269221217E-8</v>
      </c>
      <c r="AB5" s="60">
        <f t="shared" si="0"/>
        <v>2.337478837490805E-7</v>
      </c>
      <c r="AC5" s="60">
        <f t="shared" si="0"/>
        <v>6.5194268797792157E-8</v>
      </c>
      <c r="AD5" s="60">
        <f t="shared" si="0"/>
        <v>0</v>
      </c>
      <c r="AE5" s="60">
        <f t="shared" si="0"/>
        <v>5.3363818669168762E-7</v>
      </c>
      <c r="AF5" s="60">
        <f t="shared" si="0"/>
        <v>0</v>
      </c>
      <c r="AG5" s="60">
        <f t="shared" si="0"/>
        <v>1.4609242734317193E-7</v>
      </c>
      <c r="AH5" s="60">
        <f t="shared" si="0"/>
        <v>2.9748478091475277E-7</v>
      </c>
      <c r="AI5" s="57">
        <f t="shared" ref="AI5" si="1">EE5*BO5%</f>
        <v>7933.7061150154332</v>
      </c>
      <c r="AJ5" s="57">
        <f t="shared" ref="AJ5" si="2">EF5*BP5%</f>
        <v>2435.9760914684543</v>
      </c>
      <c r="AK5" s="57">
        <f t="shared" ref="AK5" si="3">EG5*BQ5%</f>
        <v>337.54589012849846</v>
      </c>
      <c r="AL5" s="57">
        <f t="shared" ref="AL5" si="4">EH5*BR5%</f>
        <v>1380.9959565608501</v>
      </c>
      <c r="AM5" s="57">
        <f t="shared" ref="AM5" si="5">EI5*BS5%</f>
        <v>1343.0526903932848</v>
      </c>
      <c r="AN5" s="57">
        <f t="shared" ref="AN5" si="6">EJ5*BT5%</f>
        <v>537.18410029112897</v>
      </c>
      <c r="AO5" s="57">
        <f t="shared" ref="AO5" si="7">EK5*BU5%</f>
        <v>438.61843642662154</v>
      </c>
      <c r="AP5" s="57">
        <f t="shared" ref="AP5" si="8">EL5*BV5%</f>
        <v>0</v>
      </c>
      <c r="AQ5" s="57">
        <f t="shared" ref="AQ5" si="9">EM5*BW5%</f>
        <v>125.26207969958078</v>
      </c>
      <c r="AR5" s="57">
        <f t="shared" ref="AR5" si="10">EN5*BX5%</f>
        <v>540.10898415724546</v>
      </c>
      <c r="AS5" s="57">
        <f t="shared" ref="AS5" si="11">EO5*BY5%</f>
        <v>25.010973256604242</v>
      </c>
      <c r="AT5" s="57">
        <f t="shared" ref="AT5" si="12">EP5*BZ5%</f>
        <v>0</v>
      </c>
      <c r="AU5" s="57">
        <f t="shared" ref="AU5" si="13">EQ5*CA5%</f>
        <v>0</v>
      </c>
      <c r="AV5" s="57">
        <f t="shared" ref="AV5" si="14">ER5*CB5%</f>
        <v>75.344726881023917</v>
      </c>
      <c r="AW5" s="57">
        <f t="shared" ref="AW5" si="15">ES5*CC5%</f>
        <v>607.16141474994618</v>
      </c>
      <c r="AX5" s="57">
        <f t="shared" ref="AX5" si="16">ET5*CD5%</f>
        <v>100.34039526534096</v>
      </c>
      <c r="AY5" s="57">
        <f t="shared" ref="AY5" si="17">EU5*CE5%</f>
        <v>275.87976131371647</v>
      </c>
      <c r="AZ5" s="57">
        <f t="shared" ref="AZ5" si="18">EV5*CF5%</f>
        <v>149.88834807897365</v>
      </c>
      <c r="BA5" s="57">
        <f t="shared" ref="BA5" si="19">EW5*CG5%</f>
        <v>75.358280618614742</v>
      </c>
      <c r="BB5" s="57">
        <f t="shared" ref="BB5" si="20">EX5*CH5%</f>
        <v>25.343469758593837</v>
      </c>
      <c r="BC5" s="57">
        <f t="shared" ref="BC5" si="21">EY5*CI5%</f>
        <v>0</v>
      </c>
      <c r="BD5" s="57">
        <f t="shared" ref="BD5" si="22">EZ5*CJ5%</f>
        <v>0</v>
      </c>
      <c r="BE5" s="57">
        <f t="shared" ref="BE5" si="23">FA5*CK5%</f>
        <v>25.00915934969801</v>
      </c>
      <c r="BF5" s="57">
        <f t="shared" ref="BF5" si="24">FB5*CL5%</f>
        <v>0</v>
      </c>
      <c r="BG5" s="57">
        <f t="shared" ref="BG5" si="25">FC5*CM5%</f>
        <v>75.356199147183816</v>
      </c>
      <c r="BH5" s="57">
        <f t="shared" ref="BH5" si="26">FD5*CN5%</f>
        <v>100.27384614169189</v>
      </c>
      <c r="BI5" s="57">
        <f t="shared" ref="BI5" si="27">FE5*CO5%</f>
        <v>25.009017226317471</v>
      </c>
      <c r="BJ5" s="57">
        <f t="shared" ref="BJ5" si="28">FF5*CP5%</f>
        <v>0</v>
      </c>
      <c r="BK5" s="57">
        <f t="shared" ref="BK5" si="29">FG5*CQ5%</f>
        <v>225.46898221331335</v>
      </c>
      <c r="BL5" s="57">
        <f t="shared" ref="BL5" si="30">FH5*CR5%</f>
        <v>0</v>
      </c>
      <c r="BM5" s="57">
        <f t="shared" ref="BM5" si="31">FI5*CS5%</f>
        <v>100.32592055141271</v>
      </c>
      <c r="BN5" s="57">
        <f t="shared" ref="BN5" si="32">FJ5*CT5%</f>
        <v>641.24050138763448</v>
      </c>
      <c r="BO5" s="57">
        <f>(($ED5*(CU5/100))/($ED5*(CU5/100)+$EB5))*100</f>
        <v>0.22176644049462557</v>
      </c>
      <c r="BP5" s="57">
        <f t="shared" ref="BP5:CT13" si="33">(($ED5*(CV5/100))/($ED5*(CV5/100)+$EB5))*100</f>
        <v>1.299944516650996</v>
      </c>
      <c r="BQ5" s="57">
        <f t="shared" si="33"/>
        <v>0.1610373500986074</v>
      </c>
      <c r="BR5" s="57">
        <f t="shared" si="33"/>
        <v>0.37329068941180976</v>
      </c>
      <c r="BS5" s="57">
        <f t="shared" si="33"/>
        <v>0.68832763599987135</v>
      </c>
      <c r="BT5" s="57">
        <f t="shared" si="33"/>
        <v>0.69516306236513514</v>
      </c>
      <c r="BU5" s="57">
        <f t="shared" si="33"/>
        <v>0.20454432413504212</v>
      </c>
      <c r="BV5" s="57">
        <f t="shared" si="33"/>
        <v>0</v>
      </c>
      <c r="BW5" s="57">
        <f t="shared" si="33"/>
        <v>0.13508337718079977</v>
      </c>
      <c r="BX5" s="57">
        <f t="shared" si="33"/>
        <v>0.15446367228858082</v>
      </c>
      <c r="BY5" s="57">
        <f t="shared" si="33"/>
        <v>3.0825123883654125E-2</v>
      </c>
      <c r="BZ5" s="57">
        <f t="shared" si="33"/>
        <v>0</v>
      </c>
      <c r="CA5" s="57">
        <f t="shared" si="33"/>
        <v>0</v>
      </c>
      <c r="CB5" s="57">
        <f t="shared" si="33"/>
        <v>6.5547997190987209E-2</v>
      </c>
      <c r="CC5" s="57">
        <f t="shared" si="33"/>
        <v>0.23024756293996565</v>
      </c>
      <c r="CD5" s="57">
        <f t="shared" si="33"/>
        <v>7.2138455589040501E-2</v>
      </c>
      <c r="CE5" s="57">
        <f t="shared" si="33"/>
        <v>0.12310774649758646</v>
      </c>
      <c r="CF5" s="57">
        <f t="shared" si="33"/>
        <v>0.59682643397421564</v>
      </c>
      <c r="CG5" s="57">
        <f t="shared" si="33"/>
        <v>4.757082221452387E-2</v>
      </c>
      <c r="CH5" s="57">
        <f t="shared" si="33"/>
        <v>5.2474655266361678E-2</v>
      </c>
      <c r="CI5" s="57">
        <f t="shared" si="33"/>
        <v>0</v>
      </c>
      <c r="CJ5" s="57">
        <f t="shared" si="33"/>
        <v>0</v>
      </c>
      <c r="CK5" s="57">
        <f t="shared" si="33"/>
        <v>3.8075332616643864E-2</v>
      </c>
      <c r="CL5" s="57">
        <f t="shared" si="33"/>
        <v>0</v>
      </c>
      <c r="CM5" s="57">
        <f t="shared" si="33"/>
        <v>5.0331608740263607E-2</v>
      </c>
      <c r="CN5" s="57">
        <f t="shared" si="33"/>
        <v>0.13841397300470831</v>
      </c>
      <c r="CO5" s="57">
        <f t="shared" si="33"/>
        <v>3.8643401557135838E-2</v>
      </c>
      <c r="CP5" s="57">
        <f t="shared" si="33"/>
        <v>0</v>
      </c>
      <c r="CQ5" s="57">
        <f t="shared" si="33"/>
        <v>0.31543407720815236</v>
      </c>
      <c r="CR5" s="57">
        <f t="shared" si="33"/>
        <v>0</v>
      </c>
      <c r="CS5" s="57">
        <f t="shared" si="33"/>
        <v>8.6553659012275158E-2</v>
      </c>
      <c r="CT5" s="57">
        <f t="shared" si="33"/>
        <v>0.17608936190261448</v>
      </c>
      <c r="CU5" s="39">
        <v>6.35</v>
      </c>
      <c r="CV5" s="39">
        <v>37.628865979381402</v>
      </c>
      <c r="CW5" s="39">
        <v>4.6082949308755801</v>
      </c>
      <c r="CX5" s="39">
        <v>10.7049608355091</v>
      </c>
      <c r="CY5" s="39">
        <v>19.801980198019798</v>
      </c>
      <c r="CZ5" s="39">
        <v>20</v>
      </c>
      <c r="DA5" s="39">
        <v>5.85585585585586</v>
      </c>
      <c r="DB5" s="39">
        <v>0</v>
      </c>
      <c r="DC5" s="39">
        <v>3.8645833333333299</v>
      </c>
      <c r="DD5" s="39">
        <v>4.4198895027624303</v>
      </c>
      <c r="DE5" s="39">
        <v>0.88095238095238104</v>
      </c>
      <c r="DF5" s="39">
        <v>0</v>
      </c>
      <c r="DG5" s="39">
        <v>0</v>
      </c>
      <c r="DH5" s="39">
        <v>1.8739495798319299</v>
      </c>
      <c r="DI5" s="39">
        <v>6.5934065934065904</v>
      </c>
      <c r="DJ5" s="39">
        <v>2.0625</v>
      </c>
      <c r="DK5" s="39">
        <v>3.5215517241379302</v>
      </c>
      <c r="DL5" s="39">
        <v>17.153846153846199</v>
      </c>
      <c r="DM5" s="39">
        <v>1.3597560975609799</v>
      </c>
      <c r="DN5" s="39">
        <v>1.5</v>
      </c>
      <c r="DO5" s="39">
        <v>0</v>
      </c>
      <c r="DP5" s="39">
        <v>0</v>
      </c>
      <c r="DQ5" s="39">
        <v>1.0882352941176501</v>
      </c>
      <c r="DR5" s="39">
        <v>0</v>
      </c>
      <c r="DS5" s="39">
        <v>1.43870967741935</v>
      </c>
      <c r="DT5" s="39">
        <v>3.96</v>
      </c>
      <c r="DU5" s="78">
        <v>1.1044776119402999</v>
      </c>
      <c r="DV5" s="78">
        <v>0</v>
      </c>
      <c r="DW5" s="78">
        <v>9.0405405405405403</v>
      </c>
      <c r="DX5" s="78">
        <v>0</v>
      </c>
      <c r="DY5" s="78">
        <v>2.4750000000000001</v>
      </c>
      <c r="DZ5" s="78">
        <v>5.03978779840849</v>
      </c>
      <c r="EA5">
        <f>(ED5/(ED5+EB5))*100</f>
        <v>3.3817797764013688</v>
      </c>
      <c r="EB5">
        <f t="shared" ref="EB5:EB27" si="34">EC5*GQ5</f>
        <v>9.6593182480000025E-2</v>
      </c>
      <c r="EC5">
        <v>572.77</v>
      </c>
      <c r="ED5" s="57">
        <f>GQ5*GR5*3600</f>
        <v>3.3809034185596229E-3</v>
      </c>
      <c r="EE5" s="57">
        <f>FK5*$GQ5*$EC5</f>
        <v>3577505.2786707394</v>
      </c>
      <c r="EF5" s="57">
        <f t="shared" ref="EF5:FJ13" si="35">FL5*$GQ5*$EC5</f>
        <v>187390.77401120003</v>
      </c>
      <c r="EG5" s="57">
        <f t="shared" si="35"/>
        <v>209607.20598160007</v>
      </c>
      <c r="EH5" s="57">
        <f t="shared" si="35"/>
        <v>369951.88889840007</v>
      </c>
      <c r="EI5" s="57">
        <f t="shared" si="35"/>
        <v>195118.22860960005</v>
      </c>
      <c r="EJ5" s="57">
        <f t="shared" si="35"/>
        <v>77274.545984000011</v>
      </c>
      <c r="EK5" s="57">
        <f t="shared" si="35"/>
        <v>214436.86510560004</v>
      </c>
      <c r="EL5" s="57">
        <f t="shared" si="35"/>
        <v>44432.863940800009</v>
      </c>
      <c r="EM5" s="57">
        <f t="shared" si="35"/>
        <v>92729.455180800025</v>
      </c>
      <c r="EN5" s="57">
        <f t="shared" si="35"/>
        <v>349667.32057760004</v>
      </c>
      <c r="EO5" s="57">
        <f t="shared" si="35"/>
        <v>81138.273283200018</v>
      </c>
      <c r="EP5" s="57">
        <f t="shared" si="35"/>
        <v>36705.409342400009</v>
      </c>
      <c r="EQ5" s="57">
        <f t="shared" si="35"/>
        <v>66649.295911200024</v>
      </c>
      <c r="ER5" s="57">
        <f t="shared" si="35"/>
        <v>114945.88715120003</v>
      </c>
      <c r="ES5" s="57">
        <f t="shared" si="35"/>
        <v>263699.38817040005</v>
      </c>
      <c r="ET5" s="57">
        <f t="shared" si="35"/>
        <v>139094.18277120002</v>
      </c>
      <c r="EU5" s="57">
        <f t="shared" si="35"/>
        <v>224096.18335360003</v>
      </c>
      <c r="EV5" s="57">
        <f t="shared" si="35"/>
        <v>25114.227444800006</v>
      </c>
      <c r="EW5" s="57">
        <f t="shared" si="35"/>
        <v>158412.81926720004</v>
      </c>
      <c r="EX5" s="57">
        <f t="shared" si="35"/>
        <v>48296.591240000009</v>
      </c>
      <c r="EY5" s="57">
        <f t="shared" si="35"/>
        <v>47330.659415200011</v>
      </c>
      <c r="EZ5" s="57">
        <f t="shared" si="35"/>
        <v>132332.65999760004</v>
      </c>
      <c r="FA5" s="57">
        <f t="shared" si="35"/>
        <v>65683.364086400019</v>
      </c>
      <c r="FB5" s="57">
        <f t="shared" si="35"/>
        <v>49262.523064800014</v>
      </c>
      <c r="FC5" s="57">
        <f t="shared" si="35"/>
        <v>149719.43284400002</v>
      </c>
      <c r="FD5" s="57">
        <f t="shared" si="35"/>
        <v>72444.886860000013</v>
      </c>
      <c r="FE5" s="57">
        <f t="shared" si="35"/>
        <v>64717.432261600014</v>
      </c>
      <c r="FF5" s="57">
        <f t="shared" si="35"/>
        <v>81138.273283200018</v>
      </c>
      <c r="FG5" s="57">
        <f t="shared" si="35"/>
        <v>71478.955035200022</v>
      </c>
      <c r="FH5" s="57">
        <f t="shared" si="35"/>
        <v>63751.500436800015</v>
      </c>
      <c r="FI5" s="57">
        <f t="shared" si="35"/>
        <v>115911.81897600002</v>
      </c>
      <c r="FJ5" s="57">
        <f t="shared" si="35"/>
        <v>364156.29794960009</v>
      </c>
      <c r="FK5" s="39">
        <v>37036830</v>
      </c>
      <c r="FL5" s="39">
        <v>1940000</v>
      </c>
      <c r="FM5" s="39">
        <v>2170000</v>
      </c>
      <c r="FN5" s="39">
        <v>3830000</v>
      </c>
      <c r="FO5" s="39">
        <v>2020000</v>
      </c>
      <c r="FP5" s="39">
        <v>800000</v>
      </c>
      <c r="FQ5" s="39">
        <v>2220000</v>
      </c>
      <c r="FR5" s="39">
        <v>460000</v>
      </c>
      <c r="FS5" s="39">
        <v>960000</v>
      </c>
      <c r="FT5" s="39">
        <v>3620000</v>
      </c>
      <c r="FU5" s="39">
        <v>840000</v>
      </c>
      <c r="FV5" s="39">
        <v>380000</v>
      </c>
      <c r="FW5" s="39">
        <v>690000</v>
      </c>
      <c r="FX5" s="39">
        <v>1190000</v>
      </c>
      <c r="FY5" s="39">
        <v>2730000</v>
      </c>
      <c r="FZ5" s="39">
        <v>1440000</v>
      </c>
      <c r="GA5" s="39">
        <v>2320000</v>
      </c>
      <c r="GB5" s="39">
        <v>260000</v>
      </c>
      <c r="GC5" s="39">
        <v>1640000</v>
      </c>
      <c r="GD5" s="39">
        <v>500000</v>
      </c>
      <c r="GE5" s="39">
        <v>490000</v>
      </c>
      <c r="GF5" s="39">
        <v>1370000</v>
      </c>
      <c r="GG5" s="39">
        <v>680000</v>
      </c>
      <c r="GH5" s="39">
        <v>510000</v>
      </c>
      <c r="GI5" s="39">
        <v>1550000</v>
      </c>
      <c r="GJ5" s="39">
        <v>750000</v>
      </c>
      <c r="GK5" s="39">
        <v>670000</v>
      </c>
      <c r="GL5" s="39">
        <v>840000</v>
      </c>
      <c r="GM5" s="39">
        <v>740000</v>
      </c>
      <c r="GN5" s="39">
        <v>660000</v>
      </c>
      <c r="GO5" s="39">
        <v>1200000</v>
      </c>
      <c r="GP5" s="39">
        <v>3770000</v>
      </c>
      <c r="GQ5" s="31">
        <v>1.6864218181818186E-4</v>
      </c>
      <c r="GR5" s="75">
        <f t="shared" ref="GR5:GR27" si="36">GS5*((GT5+GU5)/(GT5+GV5))</f>
        <v>5.5688311688311684E-3</v>
      </c>
      <c r="GS5" s="59">
        <v>6.4000000000000003E-3</v>
      </c>
      <c r="GT5">
        <v>1.7</v>
      </c>
      <c r="GU5">
        <v>5</v>
      </c>
      <c r="GV5">
        <v>6</v>
      </c>
    </row>
    <row r="6" spans="1:213" x14ac:dyDescent="0.25">
      <c r="A6" s="38" t="s">
        <v>270</v>
      </c>
      <c r="B6" s="38"/>
      <c r="C6" s="60">
        <f t="shared" ref="C6:C27" si="37">($GQ6/(1-(BO6/100)))-$GQ6</f>
        <v>3.1008931240821989E-7</v>
      </c>
      <c r="D6" s="60">
        <f t="shared" si="0"/>
        <v>1.8375290044483764E-6</v>
      </c>
      <c r="E6" s="60">
        <f t="shared" si="0"/>
        <v>2.2503669393534416E-7</v>
      </c>
      <c r="F6" s="60">
        <f t="shared" si="0"/>
        <v>5.2275495194327882E-7</v>
      </c>
      <c r="G6" s="60">
        <f t="shared" si="0"/>
        <v>9.669893580984345E-7</v>
      </c>
      <c r="H6" s="60">
        <f t="shared" si="0"/>
        <v>9.766592516793958E-7</v>
      </c>
      <c r="I6" s="60">
        <f t="shared" si="0"/>
        <v>2.8595878990615394E-7</v>
      </c>
      <c r="J6" s="60">
        <f t="shared" si="0"/>
        <v>0</v>
      </c>
      <c r="K6" s="60">
        <f t="shared" si="0"/>
        <v>1.8871905331930682E-7</v>
      </c>
      <c r="L6" s="60">
        <f t="shared" si="0"/>
        <v>2.1583629871368103E-7</v>
      </c>
      <c r="M6" s="60">
        <f t="shared" si="0"/>
        <v>4.3019514657304881E-8</v>
      </c>
      <c r="N6" s="60">
        <f t="shared" si="0"/>
        <v>0</v>
      </c>
      <c r="O6" s="60">
        <f t="shared" si="0"/>
        <v>0</v>
      </c>
      <c r="P6" s="60">
        <f t="shared" si="0"/>
        <v>9.151050971617546E-8</v>
      </c>
      <c r="Q6" s="60">
        <f t="shared" si="0"/>
        <v>3.2197557747672568E-7</v>
      </c>
      <c r="R6" s="60">
        <f t="shared" si="0"/>
        <v>1.0071798532945014E-7</v>
      </c>
      <c r="S6" s="60">
        <f t="shared" si="0"/>
        <v>1.7196780358234658E-7</v>
      </c>
      <c r="T6" s="60">
        <f t="shared" si="0"/>
        <v>8.3767312740196803E-7</v>
      </c>
      <c r="U6" s="60">
        <f t="shared" si="0"/>
        <v>6.640091863551194E-8</v>
      </c>
      <c r="V6" s="60">
        <f t="shared" si="0"/>
        <v>7.3249443875966205E-8</v>
      </c>
      <c r="W6" s="60">
        <f t="shared" si="0"/>
        <v>0</v>
      </c>
      <c r="X6" s="60">
        <f t="shared" si="0"/>
        <v>0</v>
      </c>
      <c r="Y6" s="60">
        <f t="shared" si="0"/>
        <v>5.314175340019058E-8</v>
      </c>
      <c r="Z6" s="60">
        <f t="shared" si="0"/>
        <v>0</v>
      </c>
      <c r="AA6" s="60">
        <f t="shared" si="0"/>
        <v>7.0256455846621395E-8</v>
      </c>
      <c r="AB6" s="60">
        <f t="shared" si="0"/>
        <v>1.9337853183250958E-7</v>
      </c>
      <c r="AC6" s="60">
        <f t="shared" si="0"/>
        <v>5.3934913898706551E-8</v>
      </c>
      <c r="AD6" s="60">
        <f t="shared" si="0"/>
        <v>0</v>
      </c>
      <c r="AE6" s="60">
        <f t="shared" si="0"/>
        <v>4.4147637795510005E-7</v>
      </c>
      <c r="AF6" s="60">
        <f t="shared" si="0"/>
        <v>0</v>
      </c>
      <c r="AG6" s="60">
        <f t="shared" si="0"/>
        <v>1.2086158239531849E-7</v>
      </c>
      <c r="AH6" s="60">
        <f t="shared" si="0"/>
        <v>2.4610776899083148E-7</v>
      </c>
      <c r="AI6" s="57">
        <f t="shared" ref="AI6:AI27" si="38">EE6*BO6%</f>
        <v>6563.5179917149881</v>
      </c>
      <c r="AJ6" s="57">
        <f t="shared" ref="AJ6:AJ27" si="39">EF6*BP6%</f>
        <v>2015.2716362256701</v>
      </c>
      <c r="AK6" s="57">
        <f t="shared" ref="AK6:AK27" si="40">EG6*BQ6%</f>
        <v>279.25013742250775</v>
      </c>
      <c r="AL6" s="57">
        <f t="shared" ref="AL6:AL27" si="41">EH6*BR6%</f>
        <v>1142.4915009415065</v>
      </c>
      <c r="AM6" s="57">
        <f t="shared" ref="AM6:AM27" si="42">EI6*BS6%</f>
        <v>1111.1012141644464</v>
      </c>
      <c r="AN6" s="57">
        <f t="shared" ref="AN6:AN27" si="43">EJ6*BT6%</f>
        <v>444.4098957044863</v>
      </c>
      <c r="AO6" s="57">
        <f t="shared" ref="AO6:AO27" si="44">EK6*BU6%</f>
        <v>362.86698262435283</v>
      </c>
      <c r="AP6" s="57">
        <f t="shared" ref="AP6:AP27" si="45">EL6*BV6%</f>
        <v>0</v>
      </c>
      <c r="AQ6" s="57">
        <f t="shared" ref="AQ6:AQ27" si="46">EM6*BW6%</f>
        <v>103.62873313794732</v>
      </c>
      <c r="AR6" s="57">
        <f t="shared" ref="AR6:AR27" si="47">EN6*BX6%</f>
        <v>446.82963845782558</v>
      </c>
      <c r="AS6" s="57">
        <f t="shared" ref="AS6:AS27" si="48">EO6*BY6%</f>
        <v>20.691461289363005</v>
      </c>
      <c r="AT6" s="57">
        <f t="shared" ref="AT6:AT27" si="49">EP6*BZ6%</f>
        <v>0</v>
      </c>
      <c r="AU6" s="57">
        <f t="shared" ref="AU6:AU27" si="50">EQ6*CA6%</f>
        <v>0</v>
      </c>
      <c r="AV6" s="57">
        <f t="shared" ref="AV6:AV27" si="51">ER6*CB6%</f>
        <v>62.332340434000344</v>
      </c>
      <c r="AW6" s="57">
        <f t="shared" ref="AW6:AW27" si="52">ES6*CC6%</f>
        <v>502.30180092556213</v>
      </c>
      <c r="AX6" s="57">
        <f t="shared" ref="AX6:AX27" si="53">ET6*CD6%</f>
        <v>83.011140074045642</v>
      </c>
      <c r="AY6" s="57">
        <f t="shared" ref="AY6:AY27" si="54">EU6*CE6%</f>
        <v>228.23403724339894</v>
      </c>
      <c r="AZ6" s="57">
        <f t="shared" ref="AZ6:AZ27" si="55">EV6*CF6%</f>
        <v>124.0019298802661</v>
      </c>
      <c r="BA6" s="57">
        <f t="shared" ref="BA6:BA27" si="56">EW6*CG6%</f>
        <v>62.343553377767464</v>
      </c>
      <c r="BB6" s="57">
        <f t="shared" ref="BB6:BB27" si="57">EX6*CH6%</f>
        <v>20.966534091575909</v>
      </c>
      <c r="BC6" s="57">
        <f t="shared" ref="BC6:BC27" si="58">EY6*CI6%</f>
        <v>0</v>
      </c>
      <c r="BD6" s="57">
        <f t="shared" ref="BD6:BD27" si="59">EZ6*CJ6%</f>
        <v>0</v>
      </c>
      <c r="BE6" s="57">
        <f t="shared" ref="BE6:BE27" si="60">FA6*CK6%</f>
        <v>20.689960652656545</v>
      </c>
      <c r="BF6" s="57">
        <f t="shared" ref="BF6:BF27" si="61">FB6*CL6%</f>
        <v>0</v>
      </c>
      <c r="BG6" s="57">
        <f t="shared" ref="BG6:BG27" si="62">FC6*CM6%</f>
        <v>62.341831386180168</v>
      </c>
      <c r="BH6" s="57">
        <f t="shared" ref="BH6:BH27" si="63">FD6*CN6%</f>
        <v>82.956084295060265</v>
      </c>
      <c r="BI6" s="57">
        <f t="shared" ref="BI6:BI27" si="64">FE6*CO6%</f>
        <v>20.689843074648032</v>
      </c>
      <c r="BJ6" s="57">
        <f t="shared" ref="BJ6:BJ27" si="65">FF6*CP6%</f>
        <v>0</v>
      </c>
      <c r="BK6" s="57">
        <f t="shared" ref="BK6:BK27" si="66">FG6*CQ6%</f>
        <v>186.52943528244995</v>
      </c>
      <c r="BL6" s="57">
        <f t="shared" ref="BL6:BL27" si="67">FH6*CR6%</f>
        <v>0</v>
      </c>
      <c r="BM6" s="57">
        <f t="shared" ref="BM6:BM27" si="68">FI6*CS6%</f>
        <v>82.999165210858663</v>
      </c>
      <c r="BN6" s="57">
        <f t="shared" ref="BN6:BN27" si="69">FJ6*CT6%</f>
        <v>530.49527003634046</v>
      </c>
      <c r="BO6" s="57">
        <f t="shared" ref="BO6:BO27" si="70">(($ED6*(CU6/100))/($ED6*(CU6/100)+$EB6))*100</f>
        <v>0.22176644049462557</v>
      </c>
      <c r="BP6" s="57">
        <f t="shared" si="33"/>
        <v>1.299944516650996</v>
      </c>
      <c r="BQ6" s="57">
        <f t="shared" si="33"/>
        <v>0.1610373500986074</v>
      </c>
      <c r="BR6" s="57">
        <f t="shared" si="33"/>
        <v>0.37329068941180976</v>
      </c>
      <c r="BS6" s="57">
        <f t="shared" si="33"/>
        <v>0.68832763599987123</v>
      </c>
      <c r="BT6" s="57">
        <f t="shared" si="33"/>
        <v>0.69516306236513503</v>
      </c>
      <c r="BU6" s="57">
        <f t="shared" si="33"/>
        <v>0.20454432413504212</v>
      </c>
      <c r="BV6" s="57">
        <f t="shared" si="33"/>
        <v>0</v>
      </c>
      <c r="BW6" s="57">
        <f t="shared" si="33"/>
        <v>0.13508337718079977</v>
      </c>
      <c r="BX6" s="57">
        <f t="shared" si="33"/>
        <v>0.15446367228858082</v>
      </c>
      <c r="BY6" s="57">
        <f t="shared" si="33"/>
        <v>3.0825123883654125E-2</v>
      </c>
      <c r="BZ6" s="57">
        <f t="shared" si="33"/>
        <v>0</v>
      </c>
      <c r="CA6" s="57">
        <f t="shared" si="33"/>
        <v>0</v>
      </c>
      <c r="CB6" s="57">
        <f t="shared" si="33"/>
        <v>6.5547997190987195E-2</v>
      </c>
      <c r="CC6" s="57">
        <f t="shared" si="33"/>
        <v>0.23024756293996562</v>
      </c>
      <c r="CD6" s="57">
        <f t="shared" si="33"/>
        <v>7.2138455589040487E-2</v>
      </c>
      <c r="CE6" s="57">
        <f t="shared" si="33"/>
        <v>0.12310774649758643</v>
      </c>
      <c r="CF6" s="57">
        <f t="shared" si="33"/>
        <v>0.59682643397421564</v>
      </c>
      <c r="CG6" s="57">
        <f t="shared" si="33"/>
        <v>4.757082221452387E-2</v>
      </c>
      <c r="CH6" s="57">
        <f t="shared" si="33"/>
        <v>5.2474655266361664E-2</v>
      </c>
      <c r="CI6" s="57">
        <f t="shared" si="33"/>
        <v>0</v>
      </c>
      <c r="CJ6" s="57">
        <f t="shared" si="33"/>
        <v>0</v>
      </c>
      <c r="CK6" s="57">
        <f t="shared" si="33"/>
        <v>3.807533261664385E-2</v>
      </c>
      <c r="CL6" s="57">
        <f t="shared" si="33"/>
        <v>0</v>
      </c>
      <c r="CM6" s="57">
        <f t="shared" si="33"/>
        <v>5.0331608740263607E-2</v>
      </c>
      <c r="CN6" s="57">
        <f t="shared" si="33"/>
        <v>0.13841397300470831</v>
      </c>
      <c r="CO6" s="57">
        <f t="shared" si="33"/>
        <v>3.8643401557135838E-2</v>
      </c>
      <c r="CP6" s="57">
        <f t="shared" si="33"/>
        <v>0</v>
      </c>
      <c r="CQ6" s="57">
        <f t="shared" si="33"/>
        <v>0.31543407720815236</v>
      </c>
      <c r="CR6" s="57">
        <f t="shared" si="33"/>
        <v>0</v>
      </c>
      <c r="CS6" s="57">
        <f t="shared" si="33"/>
        <v>8.655365901227513E-2</v>
      </c>
      <c r="CT6" s="57">
        <f t="shared" si="33"/>
        <v>0.17608936190261446</v>
      </c>
      <c r="CU6" s="39">
        <v>6.35</v>
      </c>
      <c r="CV6" s="39">
        <v>37.628865979381402</v>
      </c>
      <c r="CW6" s="39">
        <v>4.6082949308755801</v>
      </c>
      <c r="CX6" s="39">
        <v>10.7049608355091</v>
      </c>
      <c r="CY6" s="39">
        <v>19.801980198019798</v>
      </c>
      <c r="CZ6" s="39">
        <v>20</v>
      </c>
      <c r="DA6" s="39">
        <v>5.85585585585586</v>
      </c>
      <c r="DB6" s="39">
        <v>0</v>
      </c>
      <c r="DC6" s="39">
        <v>3.8645833333333299</v>
      </c>
      <c r="DD6" s="39">
        <v>4.4198895027624303</v>
      </c>
      <c r="DE6" s="39">
        <v>0.88095238095238104</v>
      </c>
      <c r="DF6" s="39">
        <v>0</v>
      </c>
      <c r="DG6" s="39">
        <v>0</v>
      </c>
      <c r="DH6" s="39">
        <v>1.8739495798319299</v>
      </c>
      <c r="DI6" s="39">
        <v>6.5934065934065904</v>
      </c>
      <c r="DJ6" s="39">
        <v>2.0625</v>
      </c>
      <c r="DK6" s="39">
        <v>3.5215517241379302</v>
      </c>
      <c r="DL6" s="39">
        <v>17.153846153846199</v>
      </c>
      <c r="DM6" s="39">
        <v>1.3597560975609799</v>
      </c>
      <c r="DN6" s="39">
        <v>1.5</v>
      </c>
      <c r="DO6" s="39">
        <v>0</v>
      </c>
      <c r="DP6" s="39">
        <v>0</v>
      </c>
      <c r="DQ6" s="39">
        <v>1.0882352941176501</v>
      </c>
      <c r="DR6" s="39">
        <v>0</v>
      </c>
      <c r="DS6" s="39">
        <v>1.43870967741935</v>
      </c>
      <c r="DT6" s="39">
        <v>3.96</v>
      </c>
      <c r="DU6" s="78">
        <v>1.1044776119402999</v>
      </c>
      <c r="DV6" s="78">
        <v>0</v>
      </c>
      <c r="DW6" s="78">
        <v>9.0405405405405403</v>
      </c>
      <c r="DX6" s="78">
        <v>0</v>
      </c>
      <c r="DY6" s="78">
        <v>2.4750000000000001</v>
      </c>
      <c r="DZ6" s="78">
        <v>5.03978779840849</v>
      </c>
      <c r="EA6">
        <f t="shared" ref="EA6:EA27" si="71">(ED6/(ED6+EB6))*100</f>
        <v>3.3817797764013688</v>
      </c>
      <c r="EB6">
        <f t="shared" si="34"/>
        <v>7.9911088448888917E-2</v>
      </c>
      <c r="EC6">
        <v>572.77</v>
      </c>
      <c r="ED6" s="57">
        <f t="shared" ref="ED6:ED27" si="72">GQ6*GR6*3600</f>
        <v>2.7970055979220786E-3</v>
      </c>
      <c r="EE6" s="57">
        <f t="shared" ref="EE6:EE27" si="73">FK6*$GQ6*$EC6</f>
        <v>2959653.3979964624</v>
      </c>
      <c r="EF6" s="57">
        <f t="shared" si="35"/>
        <v>155027.51159084449</v>
      </c>
      <c r="EG6" s="57">
        <f t="shared" si="35"/>
        <v>173407.06193408894</v>
      </c>
      <c r="EH6" s="57">
        <f t="shared" si="35"/>
        <v>306059.46875924454</v>
      </c>
      <c r="EI6" s="57">
        <f t="shared" si="35"/>
        <v>161420.39866675559</v>
      </c>
      <c r="EJ6" s="57">
        <f t="shared" si="35"/>
        <v>63928.870759111131</v>
      </c>
      <c r="EK6" s="57">
        <f t="shared" si="35"/>
        <v>177402.61635653337</v>
      </c>
      <c r="EL6" s="57">
        <f t="shared" si="35"/>
        <v>36759.100686488899</v>
      </c>
      <c r="EM6" s="57">
        <f t="shared" si="35"/>
        <v>76714.644910933348</v>
      </c>
      <c r="EN6" s="57">
        <f t="shared" si="35"/>
        <v>289278.14018497785</v>
      </c>
      <c r="EO6" s="57">
        <f t="shared" si="35"/>
        <v>67125.314297066696</v>
      </c>
      <c r="EP6" s="57">
        <f t="shared" si="35"/>
        <v>30366.213610577786</v>
      </c>
      <c r="EQ6" s="57">
        <f t="shared" si="35"/>
        <v>55138.651029733352</v>
      </c>
      <c r="ER6" s="57">
        <f t="shared" si="35"/>
        <v>95094.195254177801</v>
      </c>
      <c r="ES6" s="57">
        <f t="shared" si="35"/>
        <v>218157.27146546674</v>
      </c>
      <c r="ET6" s="57">
        <f t="shared" si="35"/>
        <v>115071.96736640003</v>
      </c>
      <c r="EU6" s="57">
        <f t="shared" si="35"/>
        <v>185393.72520142226</v>
      </c>
      <c r="EV6" s="57">
        <f t="shared" si="35"/>
        <v>20776.882996711116</v>
      </c>
      <c r="EW6" s="57">
        <f t="shared" si="35"/>
        <v>131054.18505617783</v>
      </c>
      <c r="EX6" s="57">
        <f t="shared" si="35"/>
        <v>39955.544224444457</v>
      </c>
      <c r="EY6" s="57">
        <f t="shared" si="35"/>
        <v>39156.433339955562</v>
      </c>
      <c r="EZ6" s="57">
        <f t="shared" si="35"/>
        <v>109478.19117497781</v>
      </c>
      <c r="FA6" s="57">
        <f t="shared" si="35"/>
        <v>54339.540145244464</v>
      </c>
      <c r="FB6" s="57">
        <f t="shared" si="35"/>
        <v>40754.655108933344</v>
      </c>
      <c r="FC6" s="57">
        <f t="shared" si="35"/>
        <v>123862.18709577782</v>
      </c>
      <c r="FD6" s="57">
        <f t="shared" si="35"/>
        <v>59933.316336666685</v>
      </c>
      <c r="FE6" s="57">
        <f t="shared" si="35"/>
        <v>53540.429260755569</v>
      </c>
      <c r="FF6" s="57">
        <f t="shared" si="35"/>
        <v>67125.314297066696</v>
      </c>
      <c r="FG6" s="57">
        <f t="shared" si="35"/>
        <v>59134.205452177797</v>
      </c>
      <c r="FH6" s="57">
        <f t="shared" si="35"/>
        <v>52741.318376266681</v>
      </c>
      <c r="FI6" s="57">
        <f t="shared" si="35"/>
        <v>95893.306138666696</v>
      </c>
      <c r="FJ6" s="57">
        <f t="shared" si="35"/>
        <v>301264.80345231126</v>
      </c>
      <c r="FK6" s="39">
        <v>37036830</v>
      </c>
      <c r="FL6" s="39">
        <v>1940000</v>
      </c>
      <c r="FM6" s="39">
        <v>2170000</v>
      </c>
      <c r="FN6" s="39">
        <v>3830000</v>
      </c>
      <c r="FO6" s="39">
        <v>2020000</v>
      </c>
      <c r="FP6" s="39">
        <v>800000</v>
      </c>
      <c r="FQ6" s="39">
        <v>2220000</v>
      </c>
      <c r="FR6" s="39">
        <v>460000</v>
      </c>
      <c r="FS6" s="39">
        <v>960000</v>
      </c>
      <c r="FT6" s="39">
        <v>3620000</v>
      </c>
      <c r="FU6" s="39">
        <v>840000</v>
      </c>
      <c r="FV6" s="39">
        <v>380000</v>
      </c>
      <c r="FW6" s="39">
        <v>690000</v>
      </c>
      <c r="FX6" s="39">
        <v>1190000</v>
      </c>
      <c r="FY6" s="39">
        <v>2730000</v>
      </c>
      <c r="FZ6" s="39">
        <v>1440000</v>
      </c>
      <c r="GA6" s="39">
        <v>2320000</v>
      </c>
      <c r="GB6" s="39">
        <v>260000</v>
      </c>
      <c r="GC6" s="39">
        <v>1640000</v>
      </c>
      <c r="GD6" s="39">
        <v>500000</v>
      </c>
      <c r="GE6" s="39">
        <v>490000</v>
      </c>
      <c r="GF6" s="39">
        <v>1370000</v>
      </c>
      <c r="GG6" s="39">
        <v>680000</v>
      </c>
      <c r="GH6" s="39">
        <v>510000</v>
      </c>
      <c r="GI6" s="39">
        <v>1550000</v>
      </c>
      <c r="GJ6" s="39">
        <v>750000</v>
      </c>
      <c r="GK6" s="39">
        <v>670000</v>
      </c>
      <c r="GL6" s="39">
        <v>840000</v>
      </c>
      <c r="GM6" s="39">
        <v>740000</v>
      </c>
      <c r="GN6" s="39">
        <v>660000</v>
      </c>
      <c r="GO6" s="39">
        <v>1200000</v>
      </c>
      <c r="GP6" s="39">
        <v>3770000</v>
      </c>
      <c r="GQ6" s="27">
        <v>1.3951688888888894E-4</v>
      </c>
      <c r="GR6" s="75">
        <f t="shared" si="36"/>
        <v>5.5688311688311684E-3</v>
      </c>
      <c r="GS6" s="59">
        <v>6.4000000000000003E-3</v>
      </c>
      <c r="GT6">
        <v>1.7</v>
      </c>
      <c r="GU6">
        <v>5</v>
      </c>
      <c r="GV6">
        <v>6</v>
      </c>
    </row>
    <row r="7" spans="1:213" ht="18.75" x14ac:dyDescent="0.35">
      <c r="A7" s="38" t="s">
        <v>271</v>
      </c>
      <c r="B7" s="38"/>
      <c r="C7" s="60">
        <f t="shared" si="37"/>
        <v>2.1501088477970118E-7</v>
      </c>
      <c r="D7" s="60">
        <f t="shared" si="0"/>
        <v>1.2741127192887521E-6</v>
      </c>
      <c r="E7" s="60">
        <f t="shared" si="0"/>
        <v>1.5603678274226057E-7</v>
      </c>
      <c r="F7" s="60">
        <f t="shared" si="0"/>
        <v>3.6246977964958288E-7</v>
      </c>
      <c r="G7" s="60">
        <f t="shared" si="0"/>
        <v>6.704946901994269E-7</v>
      </c>
      <c r="H7" s="60">
        <f t="shared" si="0"/>
        <v>6.7719963710142659E-7</v>
      </c>
      <c r="I7" s="60">
        <f t="shared" si="0"/>
        <v>1.9827917302519247E-7</v>
      </c>
      <c r="J7" s="60">
        <f t="shared" si="0"/>
        <v>0</v>
      </c>
      <c r="K7" s="60">
        <f t="shared" si="0"/>
        <v>1.3085472154407071E-7</v>
      </c>
      <c r="L7" s="60">
        <f t="shared" si="0"/>
        <v>1.4965737836496087E-7</v>
      </c>
      <c r="M7" s="60">
        <f t="shared" si="0"/>
        <v>2.9829031634217695E-8</v>
      </c>
      <c r="N7" s="60">
        <f t="shared" si="0"/>
        <v>0</v>
      </c>
      <c r="O7" s="60">
        <f t="shared" si="0"/>
        <v>0</v>
      </c>
      <c r="P7" s="60">
        <f t="shared" si="0"/>
        <v>6.3451898770427399E-8</v>
      </c>
      <c r="Q7" s="60">
        <f t="shared" si="0"/>
        <v>2.2325262761584911E-7</v>
      </c>
      <c r="R7" s="60">
        <f t="shared" si="0"/>
        <v>6.983621257608682E-8</v>
      </c>
      <c r="S7" s="60">
        <f t="shared" si="0"/>
        <v>1.1923967748100406E-7</v>
      </c>
      <c r="T7" s="60">
        <f t="shared" si="0"/>
        <v>5.808289195139186E-7</v>
      </c>
      <c r="U7" s="60">
        <f t="shared" si="0"/>
        <v>4.6041316790733648E-8</v>
      </c>
      <c r="V7" s="60">
        <f t="shared" si="0"/>
        <v>5.078997278261106E-8</v>
      </c>
      <c r="W7" s="60">
        <f t="shared" si="0"/>
        <v>0</v>
      </c>
      <c r="X7" s="60">
        <f t="shared" si="0"/>
        <v>0</v>
      </c>
      <c r="Y7" s="60">
        <f t="shared" si="0"/>
        <v>3.6847627312859544E-8</v>
      </c>
      <c r="Z7" s="60">
        <f t="shared" si="0"/>
        <v>0</v>
      </c>
      <c r="AA7" s="60">
        <f t="shared" si="0"/>
        <v>4.8714683572125927E-8</v>
      </c>
      <c r="AB7" s="60">
        <f t="shared" si="0"/>
        <v>1.3408552814607097E-7</v>
      </c>
      <c r="AC7" s="60">
        <f t="shared" si="0"/>
        <v>3.7397591899629564E-8</v>
      </c>
      <c r="AD7" s="60">
        <f t="shared" si="0"/>
        <v>0</v>
      </c>
      <c r="AE7" s="60">
        <f t="shared" si="0"/>
        <v>3.0611253866273539E-7</v>
      </c>
      <c r="AF7" s="60">
        <f t="shared" si="0"/>
        <v>0</v>
      </c>
      <c r="AG7" s="60">
        <f t="shared" si="0"/>
        <v>8.3803455091309605E-8</v>
      </c>
      <c r="AH7" s="60">
        <f t="shared" si="0"/>
        <v>1.7064712340751989E-7</v>
      </c>
      <c r="AI7" s="57">
        <f t="shared" si="38"/>
        <v>4551.0366020236643</v>
      </c>
      <c r="AJ7" s="57">
        <f t="shared" si="39"/>
        <v>1397.3565686968882</v>
      </c>
      <c r="AK7" s="57">
        <f t="shared" si="40"/>
        <v>193.62750252748259</v>
      </c>
      <c r="AL7" s="57">
        <f t="shared" si="41"/>
        <v>792.18502102820651</v>
      </c>
      <c r="AM7" s="57">
        <f t="shared" si="42"/>
        <v>770.41950682519132</v>
      </c>
      <c r="AN7" s="57">
        <f t="shared" si="43"/>
        <v>308.14659214854515</v>
      </c>
      <c r="AO7" s="57">
        <f t="shared" si="44"/>
        <v>251.6060627355443</v>
      </c>
      <c r="AP7" s="57">
        <f t="shared" si="45"/>
        <v>0</v>
      </c>
      <c r="AQ7" s="57">
        <f t="shared" si="46"/>
        <v>71.854477755291612</v>
      </c>
      <c r="AR7" s="57">
        <f t="shared" si="47"/>
        <v>309.82440241002831</v>
      </c>
      <c r="AS7" s="57">
        <f t="shared" si="48"/>
        <v>14.347122655276157</v>
      </c>
      <c r="AT7" s="57">
        <f t="shared" si="49"/>
        <v>0</v>
      </c>
      <c r="AU7" s="57">
        <f t="shared" si="50"/>
        <v>0</v>
      </c>
      <c r="AV7" s="57">
        <f t="shared" si="51"/>
        <v>43.220230852267854</v>
      </c>
      <c r="AW7" s="57">
        <f t="shared" si="52"/>
        <v>348.28789745989985</v>
      </c>
      <c r="AX7" s="57">
        <f t="shared" si="53"/>
        <v>57.558574125883197</v>
      </c>
      <c r="AY7" s="57">
        <f t="shared" si="54"/>
        <v>158.25376857859999</v>
      </c>
      <c r="AZ7" s="57">
        <f t="shared" si="55"/>
        <v>85.980920951083846</v>
      </c>
      <c r="BA7" s="57">
        <f t="shared" si="56"/>
        <v>43.228005725067007</v>
      </c>
      <c r="BB7" s="57">
        <f t="shared" si="57"/>
        <v>14.537853661525002</v>
      </c>
      <c r="BC7" s="57">
        <f t="shared" si="58"/>
        <v>0</v>
      </c>
      <c r="BD7" s="57">
        <f t="shared" si="59"/>
        <v>0</v>
      </c>
      <c r="BE7" s="57">
        <f t="shared" si="60"/>
        <v>14.346082138195831</v>
      </c>
      <c r="BF7" s="57">
        <f t="shared" si="61"/>
        <v>0</v>
      </c>
      <c r="BG7" s="57">
        <f t="shared" si="62"/>
        <v>43.226811724113247</v>
      </c>
      <c r="BH7" s="57">
        <f t="shared" si="63"/>
        <v>57.520399344366375</v>
      </c>
      <c r="BI7" s="57">
        <f t="shared" si="64"/>
        <v>14.346000611517452</v>
      </c>
      <c r="BJ7" s="57">
        <f t="shared" si="65"/>
        <v>0</v>
      </c>
      <c r="BK7" s="57">
        <f t="shared" si="66"/>
        <v>129.33647601740228</v>
      </c>
      <c r="BL7" s="57">
        <f t="shared" si="67"/>
        <v>0</v>
      </c>
      <c r="BM7" s="57">
        <f t="shared" si="68"/>
        <v>57.550270950552999</v>
      </c>
      <c r="BN7" s="57">
        <f t="shared" si="69"/>
        <v>367.83679029803</v>
      </c>
      <c r="BO7" s="57">
        <f t="shared" si="70"/>
        <v>0.22176644049462557</v>
      </c>
      <c r="BP7" s="57">
        <f t="shared" si="33"/>
        <v>1.299944516650996</v>
      </c>
      <c r="BQ7" s="57">
        <f t="shared" si="33"/>
        <v>0.1610373500986074</v>
      </c>
      <c r="BR7" s="57">
        <f t="shared" si="33"/>
        <v>0.37329068941180971</v>
      </c>
      <c r="BS7" s="57">
        <f t="shared" si="33"/>
        <v>0.68832763599987135</v>
      </c>
      <c r="BT7" s="57">
        <f t="shared" si="33"/>
        <v>0.69516306236513492</v>
      </c>
      <c r="BU7" s="57">
        <f t="shared" si="33"/>
        <v>0.20454432413504212</v>
      </c>
      <c r="BV7" s="57">
        <f t="shared" si="33"/>
        <v>0</v>
      </c>
      <c r="BW7" s="57">
        <f t="shared" si="33"/>
        <v>0.13508337718079977</v>
      </c>
      <c r="BX7" s="57">
        <f t="shared" si="33"/>
        <v>0.15446367228858082</v>
      </c>
      <c r="BY7" s="57">
        <f t="shared" si="33"/>
        <v>3.0825123883654125E-2</v>
      </c>
      <c r="BZ7" s="57">
        <f t="shared" si="33"/>
        <v>0</v>
      </c>
      <c r="CA7" s="57">
        <f t="shared" si="33"/>
        <v>0</v>
      </c>
      <c r="CB7" s="57">
        <f t="shared" si="33"/>
        <v>6.5547997190987209E-2</v>
      </c>
      <c r="CC7" s="57">
        <f t="shared" si="33"/>
        <v>0.23024756293996562</v>
      </c>
      <c r="CD7" s="57">
        <f t="shared" si="33"/>
        <v>7.2138455589040487E-2</v>
      </c>
      <c r="CE7" s="57">
        <f t="shared" si="33"/>
        <v>0.12310774649758646</v>
      </c>
      <c r="CF7" s="57">
        <f t="shared" si="33"/>
        <v>0.59682643397421564</v>
      </c>
      <c r="CG7" s="57">
        <f t="shared" si="33"/>
        <v>4.757082221452387E-2</v>
      </c>
      <c r="CH7" s="57">
        <f t="shared" si="33"/>
        <v>5.2474655266361678E-2</v>
      </c>
      <c r="CI7" s="57">
        <f t="shared" si="33"/>
        <v>0</v>
      </c>
      <c r="CJ7" s="57">
        <f t="shared" si="33"/>
        <v>0</v>
      </c>
      <c r="CK7" s="57">
        <f t="shared" si="33"/>
        <v>3.8075332616643857E-2</v>
      </c>
      <c r="CL7" s="57">
        <f t="shared" si="33"/>
        <v>0</v>
      </c>
      <c r="CM7" s="57">
        <f t="shared" si="33"/>
        <v>5.0331608740263621E-2</v>
      </c>
      <c r="CN7" s="57">
        <f t="shared" si="33"/>
        <v>0.13841397300470831</v>
      </c>
      <c r="CO7" s="57">
        <f t="shared" si="33"/>
        <v>3.8643401557135838E-2</v>
      </c>
      <c r="CP7" s="57">
        <f t="shared" si="33"/>
        <v>0</v>
      </c>
      <c r="CQ7" s="57">
        <f t="shared" si="33"/>
        <v>0.31543407720815231</v>
      </c>
      <c r="CR7" s="57">
        <f t="shared" si="33"/>
        <v>0</v>
      </c>
      <c r="CS7" s="57">
        <f t="shared" si="33"/>
        <v>8.6553659012275158E-2</v>
      </c>
      <c r="CT7" s="57">
        <f t="shared" si="33"/>
        <v>0.17608936190261446</v>
      </c>
      <c r="CU7" s="39">
        <v>6.35</v>
      </c>
      <c r="CV7" s="39">
        <v>37.628865979381402</v>
      </c>
      <c r="CW7" s="39">
        <v>4.6082949308755801</v>
      </c>
      <c r="CX7" s="39">
        <v>10.7049608355091</v>
      </c>
      <c r="CY7" s="39">
        <v>19.801980198019798</v>
      </c>
      <c r="CZ7" s="39">
        <v>20</v>
      </c>
      <c r="DA7" s="39">
        <v>5.85585585585586</v>
      </c>
      <c r="DB7" s="39">
        <v>0</v>
      </c>
      <c r="DC7" s="39">
        <v>3.8645833333333299</v>
      </c>
      <c r="DD7" s="39">
        <v>4.4198895027624303</v>
      </c>
      <c r="DE7" s="39">
        <v>0.88095238095238104</v>
      </c>
      <c r="DF7" s="39">
        <v>0</v>
      </c>
      <c r="DG7" s="39">
        <v>0</v>
      </c>
      <c r="DH7" s="39">
        <v>1.8739495798319299</v>
      </c>
      <c r="DI7" s="39">
        <v>6.5934065934065904</v>
      </c>
      <c r="DJ7" s="39">
        <v>2.0625</v>
      </c>
      <c r="DK7" s="39">
        <v>3.5215517241379302</v>
      </c>
      <c r="DL7" s="39">
        <v>17.153846153846199</v>
      </c>
      <c r="DM7" s="39">
        <v>1.3597560975609799</v>
      </c>
      <c r="DN7" s="39">
        <v>1.5</v>
      </c>
      <c r="DO7" s="39">
        <v>0</v>
      </c>
      <c r="DP7" s="39">
        <v>0</v>
      </c>
      <c r="DQ7" s="39">
        <v>1.0882352941176501</v>
      </c>
      <c r="DR7" s="39">
        <v>0</v>
      </c>
      <c r="DS7" s="39">
        <v>1.43870967741935</v>
      </c>
      <c r="DT7" s="39">
        <v>3.96</v>
      </c>
      <c r="DU7" s="78">
        <v>1.1044776119402999</v>
      </c>
      <c r="DV7" s="78">
        <v>0</v>
      </c>
      <c r="DW7" s="78">
        <v>9.0405405405405403</v>
      </c>
      <c r="DX7" s="78">
        <v>0</v>
      </c>
      <c r="DY7" s="78">
        <v>2.4750000000000001</v>
      </c>
      <c r="DZ7" s="78">
        <v>5.03978779840849</v>
      </c>
      <c r="EA7">
        <f t="shared" si="71"/>
        <v>3.3817797764013688</v>
      </c>
      <c r="EB7">
        <f t="shared" si="34"/>
        <v>5.5409048759751792E-2</v>
      </c>
      <c r="EC7">
        <v>572.77</v>
      </c>
      <c r="ED7" s="57">
        <f t="shared" si="72"/>
        <v>1.9393981807129047E-3</v>
      </c>
      <c r="EE7" s="57">
        <f t="shared" si="73"/>
        <v>2052175.5193766379</v>
      </c>
      <c r="EF7" s="57">
        <f t="shared" si="35"/>
        <v>107493.55459391848</v>
      </c>
      <c r="EG7" s="57">
        <f t="shared" si="35"/>
        <v>120237.63580866139</v>
      </c>
      <c r="EH7" s="57">
        <f t="shared" si="35"/>
        <v>212216.65674984935</v>
      </c>
      <c r="EI7" s="57">
        <f t="shared" si="35"/>
        <v>111926.27849469861</v>
      </c>
      <c r="EJ7" s="57">
        <f t="shared" si="35"/>
        <v>44327.239007801436</v>
      </c>
      <c r="EK7" s="57">
        <f t="shared" si="35"/>
        <v>123008.08824664897</v>
      </c>
      <c r="EL7" s="57">
        <f t="shared" si="35"/>
        <v>25488.162429485823</v>
      </c>
      <c r="EM7" s="57">
        <f t="shared" si="35"/>
        <v>53192.686809361716</v>
      </c>
      <c r="EN7" s="57">
        <f t="shared" si="35"/>
        <v>200580.75651030149</v>
      </c>
      <c r="EO7" s="57">
        <f t="shared" si="35"/>
        <v>46543.600958191499</v>
      </c>
      <c r="EP7" s="57">
        <f t="shared" si="35"/>
        <v>21055.438528705679</v>
      </c>
      <c r="EQ7" s="57">
        <f t="shared" si="35"/>
        <v>38232.243644228729</v>
      </c>
      <c r="ER7" s="57">
        <f t="shared" si="35"/>
        <v>65936.768024104633</v>
      </c>
      <c r="ES7" s="57">
        <f t="shared" si="35"/>
        <v>151266.70311412239</v>
      </c>
      <c r="ET7" s="57">
        <f t="shared" si="35"/>
        <v>79789.030214042577</v>
      </c>
      <c r="EU7" s="57">
        <f t="shared" si="35"/>
        <v>128548.99312262416</v>
      </c>
      <c r="EV7" s="57">
        <f t="shared" si="35"/>
        <v>14406.352677535464</v>
      </c>
      <c r="EW7" s="57">
        <f t="shared" si="35"/>
        <v>90870.839965992942</v>
      </c>
      <c r="EX7" s="57">
        <f t="shared" si="35"/>
        <v>27704.524379875897</v>
      </c>
      <c r="EY7" s="57">
        <f t="shared" si="35"/>
        <v>27150.433892278379</v>
      </c>
      <c r="EZ7" s="57">
        <f t="shared" si="35"/>
        <v>75910.396800859948</v>
      </c>
      <c r="FA7" s="57">
        <f t="shared" si="35"/>
        <v>37678.153156631211</v>
      </c>
      <c r="FB7" s="57">
        <f t="shared" si="35"/>
        <v>28258.61486747341</v>
      </c>
      <c r="FC7" s="57">
        <f t="shared" si="35"/>
        <v>85884.025577615263</v>
      </c>
      <c r="FD7" s="57">
        <f t="shared" si="35"/>
        <v>41556.786569813841</v>
      </c>
      <c r="FE7" s="57">
        <f t="shared" si="35"/>
        <v>37124.062669033694</v>
      </c>
      <c r="FF7" s="57">
        <f t="shared" si="35"/>
        <v>46543.600958191499</v>
      </c>
      <c r="FG7" s="57">
        <f t="shared" si="35"/>
        <v>41002.696082216324</v>
      </c>
      <c r="FH7" s="57">
        <f t="shared" si="35"/>
        <v>36569.972181436176</v>
      </c>
      <c r="FI7" s="57">
        <f t="shared" si="35"/>
        <v>66490.858511702143</v>
      </c>
      <c r="FJ7" s="57">
        <f t="shared" si="35"/>
        <v>208892.11382426426</v>
      </c>
      <c r="FK7" s="39">
        <v>37036830</v>
      </c>
      <c r="FL7" s="39">
        <v>1940000</v>
      </c>
      <c r="FM7" s="39">
        <v>2170000</v>
      </c>
      <c r="FN7" s="39">
        <v>3830000</v>
      </c>
      <c r="FO7" s="39">
        <v>2020000</v>
      </c>
      <c r="FP7" s="39">
        <v>800000</v>
      </c>
      <c r="FQ7" s="39">
        <v>2220000</v>
      </c>
      <c r="FR7" s="39">
        <v>460000</v>
      </c>
      <c r="FS7" s="39">
        <v>960000</v>
      </c>
      <c r="FT7" s="39">
        <v>3620000</v>
      </c>
      <c r="FU7" s="39">
        <v>840000</v>
      </c>
      <c r="FV7" s="39">
        <v>380000</v>
      </c>
      <c r="FW7" s="39">
        <v>690000</v>
      </c>
      <c r="FX7" s="39">
        <v>1190000</v>
      </c>
      <c r="FY7" s="39">
        <v>2730000</v>
      </c>
      <c r="FZ7" s="39">
        <v>1440000</v>
      </c>
      <c r="GA7" s="39">
        <v>2320000</v>
      </c>
      <c r="GB7" s="39">
        <v>260000</v>
      </c>
      <c r="GC7" s="39">
        <v>1640000</v>
      </c>
      <c r="GD7" s="39">
        <v>500000</v>
      </c>
      <c r="GE7" s="39">
        <v>490000</v>
      </c>
      <c r="GF7" s="39">
        <v>1370000</v>
      </c>
      <c r="GG7" s="39">
        <v>680000</v>
      </c>
      <c r="GH7" s="39">
        <v>510000</v>
      </c>
      <c r="GI7" s="39">
        <v>1550000</v>
      </c>
      <c r="GJ7" s="39">
        <v>750000</v>
      </c>
      <c r="GK7" s="39">
        <v>670000</v>
      </c>
      <c r="GL7" s="39">
        <v>840000</v>
      </c>
      <c r="GM7" s="39">
        <v>740000</v>
      </c>
      <c r="GN7" s="39">
        <v>660000</v>
      </c>
      <c r="GO7" s="39">
        <v>1200000</v>
      </c>
      <c r="GP7" s="39">
        <v>3770000</v>
      </c>
      <c r="GQ7" s="27">
        <v>9.6738741134751803E-5</v>
      </c>
      <c r="GR7" s="75">
        <f t="shared" si="36"/>
        <v>5.5688311688311684E-3</v>
      </c>
      <c r="GS7" s="59">
        <v>6.4000000000000003E-3</v>
      </c>
      <c r="GT7">
        <v>1.7</v>
      </c>
      <c r="GU7">
        <v>5</v>
      </c>
      <c r="GV7">
        <v>6</v>
      </c>
      <c r="GZ7" t="s">
        <v>201</v>
      </c>
      <c r="HA7" s="81" t="s">
        <v>368</v>
      </c>
      <c r="HB7" s="81" t="s">
        <v>369</v>
      </c>
      <c r="HC7" s="81" t="s">
        <v>370</v>
      </c>
      <c r="HD7" s="81" t="s">
        <v>29</v>
      </c>
      <c r="HE7" s="81" t="s">
        <v>27</v>
      </c>
    </row>
    <row r="8" spans="1:213" x14ac:dyDescent="0.25">
      <c r="A8" s="40" t="s">
        <v>272</v>
      </c>
      <c r="B8" s="40"/>
      <c r="C8" s="60">
        <f t="shared" si="37"/>
        <v>1.4521132406365527E-7</v>
      </c>
      <c r="D8" s="60">
        <f t="shared" si="0"/>
        <v>8.6049408691022203E-7</v>
      </c>
      <c r="E8" s="60">
        <f t="shared" si="0"/>
        <v>1.0538214308476767E-7</v>
      </c>
      <c r="F8" s="60">
        <f t="shared" si="0"/>
        <v>2.448002420431288E-7</v>
      </c>
      <c r="G8" s="60">
        <f t="shared" si="0"/>
        <v>4.528301989979147E-7</v>
      </c>
      <c r="H8" s="60">
        <f t="shared" si="0"/>
        <v>4.5735850098790117E-7</v>
      </c>
      <c r="I8" s="60">
        <f t="shared" si="0"/>
        <v>1.3391127281177427E-7</v>
      </c>
      <c r="J8" s="60">
        <f t="shared" si="0"/>
        <v>0</v>
      </c>
      <c r="K8" s="60">
        <f t="shared" si="0"/>
        <v>8.8375002013806243E-8</v>
      </c>
      <c r="L8" s="60">
        <f t="shared" si="0"/>
        <v>1.0107370187578376E-7</v>
      </c>
      <c r="M8" s="60">
        <f t="shared" si="0"/>
        <v>2.0145553019699862E-8</v>
      </c>
      <c r="N8" s="60">
        <f t="shared" si="0"/>
        <v>0</v>
      </c>
      <c r="O8" s="60">
        <f t="shared" si="0"/>
        <v>0</v>
      </c>
      <c r="P8" s="60">
        <f t="shared" si="0"/>
        <v>4.2853338537944671E-8</v>
      </c>
      <c r="Q8" s="60">
        <f t="shared" si="0"/>
        <v>1.507775277982123E-7</v>
      </c>
      <c r="R8" s="60">
        <f t="shared" si="0"/>
        <v>4.7165095414384889E-8</v>
      </c>
      <c r="S8" s="60">
        <f t="shared" si="0"/>
        <v>8.0530580885148457E-8</v>
      </c>
      <c r="T8" s="60">
        <f t="shared" si="0"/>
        <v>3.9227286815501114E-7</v>
      </c>
      <c r="U8" s="60">
        <f t="shared" si="0"/>
        <v>3.1094800524486392E-8</v>
      </c>
      <c r="V8" s="60">
        <f t="shared" si="0"/>
        <v>3.4301887574095637E-8</v>
      </c>
      <c r="W8" s="60">
        <f t="shared" si="0"/>
        <v>0</v>
      </c>
      <c r="X8" s="60">
        <f t="shared" si="0"/>
        <v>0</v>
      </c>
      <c r="Y8" s="60">
        <f t="shared" si="0"/>
        <v>2.4885683141978197E-8</v>
      </c>
      <c r="Z8" s="60">
        <f t="shared" si="0"/>
        <v>0</v>
      </c>
      <c r="AA8" s="60">
        <f t="shared" si="0"/>
        <v>3.2900305071070172E-8</v>
      </c>
      <c r="AB8" s="60">
        <f t="shared" si="0"/>
        <v>9.0556983195602724E-8</v>
      </c>
      <c r="AC8" s="60">
        <f t="shared" si="0"/>
        <v>2.5257111248592687E-8</v>
      </c>
      <c r="AD8" s="60">
        <f t="shared" si="0"/>
        <v>0</v>
      </c>
      <c r="AE8" s="60">
        <f t="shared" si="0"/>
        <v>2.0673840348709534E-7</v>
      </c>
      <c r="AF8" s="60">
        <f t="shared" si="0"/>
        <v>0</v>
      </c>
      <c r="AG8" s="60">
        <f t="shared" si="0"/>
        <v>5.6598114497248314E-8</v>
      </c>
      <c r="AH8" s="60">
        <f t="shared" si="0"/>
        <v>1.1524948963886319E-7</v>
      </c>
      <c r="AI8" s="57">
        <f t="shared" si="38"/>
        <v>3073.6213727930053</v>
      </c>
      <c r="AJ8" s="57">
        <f t="shared" si="39"/>
        <v>943.72895464072121</v>
      </c>
      <c r="AK8" s="57">
        <f t="shared" si="40"/>
        <v>130.7696865949986</v>
      </c>
      <c r="AL8" s="57">
        <f t="shared" si="41"/>
        <v>535.01587105585565</v>
      </c>
      <c r="AM8" s="57">
        <f t="shared" si="42"/>
        <v>520.31615415740885</v>
      </c>
      <c r="AN8" s="57">
        <f t="shared" si="43"/>
        <v>208.11213672945382</v>
      </c>
      <c r="AO8" s="57">
        <f t="shared" si="44"/>
        <v>169.926511161082</v>
      </c>
      <c r="AP8" s="57">
        <f t="shared" si="45"/>
        <v>0</v>
      </c>
      <c r="AQ8" s="57">
        <f t="shared" si="46"/>
        <v>48.528165750488391</v>
      </c>
      <c r="AR8" s="57">
        <f t="shared" si="47"/>
        <v>209.24527494172244</v>
      </c>
      <c r="AS8" s="57">
        <f t="shared" si="48"/>
        <v>9.6895777132908769</v>
      </c>
      <c r="AT8" s="57">
        <f t="shared" si="49"/>
        <v>0</v>
      </c>
      <c r="AU8" s="57">
        <f t="shared" si="50"/>
        <v>0</v>
      </c>
      <c r="AV8" s="57">
        <f t="shared" si="51"/>
        <v>29.189531287335356</v>
      </c>
      <c r="AW8" s="57">
        <f t="shared" si="52"/>
        <v>235.22226233950215</v>
      </c>
      <c r="AX8" s="57">
        <f t="shared" si="53"/>
        <v>38.873179693201948</v>
      </c>
      <c r="AY8" s="57">
        <f t="shared" si="54"/>
        <v>106.87942285762655</v>
      </c>
      <c r="AZ8" s="57">
        <f t="shared" si="55"/>
        <v>58.068703769634737</v>
      </c>
      <c r="BA8" s="57">
        <f t="shared" si="56"/>
        <v>29.194782182306305</v>
      </c>
      <c r="BB8" s="57">
        <f t="shared" si="57"/>
        <v>9.8183912009697245</v>
      </c>
      <c r="BC8" s="57">
        <f t="shared" si="58"/>
        <v>0</v>
      </c>
      <c r="BD8" s="57">
        <f t="shared" si="59"/>
        <v>0</v>
      </c>
      <c r="BE8" s="57">
        <f t="shared" si="60"/>
        <v>9.688874982063572</v>
      </c>
      <c r="BF8" s="57">
        <f t="shared" si="61"/>
        <v>0</v>
      </c>
      <c r="BG8" s="57">
        <f t="shared" si="62"/>
        <v>29.193975793087418</v>
      </c>
      <c r="BH8" s="57">
        <f t="shared" si="63"/>
        <v>38.847397693487942</v>
      </c>
      <c r="BI8" s="57">
        <f t="shared" si="64"/>
        <v>9.6888199216096513</v>
      </c>
      <c r="BJ8" s="57">
        <f t="shared" si="65"/>
        <v>0</v>
      </c>
      <c r="BK8" s="57">
        <f t="shared" si="66"/>
        <v>87.349628608139795</v>
      </c>
      <c r="BL8" s="57">
        <f t="shared" si="67"/>
        <v>0</v>
      </c>
      <c r="BM8" s="57">
        <f t="shared" si="68"/>
        <v>38.867571999968789</v>
      </c>
      <c r="BN8" s="57">
        <f t="shared" si="69"/>
        <v>248.42494561719741</v>
      </c>
      <c r="BO8" s="57">
        <f t="shared" si="70"/>
        <v>0.2217664404946256</v>
      </c>
      <c r="BP8" s="57">
        <f t="shared" si="33"/>
        <v>1.2999445166509962</v>
      </c>
      <c r="BQ8" s="57">
        <f t="shared" si="33"/>
        <v>0.16103735009860742</v>
      </c>
      <c r="BR8" s="57">
        <f t="shared" si="33"/>
        <v>0.37329068941180982</v>
      </c>
      <c r="BS8" s="57">
        <f t="shared" si="33"/>
        <v>0.68832763599987146</v>
      </c>
      <c r="BT8" s="57">
        <f t="shared" si="33"/>
        <v>0.69516306236513525</v>
      </c>
      <c r="BU8" s="57">
        <f t="shared" si="33"/>
        <v>0.20454432413504214</v>
      </c>
      <c r="BV8" s="57">
        <f t="shared" si="33"/>
        <v>0</v>
      </c>
      <c r="BW8" s="57">
        <f t="shared" si="33"/>
        <v>0.13508337718079977</v>
      </c>
      <c r="BX8" s="57">
        <f t="shared" si="33"/>
        <v>0.15446367228858085</v>
      </c>
      <c r="BY8" s="57">
        <f t="shared" si="33"/>
        <v>3.0825123883654132E-2</v>
      </c>
      <c r="BZ8" s="57">
        <f t="shared" si="33"/>
        <v>0</v>
      </c>
      <c r="CA8" s="57">
        <f t="shared" si="33"/>
        <v>0</v>
      </c>
      <c r="CB8" s="57">
        <f t="shared" si="33"/>
        <v>6.5547997190987223E-2</v>
      </c>
      <c r="CC8" s="57">
        <f t="shared" si="33"/>
        <v>0.23024756293996565</v>
      </c>
      <c r="CD8" s="57">
        <f t="shared" si="33"/>
        <v>7.2138455589040501E-2</v>
      </c>
      <c r="CE8" s="57">
        <f t="shared" si="33"/>
        <v>0.12310774649758648</v>
      </c>
      <c r="CF8" s="57">
        <f t="shared" si="33"/>
        <v>0.59682643397421575</v>
      </c>
      <c r="CG8" s="57">
        <f t="shared" si="33"/>
        <v>4.7570822214523877E-2</v>
      </c>
      <c r="CH8" s="57">
        <f t="shared" si="33"/>
        <v>5.2474655266361692E-2</v>
      </c>
      <c r="CI8" s="57">
        <f t="shared" si="33"/>
        <v>0</v>
      </c>
      <c r="CJ8" s="57">
        <f t="shared" si="33"/>
        <v>0</v>
      </c>
      <c r="CK8" s="57">
        <f t="shared" si="33"/>
        <v>3.8075332616643864E-2</v>
      </c>
      <c r="CL8" s="57">
        <f t="shared" si="33"/>
        <v>0</v>
      </c>
      <c r="CM8" s="57">
        <f t="shared" si="33"/>
        <v>5.0331608740263607E-2</v>
      </c>
      <c r="CN8" s="57">
        <f t="shared" si="33"/>
        <v>0.13841397300470834</v>
      </c>
      <c r="CO8" s="57">
        <f t="shared" si="33"/>
        <v>3.8643401557135852E-2</v>
      </c>
      <c r="CP8" s="57">
        <f t="shared" si="33"/>
        <v>0</v>
      </c>
      <c r="CQ8" s="57">
        <f t="shared" si="33"/>
        <v>0.31543407720815242</v>
      </c>
      <c r="CR8" s="57">
        <f t="shared" si="33"/>
        <v>0</v>
      </c>
      <c r="CS8" s="57">
        <f t="shared" si="33"/>
        <v>8.6553659012275158E-2</v>
      </c>
      <c r="CT8" s="57">
        <f t="shared" si="33"/>
        <v>0.17608936190261448</v>
      </c>
      <c r="CU8" s="39">
        <v>6.35</v>
      </c>
      <c r="CV8" s="39">
        <v>37.628865979381402</v>
      </c>
      <c r="CW8" s="39">
        <v>4.6082949308755801</v>
      </c>
      <c r="CX8" s="39">
        <v>10.7049608355091</v>
      </c>
      <c r="CY8" s="39">
        <v>19.801980198019798</v>
      </c>
      <c r="CZ8" s="39">
        <v>20</v>
      </c>
      <c r="DA8" s="39">
        <v>5.85585585585586</v>
      </c>
      <c r="DB8" s="39">
        <v>0</v>
      </c>
      <c r="DC8" s="39">
        <v>3.8645833333333299</v>
      </c>
      <c r="DD8" s="39">
        <v>4.4198895027624303</v>
      </c>
      <c r="DE8" s="39">
        <v>0.88095238095238104</v>
      </c>
      <c r="DF8" s="39">
        <v>0</v>
      </c>
      <c r="DG8" s="39">
        <v>0</v>
      </c>
      <c r="DH8" s="39">
        <v>1.8739495798319299</v>
      </c>
      <c r="DI8" s="39">
        <v>6.5934065934065904</v>
      </c>
      <c r="DJ8" s="39">
        <v>2.0625</v>
      </c>
      <c r="DK8" s="39">
        <v>3.5215517241379302</v>
      </c>
      <c r="DL8" s="39">
        <v>17.153846153846199</v>
      </c>
      <c r="DM8" s="39">
        <v>1.3597560975609799</v>
      </c>
      <c r="DN8" s="39">
        <v>1.5</v>
      </c>
      <c r="DO8" s="39">
        <v>0</v>
      </c>
      <c r="DP8" s="39">
        <v>0</v>
      </c>
      <c r="DQ8" s="39">
        <v>1.0882352941176501</v>
      </c>
      <c r="DR8" s="39">
        <v>0</v>
      </c>
      <c r="DS8" s="39">
        <v>1.43870967741935</v>
      </c>
      <c r="DT8" s="39">
        <v>3.96</v>
      </c>
      <c r="DU8" s="78">
        <v>1.1044776119402999</v>
      </c>
      <c r="DV8" s="78">
        <v>0</v>
      </c>
      <c r="DW8" s="78">
        <v>9.0405405405405403</v>
      </c>
      <c r="DX8" s="78">
        <v>0</v>
      </c>
      <c r="DY8" s="78">
        <v>2.4750000000000001</v>
      </c>
      <c r="DZ8" s="78">
        <v>5.03978779840849</v>
      </c>
      <c r="EA8">
        <f t="shared" si="71"/>
        <v>3.3817797764013688</v>
      </c>
      <c r="EB8">
        <f t="shared" si="34"/>
        <v>3.7421460517011521E-2</v>
      </c>
      <c r="EC8">
        <v>572.77</v>
      </c>
      <c r="ED8" s="57">
        <f t="shared" si="72"/>
        <v>1.3098061430541882E-3</v>
      </c>
      <c r="EE8" s="57">
        <f t="shared" si="73"/>
        <v>1385972.2715202677</v>
      </c>
      <c r="EF8" s="57">
        <f t="shared" si="35"/>
        <v>72597.633403002357</v>
      </c>
      <c r="EG8" s="57">
        <f t="shared" si="35"/>
        <v>81204.569321914998</v>
      </c>
      <c r="EH8" s="57">
        <f t="shared" si="35"/>
        <v>143324.19378015414</v>
      </c>
      <c r="EI8" s="57">
        <f t="shared" si="35"/>
        <v>75591.350244363275</v>
      </c>
      <c r="EJ8" s="57">
        <f t="shared" si="35"/>
        <v>29937.168413609219</v>
      </c>
      <c r="EK8" s="57">
        <f t="shared" si="35"/>
        <v>83075.642347765592</v>
      </c>
      <c r="EL8" s="57">
        <f t="shared" si="35"/>
        <v>17213.8718378253</v>
      </c>
      <c r="EM8" s="57">
        <f t="shared" si="35"/>
        <v>35924.602096331058</v>
      </c>
      <c r="EN8" s="57">
        <f t="shared" si="35"/>
        <v>135465.68707158172</v>
      </c>
      <c r="EO8" s="57">
        <f t="shared" si="35"/>
        <v>31434.026834289678</v>
      </c>
      <c r="EP8" s="57">
        <f t="shared" si="35"/>
        <v>14220.154996464378</v>
      </c>
      <c r="EQ8" s="57">
        <f t="shared" si="35"/>
        <v>25820.807756737948</v>
      </c>
      <c r="ER8" s="57">
        <f t="shared" si="35"/>
        <v>44531.538015243714</v>
      </c>
      <c r="ES8" s="57">
        <f t="shared" si="35"/>
        <v>102160.58721144145</v>
      </c>
      <c r="ET8" s="57">
        <f t="shared" si="35"/>
        <v>53886.903144496595</v>
      </c>
      <c r="EU8" s="57">
        <f t="shared" si="35"/>
        <v>86817.788399466735</v>
      </c>
      <c r="EV8" s="57">
        <f t="shared" si="35"/>
        <v>9729.5797344229959</v>
      </c>
      <c r="EW8" s="57">
        <f t="shared" si="35"/>
        <v>61371.19524789889</v>
      </c>
      <c r="EX8" s="57">
        <f t="shared" si="35"/>
        <v>18710.730258505762</v>
      </c>
      <c r="EY8" s="57">
        <f t="shared" si="35"/>
        <v>18336.515653335646</v>
      </c>
      <c r="EZ8" s="57">
        <f t="shared" si="35"/>
        <v>51267.40090830579</v>
      </c>
      <c r="FA8" s="57">
        <f t="shared" si="35"/>
        <v>25446.593151567835</v>
      </c>
      <c r="FB8" s="57">
        <f t="shared" si="35"/>
        <v>19084.944863675879</v>
      </c>
      <c r="FC8" s="57">
        <f t="shared" si="35"/>
        <v>58003.263801367852</v>
      </c>
      <c r="FD8" s="57">
        <f t="shared" si="35"/>
        <v>28066.09538775864</v>
      </c>
      <c r="FE8" s="57">
        <f t="shared" si="35"/>
        <v>25072.378546397718</v>
      </c>
      <c r="FF8" s="57">
        <f t="shared" si="35"/>
        <v>31434.026834289678</v>
      </c>
      <c r="FG8" s="57">
        <f t="shared" si="35"/>
        <v>27691.880782588523</v>
      </c>
      <c r="FH8" s="57">
        <f t="shared" si="35"/>
        <v>24698.163941227605</v>
      </c>
      <c r="FI8" s="57">
        <f t="shared" si="35"/>
        <v>44905.752620413819</v>
      </c>
      <c r="FJ8" s="57">
        <f t="shared" si="35"/>
        <v>141078.90614913343</v>
      </c>
      <c r="FK8" s="39">
        <v>37036830</v>
      </c>
      <c r="FL8" s="39">
        <v>1940000</v>
      </c>
      <c r="FM8" s="39">
        <v>2170000</v>
      </c>
      <c r="FN8" s="39">
        <v>3830000</v>
      </c>
      <c r="FO8" s="39">
        <v>2020000</v>
      </c>
      <c r="FP8" s="39">
        <v>800000</v>
      </c>
      <c r="FQ8" s="39">
        <v>2220000</v>
      </c>
      <c r="FR8" s="39">
        <v>460000</v>
      </c>
      <c r="FS8" s="39">
        <v>960000</v>
      </c>
      <c r="FT8" s="39">
        <v>3620000</v>
      </c>
      <c r="FU8" s="39">
        <v>840000</v>
      </c>
      <c r="FV8" s="39">
        <v>380000</v>
      </c>
      <c r="FW8" s="39">
        <v>690000</v>
      </c>
      <c r="FX8" s="39">
        <v>1190000</v>
      </c>
      <c r="FY8" s="39">
        <v>2730000</v>
      </c>
      <c r="FZ8" s="39">
        <v>1440000</v>
      </c>
      <c r="GA8" s="39">
        <v>2320000</v>
      </c>
      <c r="GB8" s="39">
        <v>260000</v>
      </c>
      <c r="GC8" s="39">
        <v>1640000</v>
      </c>
      <c r="GD8" s="39">
        <v>500000</v>
      </c>
      <c r="GE8" s="39">
        <v>490000</v>
      </c>
      <c r="GF8" s="39">
        <v>1370000</v>
      </c>
      <c r="GG8" s="39">
        <v>680000</v>
      </c>
      <c r="GH8" s="39">
        <v>510000</v>
      </c>
      <c r="GI8" s="39">
        <v>1550000</v>
      </c>
      <c r="GJ8" s="39">
        <v>750000</v>
      </c>
      <c r="GK8" s="39">
        <v>670000</v>
      </c>
      <c r="GL8" s="39">
        <v>840000</v>
      </c>
      <c r="GM8" s="39">
        <v>740000</v>
      </c>
      <c r="GN8" s="39">
        <v>660000</v>
      </c>
      <c r="GO8" s="39">
        <v>1200000</v>
      </c>
      <c r="GP8" s="39">
        <v>3770000</v>
      </c>
      <c r="GQ8" s="30">
        <v>6.5334183908046027E-5</v>
      </c>
      <c r="GR8" s="75">
        <f t="shared" si="36"/>
        <v>5.5688311688311684E-3</v>
      </c>
      <c r="GS8" s="59">
        <v>6.4000000000000003E-3</v>
      </c>
      <c r="GT8">
        <v>1.7</v>
      </c>
      <c r="GU8">
        <v>5</v>
      </c>
      <c r="GV8">
        <v>6</v>
      </c>
      <c r="GZ8" s="40" t="s">
        <v>284</v>
      </c>
      <c r="HA8" s="39">
        <v>374647.81366948719</v>
      </c>
      <c r="HB8" s="39">
        <v>217256.93116156454</v>
      </c>
      <c r="HC8">
        <v>449841.17604705447</v>
      </c>
      <c r="HD8" s="60">
        <v>106095.52199558982</v>
      </c>
      <c r="HE8" s="60">
        <v>2677387311.8876696</v>
      </c>
    </row>
    <row r="9" spans="1:213" x14ac:dyDescent="0.25">
      <c r="A9" s="40" t="s">
        <v>273</v>
      </c>
      <c r="B9" s="40"/>
      <c r="C9" s="60">
        <f t="shared" si="37"/>
        <v>1.7418423617299118E-7</v>
      </c>
      <c r="D9" s="60">
        <f t="shared" si="0"/>
        <v>1.0321819336495282E-6</v>
      </c>
      <c r="E9" s="60">
        <f t="shared" si="0"/>
        <v>1.2640824135344726E-7</v>
      </c>
      <c r="F9" s="60">
        <f t="shared" si="0"/>
        <v>2.936433742354303E-7</v>
      </c>
      <c r="G9" s="60">
        <f t="shared" si="0"/>
        <v>5.431799677960348E-7</v>
      </c>
      <c r="H9" s="60">
        <f t="shared" si="0"/>
        <v>5.4861176747399555E-7</v>
      </c>
      <c r="I9" s="60">
        <f t="shared" si="0"/>
        <v>1.6062957155769963E-7</v>
      </c>
      <c r="J9" s="60">
        <f t="shared" si="0"/>
        <v>0</v>
      </c>
      <c r="K9" s="60">
        <f t="shared" si="0"/>
        <v>1.0600779465252583E-7</v>
      </c>
      <c r="L9" s="60">
        <f t="shared" si="0"/>
        <v>1.2124016960751672E-7</v>
      </c>
      <c r="M9" s="60">
        <f t="shared" si="0"/>
        <v>2.416504213872679E-8</v>
      </c>
      <c r="N9" s="60">
        <f t="shared" si="0"/>
        <v>0</v>
      </c>
      <c r="O9" s="60">
        <f t="shared" si="0"/>
        <v>0</v>
      </c>
      <c r="P9" s="60">
        <f t="shared" si="0"/>
        <v>5.1403539557431824E-8</v>
      </c>
      <c r="Q9" s="60">
        <f t="shared" si="0"/>
        <v>1.8086102224417302E-7</v>
      </c>
      <c r="R9" s="60">
        <f t="shared" si="0"/>
        <v>5.6575588520762186E-8</v>
      </c>
      <c r="S9" s="60">
        <f t="shared" si="0"/>
        <v>9.659823578151718E-8</v>
      </c>
      <c r="T9" s="60">
        <f t="shared" si="0"/>
        <v>4.7054009287192909E-7</v>
      </c>
      <c r="U9" s="60">
        <f t="shared" si="0"/>
        <v>3.7298909800827945E-8</v>
      </c>
      <c r="V9" s="60">
        <f t="shared" si="0"/>
        <v>4.1145882560556781E-8</v>
      </c>
      <c r="W9" s="60">
        <f t="shared" si="0"/>
        <v>0</v>
      </c>
      <c r="X9" s="60">
        <f t="shared" si="0"/>
        <v>0</v>
      </c>
      <c r="Y9" s="60">
        <f t="shared" si="0"/>
        <v>2.9850934406673666E-8</v>
      </c>
      <c r="Z9" s="60">
        <f t="shared" si="0"/>
        <v>0</v>
      </c>
      <c r="AA9" s="60">
        <f t="shared" si="0"/>
        <v>3.9464652950546618E-8</v>
      </c>
      <c r="AB9" s="60">
        <f t="shared" si="0"/>
        <v>1.0862512995984768E-7</v>
      </c>
      <c r="AC9" s="60">
        <f t="shared" si="0"/>
        <v>3.0296470741102643E-8</v>
      </c>
      <c r="AD9" s="60">
        <f t="shared" si="0"/>
        <v>0</v>
      </c>
      <c r="AE9" s="60">
        <f t="shared" si="0"/>
        <v>2.4798734624331068E-7</v>
      </c>
      <c r="AF9" s="60">
        <f t="shared" si="0"/>
        <v>0</v>
      </c>
      <c r="AG9" s="60">
        <f t="shared" si="0"/>
        <v>6.7890706224906492E-8</v>
      </c>
      <c r="AH9" s="60">
        <f t="shared" si="0"/>
        <v>1.3824434458893241E-7</v>
      </c>
      <c r="AI9" s="57">
        <f t="shared" si="38"/>
        <v>3686.8776905459476</v>
      </c>
      <c r="AJ9" s="57">
        <f t="shared" si="39"/>
        <v>1132.0240220822557</v>
      </c>
      <c r="AK9" s="57">
        <f t="shared" si="40"/>
        <v>156.86116851428309</v>
      </c>
      <c r="AL9" s="57">
        <f t="shared" si="41"/>
        <v>641.76352251591459</v>
      </c>
      <c r="AM9" s="57">
        <f t="shared" si="42"/>
        <v>624.1308827997949</v>
      </c>
      <c r="AN9" s="57">
        <f t="shared" si="43"/>
        <v>249.63517004127235</v>
      </c>
      <c r="AO9" s="57">
        <f t="shared" si="44"/>
        <v>203.83065675483635</v>
      </c>
      <c r="AP9" s="57">
        <f t="shared" si="45"/>
        <v>0</v>
      </c>
      <c r="AQ9" s="57">
        <f t="shared" si="46"/>
        <v>58.210621923808716</v>
      </c>
      <c r="AR9" s="57">
        <f t="shared" si="47"/>
        <v>250.99439471094004</v>
      </c>
      <c r="AS9" s="57">
        <f t="shared" si="48"/>
        <v>11.622865528645326</v>
      </c>
      <c r="AT9" s="57">
        <f t="shared" si="49"/>
        <v>0</v>
      </c>
      <c r="AU9" s="57">
        <f t="shared" si="50"/>
        <v>0</v>
      </c>
      <c r="AV9" s="57">
        <f t="shared" si="51"/>
        <v>35.013496669883168</v>
      </c>
      <c r="AW9" s="57">
        <f t="shared" si="52"/>
        <v>282.15437301934094</v>
      </c>
      <c r="AX9" s="57">
        <f t="shared" si="53"/>
        <v>46.629249861447391</v>
      </c>
      <c r="AY9" s="57">
        <f t="shared" si="54"/>
        <v>128.20426198238417</v>
      </c>
      <c r="AZ9" s="57">
        <f t="shared" si="55"/>
        <v>69.654711000607591</v>
      </c>
      <c r="BA9" s="57">
        <f t="shared" si="56"/>
        <v>35.019795236029019</v>
      </c>
      <c r="BB9" s="57">
        <f t="shared" si="57"/>
        <v>11.777380192737795</v>
      </c>
      <c r="BC9" s="57">
        <f t="shared" si="58"/>
        <v>0</v>
      </c>
      <c r="BD9" s="57">
        <f t="shared" si="59"/>
        <v>0</v>
      </c>
      <c r="BE9" s="57">
        <f t="shared" si="60"/>
        <v>11.622022586795904</v>
      </c>
      <c r="BF9" s="57">
        <f t="shared" si="61"/>
        <v>0</v>
      </c>
      <c r="BG9" s="57">
        <f t="shared" si="62"/>
        <v>35.018827954096601</v>
      </c>
      <c r="BH9" s="57">
        <f t="shared" si="63"/>
        <v>46.598323775233702</v>
      </c>
      <c r="BI9" s="57">
        <f t="shared" si="64"/>
        <v>11.621956540547982</v>
      </c>
      <c r="BJ9" s="57">
        <f t="shared" si="65"/>
        <v>0</v>
      </c>
      <c r="BK9" s="57">
        <f t="shared" si="66"/>
        <v>104.777836282476</v>
      </c>
      <c r="BL9" s="57">
        <f t="shared" si="67"/>
        <v>0</v>
      </c>
      <c r="BM9" s="57">
        <f t="shared" si="68"/>
        <v>46.622523307793216</v>
      </c>
      <c r="BN9" s="57">
        <f t="shared" si="69"/>
        <v>297.99128737149692</v>
      </c>
      <c r="BO9" s="57">
        <f t="shared" si="70"/>
        <v>0.2217664404946256</v>
      </c>
      <c r="BP9" s="57">
        <f t="shared" si="33"/>
        <v>1.2999445166509962</v>
      </c>
      <c r="BQ9" s="57">
        <f t="shared" si="33"/>
        <v>0.1610373500986074</v>
      </c>
      <c r="BR9" s="57">
        <f t="shared" si="33"/>
        <v>0.37329068941180971</v>
      </c>
      <c r="BS9" s="57">
        <f t="shared" si="33"/>
        <v>0.68832763599987135</v>
      </c>
      <c r="BT9" s="57">
        <f t="shared" si="33"/>
        <v>0.69516306236513503</v>
      </c>
      <c r="BU9" s="57">
        <f t="shared" si="33"/>
        <v>0.20454432413504214</v>
      </c>
      <c r="BV9" s="57">
        <f t="shared" si="33"/>
        <v>0</v>
      </c>
      <c r="BW9" s="57">
        <f t="shared" si="33"/>
        <v>0.13508337718079977</v>
      </c>
      <c r="BX9" s="57">
        <f t="shared" si="33"/>
        <v>0.15446367228858082</v>
      </c>
      <c r="BY9" s="57">
        <f t="shared" si="33"/>
        <v>3.0825123883654132E-2</v>
      </c>
      <c r="BZ9" s="57">
        <f t="shared" si="33"/>
        <v>0</v>
      </c>
      <c r="CA9" s="57">
        <f t="shared" si="33"/>
        <v>0</v>
      </c>
      <c r="CB9" s="57">
        <f t="shared" si="33"/>
        <v>6.5547997190987223E-2</v>
      </c>
      <c r="CC9" s="57">
        <f t="shared" si="33"/>
        <v>0.23024756293996562</v>
      </c>
      <c r="CD9" s="57">
        <f t="shared" si="33"/>
        <v>7.2138455589040501E-2</v>
      </c>
      <c r="CE9" s="57">
        <f t="shared" si="33"/>
        <v>0.12310774649758643</v>
      </c>
      <c r="CF9" s="57">
        <f t="shared" si="33"/>
        <v>0.59682643397421553</v>
      </c>
      <c r="CG9" s="57">
        <f t="shared" si="33"/>
        <v>4.7570822214523877E-2</v>
      </c>
      <c r="CH9" s="57">
        <f t="shared" si="33"/>
        <v>5.2474655266361678E-2</v>
      </c>
      <c r="CI9" s="57">
        <f t="shared" si="33"/>
        <v>0</v>
      </c>
      <c r="CJ9" s="57">
        <f t="shared" si="33"/>
        <v>0</v>
      </c>
      <c r="CK9" s="57">
        <f t="shared" si="33"/>
        <v>3.8075332616643857E-2</v>
      </c>
      <c r="CL9" s="57">
        <f t="shared" si="33"/>
        <v>0</v>
      </c>
      <c r="CM9" s="57">
        <f t="shared" si="33"/>
        <v>5.0331608740263621E-2</v>
      </c>
      <c r="CN9" s="57">
        <f t="shared" si="33"/>
        <v>0.13841397300470834</v>
      </c>
      <c r="CO9" s="57">
        <f t="shared" si="33"/>
        <v>3.8643401557135838E-2</v>
      </c>
      <c r="CP9" s="57">
        <f t="shared" si="33"/>
        <v>0</v>
      </c>
      <c r="CQ9" s="57">
        <f t="shared" si="33"/>
        <v>0.31543407720815242</v>
      </c>
      <c r="CR9" s="57">
        <f t="shared" si="33"/>
        <v>0</v>
      </c>
      <c r="CS9" s="57">
        <f t="shared" si="33"/>
        <v>8.6553659012275158E-2</v>
      </c>
      <c r="CT9" s="57">
        <f t="shared" si="33"/>
        <v>0.17608936190261448</v>
      </c>
      <c r="CU9" s="39">
        <v>6.35</v>
      </c>
      <c r="CV9" s="39">
        <v>37.628865979381402</v>
      </c>
      <c r="CW9" s="39">
        <v>4.6082949308755801</v>
      </c>
      <c r="CX9" s="39">
        <v>10.7049608355091</v>
      </c>
      <c r="CY9" s="39">
        <v>19.801980198019798</v>
      </c>
      <c r="CZ9" s="39">
        <v>20</v>
      </c>
      <c r="DA9" s="39">
        <v>5.85585585585586</v>
      </c>
      <c r="DB9" s="39">
        <v>0</v>
      </c>
      <c r="DC9" s="39">
        <v>3.8645833333333299</v>
      </c>
      <c r="DD9" s="39">
        <v>4.4198895027624303</v>
      </c>
      <c r="DE9" s="39">
        <v>0.88095238095238104</v>
      </c>
      <c r="DF9" s="39">
        <v>0</v>
      </c>
      <c r="DG9" s="39">
        <v>0</v>
      </c>
      <c r="DH9" s="39">
        <v>1.8739495798319299</v>
      </c>
      <c r="DI9" s="39">
        <v>6.5934065934065904</v>
      </c>
      <c r="DJ9" s="39">
        <v>2.0625</v>
      </c>
      <c r="DK9" s="39">
        <v>3.5215517241379302</v>
      </c>
      <c r="DL9" s="39">
        <v>17.153846153846199</v>
      </c>
      <c r="DM9" s="39">
        <v>1.3597560975609799</v>
      </c>
      <c r="DN9" s="39">
        <v>1.5</v>
      </c>
      <c r="DO9" s="39">
        <v>0</v>
      </c>
      <c r="DP9" s="39">
        <v>0</v>
      </c>
      <c r="DQ9" s="39">
        <v>1.0882352941176501</v>
      </c>
      <c r="DR9" s="39">
        <v>0</v>
      </c>
      <c r="DS9" s="39">
        <v>1.43870967741935</v>
      </c>
      <c r="DT9" s="39">
        <v>3.96</v>
      </c>
      <c r="DU9" s="78">
        <v>1.1044776119402999</v>
      </c>
      <c r="DV9" s="78">
        <v>0</v>
      </c>
      <c r="DW9" s="78">
        <v>9.0405405405405403</v>
      </c>
      <c r="DX9" s="78">
        <v>0</v>
      </c>
      <c r="DY9" s="78">
        <v>2.4750000000000001</v>
      </c>
      <c r="DZ9" s="78">
        <v>5.03978779840849</v>
      </c>
      <c r="EA9">
        <f t="shared" si="71"/>
        <v>3.3817797764013688</v>
      </c>
      <c r="EB9">
        <f t="shared" si="34"/>
        <v>4.4887880188848275E-2</v>
      </c>
      <c r="EC9">
        <v>572.77</v>
      </c>
      <c r="ED9" s="57">
        <f t="shared" si="72"/>
        <v>1.5711418102803965E-3</v>
      </c>
      <c r="EE9" s="57">
        <f t="shared" si="73"/>
        <v>1662504.7876147416</v>
      </c>
      <c r="EF9" s="57">
        <f t="shared" si="35"/>
        <v>87082.487566365642</v>
      </c>
      <c r="EG9" s="57">
        <f t="shared" si="35"/>
        <v>97406.700009800756</v>
      </c>
      <c r="EH9" s="57">
        <f t="shared" si="35"/>
        <v>171920.58112328887</v>
      </c>
      <c r="EI9" s="57">
        <f t="shared" si="35"/>
        <v>90673.517981473502</v>
      </c>
      <c r="EJ9" s="57">
        <f t="shared" si="35"/>
        <v>35910.304151078621</v>
      </c>
      <c r="EK9" s="57">
        <f t="shared" si="35"/>
        <v>99651.094019243174</v>
      </c>
      <c r="EL9" s="57">
        <f t="shared" si="35"/>
        <v>20648.424886870205</v>
      </c>
      <c r="EM9" s="57">
        <f t="shared" si="35"/>
        <v>43092.36498129434</v>
      </c>
      <c r="EN9" s="57">
        <f t="shared" si="35"/>
        <v>162494.12628363073</v>
      </c>
      <c r="EO9" s="57">
        <f t="shared" si="35"/>
        <v>37705.819358632551</v>
      </c>
      <c r="EP9" s="57">
        <f t="shared" si="35"/>
        <v>17057.394471762342</v>
      </c>
      <c r="EQ9" s="57">
        <f t="shared" si="35"/>
        <v>30972.637330305308</v>
      </c>
      <c r="ER9" s="57">
        <f t="shared" si="35"/>
        <v>53416.577424729447</v>
      </c>
      <c r="ES9" s="57">
        <f t="shared" si="35"/>
        <v>122543.91291555577</v>
      </c>
      <c r="ET9" s="57">
        <f t="shared" si="35"/>
        <v>64638.547471941514</v>
      </c>
      <c r="EU9" s="57">
        <f t="shared" si="35"/>
        <v>104139.88203812799</v>
      </c>
      <c r="EV9" s="57">
        <f t="shared" si="35"/>
        <v>11670.84884910055</v>
      </c>
      <c r="EW9" s="57">
        <f t="shared" si="35"/>
        <v>73616.123509711178</v>
      </c>
      <c r="EX9" s="57">
        <f t="shared" si="35"/>
        <v>22443.940094424135</v>
      </c>
      <c r="EY9" s="57">
        <f t="shared" si="35"/>
        <v>21995.061292535655</v>
      </c>
      <c r="EZ9" s="57">
        <f t="shared" si="35"/>
        <v>61496.395858722135</v>
      </c>
      <c r="FA9" s="57">
        <f t="shared" si="35"/>
        <v>30523.758528416827</v>
      </c>
      <c r="FB9" s="57">
        <f t="shared" si="35"/>
        <v>22892.818896312619</v>
      </c>
      <c r="FC9" s="57">
        <f t="shared" si="35"/>
        <v>69576.214292714823</v>
      </c>
      <c r="FD9" s="57">
        <f t="shared" si="35"/>
        <v>33665.910141636203</v>
      </c>
      <c r="FE9" s="57">
        <f t="shared" si="35"/>
        <v>30074.879726528339</v>
      </c>
      <c r="FF9" s="57">
        <f t="shared" si="35"/>
        <v>37705.819358632551</v>
      </c>
      <c r="FG9" s="57">
        <f t="shared" si="35"/>
        <v>33217.031339747722</v>
      </c>
      <c r="FH9" s="57">
        <f t="shared" si="35"/>
        <v>29626.000924639862</v>
      </c>
      <c r="FI9" s="57">
        <f t="shared" si="35"/>
        <v>53865.456226617927</v>
      </c>
      <c r="FJ9" s="57">
        <f t="shared" si="35"/>
        <v>169227.30831195798</v>
      </c>
      <c r="FK9" s="39">
        <v>37036830</v>
      </c>
      <c r="FL9" s="39">
        <v>1940000</v>
      </c>
      <c r="FM9" s="39">
        <v>2170000</v>
      </c>
      <c r="FN9" s="39">
        <v>3830000</v>
      </c>
      <c r="FO9" s="39">
        <v>2020000</v>
      </c>
      <c r="FP9" s="39">
        <v>800000</v>
      </c>
      <c r="FQ9" s="39">
        <v>2220000</v>
      </c>
      <c r="FR9" s="39">
        <v>460000</v>
      </c>
      <c r="FS9" s="39">
        <v>960000</v>
      </c>
      <c r="FT9" s="39">
        <v>3620000</v>
      </c>
      <c r="FU9" s="39">
        <v>840000</v>
      </c>
      <c r="FV9" s="39">
        <v>380000</v>
      </c>
      <c r="FW9" s="39">
        <v>690000</v>
      </c>
      <c r="FX9" s="39">
        <v>1190000</v>
      </c>
      <c r="FY9" s="39">
        <v>2730000</v>
      </c>
      <c r="FZ9" s="39">
        <v>1440000</v>
      </c>
      <c r="GA9" s="39">
        <v>2320000</v>
      </c>
      <c r="GB9" s="39">
        <v>260000</v>
      </c>
      <c r="GC9" s="39">
        <v>1640000</v>
      </c>
      <c r="GD9" s="39">
        <v>500000</v>
      </c>
      <c r="GE9" s="39">
        <v>490000</v>
      </c>
      <c r="GF9" s="39">
        <v>1370000</v>
      </c>
      <c r="GG9" s="39">
        <v>680000</v>
      </c>
      <c r="GH9" s="39">
        <v>510000</v>
      </c>
      <c r="GI9" s="39">
        <v>1550000</v>
      </c>
      <c r="GJ9" s="39">
        <v>750000</v>
      </c>
      <c r="GK9" s="39">
        <v>670000</v>
      </c>
      <c r="GL9" s="39">
        <v>840000</v>
      </c>
      <c r="GM9" s="39">
        <v>740000</v>
      </c>
      <c r="GN9" s="39">
        <v>660000</v>
      </c>
      <c r="GO9" s="39">
        <v>1200000</v>
      </c>
      <c r="GP9" s="39">
        <v>3770000</v>
      </c>
      <c r="GQ9" s="30">
        <v>7.8369817184643529E-5</v>
      </c>
      <c r="GR9" s="75">
        <f t="shared" si="36"/>
        <v>5.5688311688311684E-3</v>
      </c>
      <c r="GS9" s="59">
        <v>6.4000000000000003E-3</v>
      </c>
      <c r="GT9">
        <v>1.7</v>
      </c>
      <c r="GU9">
        <v>5</v>
      </c>
      <c r="GV9">
        <v>6</v>
      </c>
      <c r="GZ9" s="40" t="s">
        <v>285</v>
      </c>
      <c r="HA9" s="39">
        <v>356744.88827879255</v>
      </c>
      <c r="HB9" s="39">
        <v>342484.16207746713</v>
      </c>
      <c r="HC9">
        <v>559335.16116969194</v>
      </c>
      <c r="HD9" s="60">
        <v>113261.92087456035</v>
      </c>
      <c r="HE9" s="60">
        <v>1825037303.0774171</v>
      </c>
    </row>
    <row r="10" spans="1:213" x14ac:dyDescent="0.25">
      <c r="A10" s="38" t="s">
        <v>291</v>
      </c>
      <c r="B10" s="38"/>
      <c r="C10" s="60">
        <f t="shared" si="37"/>
        <v>1.0964310653632185E-7</v>
      </c>
      <c r="D10" s="60">
        <f t="shared" si="0"/>
        <v>6.4972374195560768E-7</v>
      </c>
      <c r="E10" s="60">
        <f t="shared" si="0"/>
        <v>7.9569727882950565E-8</v>
      </c>
      <c r="F10" s="60">
        <f t="shared" si="0"/>
        <v>1.8483860808737461E-7</v>
      </c>
      <c r="G10" s="60">
        <f t="shared" si="0"/>
        <v>3.4191348417032081E-7</v>
      </c>
      <c r="H10" s="60">
        <f t="shared" si="0"/>
        <v>3.4533261901202253E-7</v>
      </c>
      <c r="I10" s="60">
        <f t="shared" si="0"/>
        <v>1.0111090196298522E-7</v>
      </c>
      <c r="J10" s="60">
        <f t="shared" si="0"/>
        <v>0</v>
      </c>
      <c r="K10" s="60">
        <f t="shared" si="0"/>
        <v>6.6728334194512018E-8</v>
      </c>
      <c r="L10" s="60">
        <f t="shared" si="0"/>
        <v>7.6316600886638182E-8</v>
      </c>
      <c r="M10" s="60">
        <f t="shared" si="0"/>
        <v>1.5211079646958192E-8</v>
      </c>
      <c r="N10" s="60">
        <f t="shared" si="0"/>
        <v>0</v>
      </c>
      <c r="O10" s="60">
        <f t="shared" si="0"/>
        <v>0</v>
      </c>
      <c r="P10" s="60">
        <f t="shared" si="0"/>
        <v>3.2356795814988818E-8</v>
      </c>
      <c r="Q10" s="60">
        <f t="shared" si="0"/>
        <v>1.1384591835561026E-7</v>
      </c>
      <c r="R10" s="60">
        <f t="shared" si="0"/>
        <v>3.5612426335619122E-8</v>
      </c>
      <c r="S10" s="60">
        <f t="shared" si="0"/>
        <v>6.0805333994142332E-8</v>
      </c>
      <c r="T10" s="60">
        <f t="shared" si="0"/>
        <v>2.9618913092185304E-7</v>
      </c>
      <c r="U10" s="60">
        <f t="shared" si="0"/>
        <v>2.3478406719414395E-8</v>
      </c>
      <c r="V10" s="60">
        <f t="shared" si="0"/>
        <v>2.5899946425900504E-8</v>
      </c>
      <c r="W10" s="60">
        <f t="shared" si="0"/>
        <v>0</v>
      </c>
      <c r="X10" s="60">
        <f t="shared" si="0"/>
        <v>0</v>
      </c>
      <c r="Y10" s="60">
        <f t="shared" si="0"/>
        <v>1.8790157210947956E-8</v>
      </c>
      <c r="Z10" s="60">
        <f t="shared" si="0"/>
        <v>0</v>
      </c>
      <c r="AA10" s="60">
        <f t="shared" si="0"/>
        <v>2.484166904505921E-8</v>
      </c>
      <c r="AB10" s="60">
        <f t="shared" si="0"/>
        <v>6.8375858564378414E-8</v>
      </c>
      <c r="AC10" s="60">
        <f t="shared" si="0"/>
        <v>1.9070607318576877E-8</v>
      </c>
      <c r="AD10" s="60">
        <f t="shared" si="0"/>
        <v>0</v>
      </c>
      <c r="AE10" s="60">
        <f t="shared" si="0"/>
        <v>1.5609967710746611E-7</v>
      </c>
      <c r="AF10" s="60">
        <f t="shared" si="0"/>
        <v>0</v>
      </c>
      <c r="AG10" s="60">
        <f t="shared" si="0"/>
        <v>4.2734911602741591E-8</v>
      </c>
      <c r="AH10" s="60">
        <f t="shared" si="0"/>
        <v>8.7020155984460364E-8</v>
      </c>
      <c r="AI10" s="57">
        <f t="shared" si="38"/>
        <v>2320.7652557572719</v>
      </c>
      <c r="AJ10" s="57">
        <f t="shared" si="39"/>
        <v>712.57097187351394</v>
      </c>
      <c r="AK10" s="57">
        <f t="shared" si="40"/>
        <v>98.738819245053008</v>
      </c>
      <c r="AL10" s="57">
        <f t="shared" si="41"/>
        <v>403.96850952947915</v>
      </c>
      <c r="AM10" s="57">
        <f t="shared" si="42"/>
        <v>392.86935706087729</v>
      </c>
      <c r="AN10" s="57">
        <f t="shared" si="43"/>
        <v>157.13692665542564</v>
      </c>
      <c r="AO10" s="57">
        <f t="shared" si="44"/>
        <v>128.30452918679896</v>
      </c>
      <c r="AP10" s="57">
        <f t="shared" si="45"/>
        <v>0</v>
      </c>
      <c r="AQ10" s="57">
        <f t="shared" si="46"/>
        <v>36.641624761030087</v>
      </c>
      <c r="AR10" s="57">
        <f t="shared" si="47"/>
        <v>157.99251277812823</v>
      </c>
      <c r="AS10" s="57">
        <f t="shared" si="48"/>
        <v>7.3162021513180955</v>
      </c>
      <c r="AT10" s="57">
        <f t="shared" si="49"/>
        <v>0</v>
      </c>
      <c r="AU10" s="57">
        <f t="shared" si="50"/>
        <v>0</v>
      </c>
      <c r="AV10" s="57">
        <f t="shared" si="51"/>
        <v>22.03981617356154</v>
      </c>
      <c r="AW10" s="57">
        <f t="shared" si="52"/>
        <v>177.60666900948911</v>
      </c>
      <c r="AX10" s="57">
        <f t="shared" si="53"/>
        <v>29.351541348377982</v>
      </c>
      <c r="AY10" s="57">
        <f t="shared" si="54"/>
        <v>80.700262341673195</v>
      </c>
      <c r="AZ10" s="57">
        <f t="shared" si="55"/>
        <v>43.845293160806413</v>
      </c>
      <c r="BA10" s="57">
        <f t="shared" si="56"/>
        <v>22.043780908684127</v>
      </c>
      <c r="BB10" s="57">
        <f t="shared" si="57"/>
        <v>7.4134639251085126</v>
      </c>
      <c r="BC10" s="57">
        <f t="shared" si="58"/>
        <v>0</v>
      </c>
      <c r="BD10" s="57">
        <f t="shared" si="59"/>
        <v>0</v>
      </c>
      <c r="BE10" s="57">
        <f t="shared" si="60"/>
        <v>7.3156715478316343</v>
      </c>
      <c r="BF10" s="57">
        <f t="shared" si="61"/>
        <v>0</v>
      </c>
      <c r="BG10" s="57">
        <f t="shared" si="62"/>
        <v>22.043172037305769</v>
      </c>
      <c r="BH10" s="57">
        <f t="shared" si="63"/>
        <v>29.332074419337914</v>
      </c>
      <c r="BI10" s="57">
        <f t="shared" si="64"/>
        <v>7.3156299739443744</v>
      </c>
      <c r="BJ10" s="57">
        <f t="shared" si="65"/>
        <v>0</v>
      </c>
      <c r="BK10" s="57">
        <f t="shared" si="66"/>
        <v>65.95411685104925</v>
      </c>
      <c r="BL10" s="57">
        <f t="shared" si="67"/>
        <v>0</v>
      </c>
      <c r="BM10" s="57">
        <f t="shared" si="68"/>
        <v>29.347307209542393</v>
      </c>
      <c r="BN10" s="57">
        <f t="shared" si="69"/>
        <v>187.57547287871773</v>
      </c>
      <c r="BO10" s="57">
        <f t="shared" si="70"/>
        <v>0.2217664404946256</v>
      </c>
      <c r="BP10" s="57">
        <f t="shared" si="33"/>
        <v>1.2999445166509962</v>
      </c>
      <c r="BQ10" s="57">
        <f t="shared" si="33"/>
        <v>0.16103735009860742</v>
      </c>
      <c r="BR10" s="57">
        <f t="shared" si="33"/>
        <v>0.37329068941180976</v>
      </c>
      <c r="BS10" s="57">
        <f t="shared" si="33"/>
        <v>0.68832763599987157</v>
      </c>
      <c r="BT10" s="57">
        <f t="shared" si="33"/>
        <v>0.69516306236513514</v>
      </c>
      <c r="BU10" s="57">
        <f t="shared" si="33"/>
        <v>0.20454432413504214</v>
      </c>
      <c r="BV10" s="57">
        <f t="shared" si="33"/>
        <v>0</v>
      </c>
      <c r="BW10" s="57">
        <f t="shared" si="33"/>
        <v>0.13508337718079977</v>
      </c>
      <c r="BX10" s="57">
        <f t="shared" si="33"/>
        <v>0.15446367228858082</v>
      </c>
      <c r="BY10" s="57">
        <f t="shared" si="33"/>
        <v>3.0825123883654132E-2</v>
      </c>
      <c r="BZ10" s="57">
        <f t="shared" si="33"/>
        <v>0</v>
      </c>
      <c r="CA10" s="57">
        <f t="shared" si="33"/>
        <v>0</v>
      </c>
      <c r="CB10" s="57">
        <f t="shared" si="33"/>
        <v>6.5547997190987209E-2</v>
      </c>
      <c r="CC10" s="57">
        <f t="shared" si="33"/>
        <v>0.23024756293996562</v>
      </c>
      <c r="CD10" s="57">
        <f t="shared" si="33"/>
        <v>7.2138455589040501E-2</v>
      </c>
      <c r="CE10" s="57">
        <f t="shared" si="33"/>
        <v>0.12310774649758646</v>
      </c>
      <c r="CF10" s="57">
        <f t="shared" si="33"/>
        <v>0.59682643397421564</v>
      </c>
      <c r="CG10" s="57">
        <f t="shared" si="33"/>
        <v>4.7570822214523883E-2</v>
      </c>
      <c r="CH10" s="57">
        <f t="shared" si="33"/>
        <v>5.2474655266361692E-2</v>
      </c>
      <c r="CI10" s="57">
        <f t="shared" si="33"/>
        <v>0</v>
      </c>
      <c r="CJ10" s="57">
        <f t="shared" si="33"/>
        <v>0</v>
      </c>
      <c r="CK10" s="57">
        <f t="shared" si="33"/>
        <v>3.8075332616643864E-2</v>
      </c>
      <c r="CL10" s="57">
        <f t="shared" si="33"/>
        <v>0</v>
      </c>
      <c r="CM10" s="57">
        <f t="shared" si="33"/>
        <v>5.0331608740263621E-2</v>
      </c>
      <c r="CN10" s="57">
        <f t="shared" si="33"/>
        <v>0.13841397300470834</v>
      </c>
      <c r="CO10" s="57">
        <f t="shared" si="33"/>
        <v>3.8643401557135838E-2</v>
      </c>
      <c r="CP10" s="57">
        <f t="shared" si="33"/>
        <v>0</v>
      </c>
      <c r="CQ10" s="57">
        <f t="shared" si="33"/>
        <v>0.31543407720815242</v>
      </c>
      <c r="CR10" s="57">
        <f t="shared" si="33"/>
        <v>0</v>
      </c>
      <c r="CS10" s="57">
        <f t="shared" si="33"/>
        <v>8.6553659012275158E-2</v>
      </c>
      <c r="CT10" s="57">
        <f t="shared" si="33"/>
        <v>0.17608936190261448</v>
      </c>
      <c r="CU10" s="39">
        <v>6.35</v>
      </c>
      <c r="CV10" s="39">
        <v>37.628865979381402</v>
      </c>
      <c r="CW10" s="39">
        <v>4.6082949308755801</v>
      </c>
      <c r="CX10" s="39">
        <v>10.7049608355091</v>
      </c>
      <c r="CY10" s="39">
        <v>19.801980198019798</v>
      </c>
      <c r="CZ10" s="39">
        <v>20</v>
      </c>
      <c r="DA10" s="39">
        <v>5.85585585585586</v>
      </c>
      <c r="DB10" s="39">
        <v>0</v>
      </c>
      <c r="DC10" s="39">
        <v>3.8645833333333299</v>
      </c>
      <c r="DD10" s="39">
        <v>4.4198895027624303</v>
      </c>
      <c r="DE10" s="39">
        <v>0.88095238095238104</v>
      </c>
      <c r="DF10" s="39">
        <v>0</v>
      </c>
      <c r="DG10" s="39">
        <v>0</v>
      </c>
      <c r="DH10" s="39">
        <v>1.8739495798319299</v>
      </c>
      <c r="DI10" s="39">
        <v>6.5934065934065904</v>
      </c>
      <c r="DJ10" s="39">
        <v>2.0625</v>
      </c>
      <c r="DK10" s="39">
        <v>3.5215517241379302</v>
      </c>
      <c r="DL10" s="39">
        <v>17.153846153846199</v>
      </c>
      <c r="DM10" s="39">
        <v>1.3597560975609799</v>
      </c>
      <c r="DN10" s="39">
        <v>1.5</v>
      </c>
      <c r="DO10" s="39">
        <v>0</v>
      </c>
      <c r="DP10" s="39">
        <v>0</v>
      </c>
      <c r="DQ10" s="39">
        <v>1.0882352941176501</v>
      </c>
      <c r="DR10" s="39">
        <v>0</v>
      </c>
      <c r="DS10" s="39">
        <v>1.43870967741935</v>
      </c>
      <c r="DT10" s="39">
        <v>3.96</v>
      </c>
      <c r="DU10" s="78">
        <v>1.1044776119402999</v>
      </c>
      <c r="DV10" s="78">
        <v>0</v>
      </c>
      <c r="DW10" s="78">
        <v>9.0405405405405403</v>
      </c>
      <c r="DX10" s="78">
        <v>0</v>
      </c>
      <c r="DY10" s="78">
        <v>2.4750000000000001</v>
      </c>
      <c r="DZ10" s="78">
        <v>5.03978779840849</v>
      </c>
      <c r="EA10">
        <f t="shared" si="71"/>
        <v>3.3817797764013688</v>
      </c>
      <c r="EB10">
        <f t="shared" si="34"/>
        <v>2.8255407824892689E-2</v>
      </c>
      <c r="EC10">
        <v>572.77</v>
      </c>
      <c r="ED10" s="57">
        <f t="shared" si="72"/>
        <v>9.8898082095758271E-4</v>
      </c>
      <c r="EE10" s="57">
        <f t="shared" si="73"/>
        <v>1046490.7361912202</v>
      </c>
      <c r="EF10" s="57">
        <f t="shared" si="35"/>
        <v>54815.491180291821</v>
      </c>
      <c r="EG10" s="57">
        <f t="shared" si="35"/>
        <v>61314.234980017136</v>
      </c>
      <c r="EH10" s="57">
        <f t="shared" si="35"/>
        <v>108218.211969339</v>
      </c>
      <c r="EI10" s="57">
        <f t="shared" si="35"/>
        <v>57075.92380628323</v>
      </c>
      <c r="EJ10" s="57">
        <f t="shared" si="35"/>
        <v>22604.326259914153</v>
      </c>
      <c r="EK10" s="57">
        <f t="shared" si="35"/>
        <v>62727.005371261766</v>
      </c>
      <c r="EL10" s="57">
        <f t="shared" si="35"/>
        <v>12997.487599450638</v>
      </c>
      <c r="EM10" s="57">
        <f t="shared" si="35"/>
        <v>27125.191511896985</v>
      </c>
      <c r="EN10" s="57">
        <f t="shared" si="35"/>
        <v>102284.57632611154</v>
      </c>
      <c r="EO10" s="57">
        <f t="shared" si="35"/>
        <v>23734.542572909861</v>
      </c>
      <c r="EP10" s="57">
        <f t="shared" si="35"/>
        <v>10737.054973459222</v>
      </c>
      <c r="EQ10" s="57">
        <f t="shared" si="35"/>
        <v>19496.231399175955</v>
      </c>
      <c r="ER10" s="57">
        <f t="shared" si="35"/>
        <v>33623.935311622299</v>
      </c>
      <c r="ES10" s="57">
        <f t="shared" si="35"/>
        <v>77137.263361957055</v>
      </c>
      <c r="ET10" s="57">
        <f t="shared" si="35"/>
        <v>40687.787267845473</v>
      </c>
      <c r="EU10" s="57">
        <f t="shared" si="35"/>
        <v>65552.546153751042</v>
      </c>
      <c r="EV10" s="57">
        <f t="shared" si="35"/>
        <v>7346.4060344720992</v>
      </c>
      <c r="EW10" s="57">
        <f t="shared" si="35"/>
        <v>46338.86883282401</v>
      </c>
      <c r="EX10" s="57">
        <f t="shared" si="35"/>
        <v>14127.703912446346</v>
      </c>
      <c r="EY10" s="57">
        <f t="shared" si="35"/>
        <v>13845.149834197417</v>
      </c>
      <c r="EZ10" s="57">
        <f t="shared" si="35"/>
        <v>38709.908720102983</v>
      </c>
      <c r="FA10" s="57">
        <f t="shared" si="35"/>
        <v>19213.677320927029</v>
      </c>
      <c r="FB10" s="57">
        <f t="shared" si="35"/>
        <v>14410.257990695271</v>
      </c>
      <c r="FC10" s="57">
        <f t="shared" si="35"/>
        <v>43795.882128583668</v>
      </c>
      <c r="FD10" s="57">
        <f t="shared" si="35"/>
        <v>21191.555868669519</v>
      </c>
      <c r="FE10" s="57">
        <f t="shared" si="35"/>
        <v>18931.123242678103</v>
      </c>
      <c r="FF10" s="57">
        <f t="shared" si="35"/>
        <v>23734.542572909861</v>
      </c>
      <c r="FG10" s="57">
        <f t="shared" si="35"/>
        <v>20909.001790420589</v>
      </c>
      <c r="FH10" s="57">
        <f t="shared" si="35"/>
        <v>18648.569164429176</v>
      </c>
      <c r="FI10" s="57">
        <f t="shared" si="35"/>
        <v>33906.489389871225</v>
      </c>
      <c r="FJ10" s="57">
        <f t="shared" si="35"/>
        <v>106522.88749984544</v>
      </c>
      <c r="FK10" s="39">
        <v>37036830</v>
      </c>
      <c r="FL10" s="39">
        <v>1940000</v>
      </c>
      <c r="FM10" s="39">
        <v>2170000</v>
      </c>
      <c r="FN10" s="39">
        <v>3830000</v>
      </c>
      <c r="FO10" s="39">
        <v>2020000</v>
      </c>
      <c r="FP10" s="39">
        <v>800000</v>
      </c>
      <c r="FQ10" s="39">
        <v>2220000</v>
      </c>
      <c r="FR10" s="39">
        <v>460000</v>
      </c>
      <c r="FS10" s="39">
        <v>960000</v>
      </c>
      <c r="FT10" s="39">
        <v>3620000</v>
      </c>
      <c r="FU10" s="39">
        <v>840000</v>
      </c>
      <c r="FV10" s="39">
        <v>380000</v>
      </c>
      <c r="FW10" s="39">
        <v>690000</v>
      </c>
      <c r="FX10" s="39">
        <v>1190000</v>
      </c>
      <c r="FY10" s="39">
        <v>2730000</v>
      </c>
      <c r="FZ10" s="39">
        <v>1440000</v>
      </c>
      <c r="GA10" s="39">
        <v>2320000</v>
      </c>
      <c r="GB10" s="39">
        <v>260000</v>
      </c>
      <c r="GC10" s="39">
        <v>1640000</v>
      </c>
      <c r="GD10" s="39">
        <v>500000</v>
      </c>
      <c r="GE10" s="39">
        <v>490000</v>
      </c>
      <c r="GF10" s="39">
        <v>1370000</v>
      </c>
      <c r="GG10" s="39">
        <v>680000</v>
      </c>
      <c r="GH10" s="39">
        <v>510000</v>
      </c>
      <c r="GI10" s="39">
        <v>1550000</v>
      </c>
      <c r="GJ10" s="39">
        <v>750000</v>
      </c>
      <c r="GK10" s="39">
        <v>670000</v>
      </c>
      <c r="GL10" s="39">
        <v>840000</v>
      </c>
      <c r="GM10" s="39">
        <v>740000</v>
      </c>
      <c r="GN10" s="39">
        <v>660000</v>
      </c>
      <c r="GO10" s="39">
        <v>1200000</v>
      </c>
      <c r="GP10" s="39">
        <v>3770000</v>
      </c>
      <c r="GQ10" s="27">
        <v>4.9331158798283238E-5</v>
      </c>
      <c r="GR10" s="75">
        <f t="shared" si="36"/>
        <v>5.5688311688311684E-3</v>
      </c>
      <c r="GS10" s="59">
        <v>6.4000000000000003E-3</v>
      </c>
      <c r="GT10">
        <v>1.7</v>
      </c>
      <c r="GU10">
        <v>5</v>
      </c>
      <c r="GV10">
        <v>6</v>
      </c>
      <c r="GZ10" s="40" t="s">
        <v>286</v>
      </c>
      <c r="HA10" s="39">
        <v>326188.39157949545</v>
      </c>
      <c r="HB10" s="39">
        <v>481887.33104797849</v>
      </c>
      <c r="HC10">
        <v>538150.15928191028</v>
      </c>
      <c r="HD10" s="60">
        <v>87723.550709571078</v>
      </c>
      <c r="HE10" s="60">
        <v>2055176498.7558904</v>
      </c>
    </row>
    <row r="11" spans="1:213" x14ac:dyDescent="0.25">
      <c r="A11" s="40" t="s">
        <v>274</v>
      </c>
      <c r="B11" s="40"/>
      <c r="C11" s="60">
        <f t="shared" si="37"/>
        <v>1.1267848575180229E-7</v>
      </c>
      <c r="D11" s="60">
        <f t="shared" si="0"/>
        <v>6.6771080930929928E-7</v>
      </c>
      <c r="E11" s="60">
        <f t="shared" si="0"/>
        <v>8.1772550347832765E-8</v>
      </c>
      <c r="F11" s="60">
        <f t="shared" si="0"/>
        <v>1.899557129098406E-7</v>
      </c>
      <c r="G11" s="60">
        <f t="shared" si="0"/>
        <v>3.5137907773228195E-7</v>
      </c>
      <c r="H11" s="60">
        <f t="shared" si="0"/>
        <v>3.5489286850960017E-7</v>
      </c>
      <c r="I11" s="60">
        <f t="shared" si="0"/>
        <v>1.0391007411317195E-7</v>
      </c>
      <c r="J11" s="60">
        <f t="shared" si="0"/>
        <v>0</v>
      </c>
      <c r="K11" s="60">
        <f t="shared" si="0"/>
        <v>6.8575653238056231E-8</v>
      </c>
      <c r="L11" s="60">
        <f t="shared" si="0"/>
        <v>7.8429363206543757E-8</v>
      </c>
      <c r="M11" s="60">
        <f t="shared" si="0"/>
        <v>1.563218587482206E-8</v>
      </c>
      <c r="N11" s="60">
        <f t="shared" si="0"/>
        <v>0</v>
      </c>
      <c r="O11" s="60">
        <f t="shared" si="0"/>
        <v>0</v>
      </c>
      <c r="P11" s="60">
        <f t="shared" si="0"/>
        <v>3.3252567091445417E-8</v>
      </c>
      <c r="Q11" s="60">
        <f t="shared" si="0"/>
        <v>1.1699764895920959E-7</v>
      </c>
      <c r="R11" s="60">
        <f t="shared" si="0"/>
        <v>3.6598327065055693E-8</v>
      </c>
      <c r="S11" s="60">
        <f t="shared" si="0"/>
        <v>6.2488679649210042E-8</v>
      </c>
      <c r="T11" s="60">
        <f t="shared" si="0"/>
        <v>3.043888833755435E-7</v>
      </c>
      <c r="U11" s="60">
        <f t="shared" si="0"/>
        <v>2.4128387096843888E-8</v>
      </c>
      <c r="V11" s="60">
        <f t="shared" si="0"/>
        <v>2.6616965138221706E-8</v>
      </c>
      <c r="W11" s="60">
        <f t="shared" si="0"/>
        <v>0</v>
      </c>
      <c r="X11" s="60">
        <f t="shared" si="0"/>
        <v>0</v>
      </c>
      <c r="Y11" s="60">
        <f t="shared" si="0"/>
        <v>1.9310347257144294E-8</v>
      </c>
      <c r="Z11" s="60">
        <f t="shared" si="0"/>
        <v>0</v>
      </c>
      <c r="AA11" s="60">
        <f t="shared" si="0"/>
        <v>2.5529390218593053E-8</v>
      </c>
      <c r="AB11" s="60">
        <f t="shared" si="0"/>
        <v>7.02687879648988E-8</v>
      </c>
      <c r="AC11" s="60">
        <f t="shared" si="0"/>
        <v>1.9598561395307694E-8</v>
      </c>
      <c r="AD11" s="60">
        <f t="shared" si="0"/>
        <v>0</v>
      </c>
      <c r="AE11" s="60">
        <f t="shared" si="0"/>
        <v>1.6042116826549052E-7</v>
      </c>
      <c r="AF11" s="60">
        <f t="shared" si="0"/>
        <v>0</v>
      </c>
      <c r="AG11" s="60">
        <f t="shared" si="0"/>
        <v>4.3917992478066832E-8</v>
      </c>
      <c r="AH11" s="60">
        <f t="shared" si="0"/>
        <v>8.9429237422839283E-8</v>
      </c>
      <c r="AI11" s="57">
        <f t="shared" si="38"/>
        <v>2385.0137328742767</v>
      </c>
      <c r="AJ11" s="57">
        <f t="shared" si="39"/>
        <v>732.29791309132293</v>
      </c>
      <c r="AK11" s="57">
        <f t="shared" si="40"/>
        <v>101.47232223639966</v>
      </c>
      <c r="AL11" s="57">
        <f t="shared" si="41"/>
        <v>415.15204542399016</v>
      </c>
      <c r="AM11" s="57">
        <f t="shared" si="42"/>
        <v>403.74562204910927</v>
      </c>
      <c r="AN11" s="57">
        <f t="shared" si="43"/>
        <v>161.48713321397878</v>
      </c>
      <c r="AO11" s="57">
        <f t="shared" si="44"/>
        <v>131.85653453805813</v>
      </c>
      <c r="AP11" s="57">
        <f t="shared" si="45"/>
        <v>0</v>
      </c>
      <c r="AQ11" s="57">
        <f t="shared" si="46"/>
        <v>37.656018002289102</v>
      </c>
      <c r="AR11" s="57">
        <f t="shared" si="47"/>
        <v>162.36640553471017</v>
      </c>
      <c r="AS11" s="57">
        <f t="shared" si="48"/>
        <v>7.5187451897991497</v>
      </c>
      <c r="AT11" s="57">
        <f t="shared" si="49"/>
        <v>0</v>
      </c>
      <c r="AU11" s="57">
        <f t="shared" si="50"/>
        <v>0</v>
      </c>
      <c r="AV11" s="57">
        <f t="shared" si="51"/>
        <v>22.649970355065783</v>
      </c>
      <c r="AW11" s="57">
        <f t="shared" si="52"/>
        <v>182.52356354734709</v>
      </c>
      <c r="AX11" s="57">
        <f t="shared" si="53"/>
        <v>30.164114626951459</v>
      </c>
      <c r="AY11" s="57">
        <f t="shared" si="54"/>
        <v>82.934382723100342</v>
      </c>
      <c r="AZ11" s="57">
        <f t="shared" si="55"/>
        <v>45.059114036201784</v>
      </c>
      <c r="BA11" s="57">
        <f t="shared" si="56"/>
        <v>22.654044850618973</v>
      </c>
      <c r="BB11" s="57">
        <f t="shared" si="57"/>
        <v>7.6186995757924727</v>
      </c>
      <c r="BC11" s="57">
        <f t="shared" si="58"/>
        <v>0</v>
      </c>
      <c r="BD11" s="57">
        <f t="shared" si="59"/>
        <v>0</v>
      </c>
      <c r="BE11" s="57">
        <f t="shared" si="60"/>
        <v>7.5181998969916259</v>
      </c>
      <c r="BF11" s="57">
        <f t="shared" si="61"/>
        <v>0</v>
      </c>
      <c r="BG11" s="57">
        <f t="shared" si="62"/>
        <v>22.653419123137343</v>
      </c>
      <c r="BH11" s="57">
        <f t="shared" si="63"/>
        <v>30.144108771993793</v>
      </c>
      <c r="BI11" s="57">
        <f t="shared" si="64"/>
        <v>7.5181571721654947</v>
      </c>
      <c r="BJ11" s="57">
        <f t="shared" si="65"/>
        <v>0</v>
      </c>
      <c r="BK11" s="57">
        <f t="shared" si="66"/>
        <v>67.780002324284752</v>
      </c>
      <c r="BL11" s="57">
        <f t="shared" si="67"/>
        <v>0</v>
      </c>
      <c r="BM11" s="57">
        <f t="shared" si="68"/>
        <v>30.159763269465074</v>
      </c>
      <c r="BN11" s="57">
        <f t="shared" si="69"/>
        <v>192.76834555167028</v>
      </c>
      <c r="BO11" s="57">
        <f t="shared" si="70"/>
        <v>0.2217664404946256</v>
      </c>
      <c r="BP11" s="57">
        <f t="shared" si="33"/>
        <v>1.2999445166509962</v>
      </c>
      <c r="BQ11" s="57">
        <f t="shared" si="33"/>
        <v>0.16103735009860742</v>
      </c>
      <c r="BR11" s="57">
        <f t="shared" si="33"/>
        <v>0.37329068941180982</v>
      </c>
      <c r="BS11" s="57">
        <f t="shared" si="33"/>
        <v>0.68832763599987157</v>
      </c>
      <c r="BT11" s="57">
        <f t="shared" si="33"/>
        <v>0.69516306236513514</v>
      </c>
      <c r="BU11" s="57">
        <f t="shared" si="33"/>
        <v>0.20454432413504214</v>
      </c>
      <c r="BV11" s="57">
        <f t="shared" si="33"/>
        <v>0</v>
      </c>
      <c r="BW11" s="57">
        <f t="shared" si="33"/>
        <v>0.13508337718079977</v>
      </c>
      <c r="BX11" s="57">
        <f t="shared" si="33"/>
        <v>0.15446367228858085</v>
      </c>
      <c r="BY11" s="57">
        <f t="shared" si="33"/>
        <v>3.0825123883654132E-2</v>
      </c>
      <c r="BZ11" s="57">
        <f t="shared" si="33"/>
        <v>0</v>
      </c>
      <c r="CA11" s="57">
        <f t="shared" si="33"/>
        <v>0</v>
      </c>
      <c r="CB11" s="57">
        <f t="shared" si="33"/>
        <v>6.5547997190987209E-2</v>
      </c>
      <c r="CC11" s="57">
        <f t="shared" si="33"/>
        <v>0.23024756293996565</v>
      </c>
      <c r="CD11" s="57">
        <f t="shared" si="33"/>
        <v>7.2138455589040515E-2</v>
      </c>
      <c r="CE11" s="57">
        <f t="shared" si="33"/>
        <v>0.12310774649758648</v>
      </c>
      <c r="CF11" s="57">
        <f t="shared" si="33"/>
        <v>0.59682643397421564</v>
      </c>
      <c r="CG11" s="57">
        <f t="shared" si="33"/>
        <v>4.7570822214523883E-2</v>
      </c>
      <c r="CH11" s="57">
        <f t="shared" si="33"/>
        <v>5.2474655266361678E-2</v>
      </c>
      <c r="CI11" s="57">
        <f t="shared" si="33"/>
        <v>0</v>
      </c>
      <c r="CJ11" s="57">
        <f t="shared" si="33"/>
        <v>0</v>
      </c>
      <c r="CK11" s="57">
        <f t="shared" si="33"/>
        <v>3.8075332616643871E-2</v>
      </c>
      <c r="CL11" s="57">
        <f t="shared" si="33"/>
        <v>0</v>
      </c>
      <c r="CM11" s="57">
        <f t="shared" si="33"/>
        <v>5.0331608740263621E-2</v>
      </c>
      <c r="CN11" s="57">
        <f t="shared" si="33"/>
        <v>0.13841397300470834</v>
      </c>
      <c r="CO11" s="57">
        <f t="shared" si="33"/>
        <v>3.8643401557135845E-2</v>
      </c>
      <c r="CP11" s="57">
        <f t="shared" si="33"/>
        <v>0</v>
      </c>
      <c r="CQ11" s="57">
        <f t="shared" si="33"/>
        <v>0.31543407720815242</v>
      </c>
      <c r="CR11" s="57">
        <f t="shared" si="33"/>
        <v>0</v>
      </c>
      <c r="CS11" s="57">
        <f t="shared" si="33"/>
        <v>8.6553659012275158E-2</v>
      </c>
      <c r="CT11" s="57">
        <f t="shared" si="33"/>
        <v>0.17608936190261448</v>
      </c>
      <c r="CU11" s="39">
        <v>6.35</v>
      </c>
      <c r="CV11" s="39">
        <v>37.628865979381402</v>
      </c>
      <c r="CW11" s="39">
        <v>4.6082949308755801</v>
      </c>
      <c r="CX11" s="39">
        <v>10.7049608355091</v>
      </c>
      <c r="CY11" s="39">
        <v>19.801980198019798</v>
      </c>
      <c r="CZ11" s="39">
        <v>20</v>
      </c>
      <c r="DA11" s="39">
        <v>5.85585585585586</v>
      </c>
      <c r="DB11" s="39">
        <v>0</v>
      </c>
      <c r="DC11" s="39">
        <v>3.8645833333333299</v>
      </c>
      <c r="DD11" s="39">
        <v>4.4198895027624303</v>
      </c>
      <c r="DE11" s="39">
        <v>0.88095238095238104</v>
      </c>
      <c r="DF11" s="39">
        <v>0</v>
      </c>
      <c r="DG11" s="39">
        <v>0</v>
      </c>
      <c r="DH11" s="39">
        <v>1.8739495798319299</v>
      </c>
      <c r="DI11" s="39">
        <v>6.5934065934065904</v>
      </c>
      <c r="DJ11" s="39">
        <v>2.0625</v>
      </c>
      <c r="DK11" s="39">
        <v>3.5215517241379302</v>
      </c>
      <c r="DL11" s="39">
        <v>17.153846153846199</v>
      </c>
      <c r="DM11" s="39">
        <v>1.3597560975609799</v>
      </c>
      <c r="DN11" s="39">
        <v>1.5</v>
      </c>
      <c r="DO11" s="39">
        <v>0</v>
      </c>
      <c r="DP11" s="39">
        <v>0</v>
      </c>
      <c r="DQ11" s="39">
        <v>1.0882352941176501</v>
      </c>
      <c r="DR11" s="39">
        <v>0</v>
      </c>
      <c r="DS11" s="39">
        <v>1.43870967741935</v>
      </c>
      <c r="DT11" s="39">
        <v>3.96</v>
      </c>
      <c r="DU11" s="78">
        <v>1.1044776119402999</v>
      </c>
      <c r="DV11" s="78">
        <v>0</v>
      </c>
      <c r="DW11" s="78">
        <v>9.0405405405405403</v>
      </c>
      <c r="DX11" s="78">
        <v>0</v>
      </c>
      <c r="DY11" s="78">
        <v>2.4750000000000001</v>
      </c>
      <c r="DZ11" s="78">
        <v>5.03978779840849</v>
      </c>
      <c r="EA11">
        <f t="shared" si="71"/>
        <v>3.3817797764013697</v>
      </c>
      <c r="EB11">
        <f t="shared" si="34"/>
        <v>2.9037635548513491E-2</v>
      </c>
      <c r="EC11">
        <v>572.77</v>
      </c>
      <c r="ED11" s="57">
        <f t="shared" si="72"/>
        <v>1.0163599414812208E-3</v>
      </c>
      <c r="EE11" s="57">
        <f t="shared" si="73"/>
        <v>1075461.9714122508</v>
      </c>
      <c r="EF11" s="57">
        <f t="shared" si="35"/>
        <v>56333.012964116169</v>
      </c>
      <c r="EG11" s="57">
        <f t="shared" si="35"/>
        <v>63011.669140274273</v>
      </c>
      <c r="EH11" s="57">
        <f t="shared" si="35"/>
        <v>111214.14415080666</v>
      </c>
      <c r="EI11" s="57">
        <f t="shared" si="35"/>
        <v>58656.023807997248</v>
      </c>
      <c r="EJ11" s="57">
        <f t="shared" si="35"/>
        <v>23230.108438810792</v>
      </c>
      <c r="EK11" s="57">
        <f t="shared" si="35"/>
        <v>64463.550917699948</v>
      </c>
      <c r="EL11" s="57">
        <f t="shared" si="35"/>
        <v>13357.312352316205</v>
      </c>
      <c r="EM11" s="57">
        <f t="shared" si="35"/>
        <v>27876.130126572953</v>
      </c>
      <c r="EN11" s="57">
        <f t="shared" si="35"/>
        <v>105116.24068561883</v>
      </c>
      <c r="EO11" s="57">
        <f t="shared" si="35"/>
        <v>24391.613860751331</v>
      </c>
      <c r="EP11" s="57">
        <f t="shared" si="35"/>
        <v>11034.301508435126</v>
      </c>
      <c r="EQ11" s="57">
        <f t="shared" si="35"/>
        <v>20035.96852847431</v>
      </c>
      <c r="ER11" s="57">
        <f t="shared" si="35"/>
        <v>34554.786302731052</v>
      </c>
      <c r="ES11" s="57">
        <f t="shared" si="35"/>
        <v>79272.745047441815</v>
      </c>
      <c r="ET11" s="57">
        <f t="shared" si="35"/>
        <v>41814.195189859427</v>
      </c>
      <c r="EU11" s="57">
        <f t="shared" si="35"/>
        <v>67367.314472551298</v>
      </c>
      <c r="EV11" s="57">
        <f t="shared" si="35"/>
        <v>7549.7852426135078</v>
      </c>
      <c r="EW11" s="57">
        <f t="shared" si="35"/>
        <v>47621.722299562127</v>
      </c>
      <c r="EX11" s="57">
        <f t="shared" si="35"/>
        <v>14518.817774256746</v>
      </c>
      <c r="EY11" s="57">
        <f t="shared" si="35"/>
        <v>14228.44141877161</v>
      </c>
      <c r="EZ11" s="57">
        <f t="shared" si="35"/>
        <v>39781.560701463481</v>
      </c>
      <c r="FA11" s="57">
        <f t="shared" si="35"/>
        <v>19745.592172989174</v>
      </c>
      <c r="FB11" s="57">
        <f t="shared" si="35"/>
        <v>14809.19412974188</v>
      </c>
      <c r="FC11" s="57">
        <f t="shared" si="35"/>
        <v>45008.335100195909</v>
      </c>
      <c r="FD11" s="57">
        <f t="shared" si="35"/>
        <v>21778.226661385117</v>
      </c>
      <c r="FE11" s="57">
        <f t="shared" si="35"/>
        <v>19455.215817504039</v>
      </c>
      <c r="FF11" s="57">
        <f t="shared" si="35"/>
        <v>24391.613860751331</v>
      </c>
      <c r="FG11" s="57">
        <f t="shared" si="35"/>
        <v>21487.850305899981</v>
      </c>
      <c r="FH11" s="57">
        <f t="shared" si="35"/>
        <v>19164.839462018903</v>
      </c>
      <c r="FI11" s="57">
        <f t="shared" si="35"/>
        <v>34845.162658216192</v>
      </c>
      <c r="FJ11" s="57">
        <f t="shared" si="35"/>
        <v>109471.88601789586</v>
      </c>
      <c r="FK11" s="39">
        <v>37036830</v>
      </c>
      <c r="FL11" s="39">
        <v>1940000</v>
      </c>
      <c r="FM11" s="39">
        <v>2170000</v>
      </c>
      <c r="FN11" s="39">
        <v>3830000</v>
      </c>
      <c r="FO11" s="39">
        <v>2020000</v>
      </c>
      <c r="FP11" s="39">
        <v>800000</v>
      </c>
      <c r="FQ11" s="39">
        <v>2220000</v>
      </c>
      <c r="FR11" s="39">
        <v>460000</v>
      </c>
      <c r="FS11" s="39">
        <v>960000</v>
      </c>
      <c r="FT11" s="39">
        <v>3620000</v>
      </c>
      <c r="FU11" s="39">
        <v>840000</v>
      </c>
      <c r="FV11" s="39">
        <v>380000</v>
      </c>
      <c r="FW11" s="39">
        <v>690000</v>
      </c>
      <c r="FX11" s="39">
        <v>1190000</v>
      </c>
      <c r="FY11" s="39">
        <v>2730000</v>
      </c>
      <c r="FZ11" s="39">
        <v>1440000</v>
      </c>
      <c r="GA11" s="39">
        <v>2320000</v>
      </c>
      <c r="GB11" s="39">
        <v>260000</v>
      </c>
      <c r="GC11" s="39">
        <v>1640000</v>
      </c>
      <c r="GD11" s="39">
        <v>500000</v>
      </c>
      <c r="GE11" s="39">
        <v>490000</v>
      </c>
      <c r="GF11" s="39">
        <v>1370000</v>
      </c>
      <c r="GG11" s="39">
        <v>680000</v>
      </c>
      <c r="GH11" s="39">
        <v>510000</v>
      </c>
      <c r="GI11" s="39">
        <v>1550000</v>
      </c>
      <c r="GJ11" s="39">
        <v>750000</v>
      </c>
      <c r="GK11" s="39">
        <v>670000</v>
      </c>
      <c r="GL11" s="39">
        <v>840000</v>
      </c>
      <c r="GM11" s="39">
        <v>740000</v>
      </c>
      <c r="GN11" s="39">
        <v>660000</v>
      </c>
      <c r="GO11" s="39">
        <v>1200000</v>
      </c>
      <c r="GP11" s="39">
        <v>3770000</v>
      </c>
      <c r="GQ11" s="30">
        <v>5.0696851351351311E-5</v>
      </c>
      <c r="GR11" s="75">
        <f t="shared" si="36"/>
        <v>5.5688311688311684E-3</v>
      </c>
      <c r="GS11" s="59">
        <v>6.4000000000000003E-3</v>
      </c>
      <c r="GT11">
        <v>1.7</v>
      </c>
      <c r="GU11">
        <v>5</v>
      </c>
      <c r="GV11">
        <v>6</v>
      </c>
      <c r="GZ11" s="40" t="s">
        <v>287</v>
      </c>
      <c r="HA11" s="39">
        <v>311361.08306935942</v>
      </c>
      <c r="HB11" s="39">
        <v>533105.48719334672</v>
      </c>
      <c r="HC11">
        <v>668770.81166628818</v>
      </c>
      <c r="HD11" s="60">
        <v>92458.532477582936</v>
      </c>
      <c r="HE11" s="60">
        <v>1381441957.8025477</v>
      </c>
    </row>
    <row r="12" spans="1:213" x14ac:dyDescent="0.25">
      <c r="A12" s="38" t="s">
        <v>275</v>
      </c>
      <c r="B12" s="38"/>
      <c r="C12" s="60">
        <f t="shared" si="37"/>
        <v>2.5086373767076165E-7</v>
      </c>
      <c r="D12" s="60">
        <f t="shared" si="0"/>
        <v>1.4865697580944155E-6</v>
      </c>
      <c r="E12" s="60">
        <f t="shared" si="0"/>
        <v>1.8205576230687385E-7</v>
      </c>
      <c r="F12" s="60">
        <f t="shared" si="0"/>
        <v>4.2291125776612126E-7</v>
      </c>
      <c r="G12" s="60">
        <f t="shared" si="0"/>
        <v>7.8229901822953634E-7</v>
      </c>
      <c r="H12" s="60">
        <f t="shared" si="0"/>
        <v>7.9012200841182113E-7</v>
      </c>
      <c r="I12" s="60">
        <f t="shared" si="0"/>
        <v>2.3134202948995404E-7</v>
      </c>
      <c r="J12" s="60">
        <f t="shared" si="0"/>
        <v>0</v>
      </c>
      <c r="K12" s="60">
        <f t="shared" si="0"/>
        <v>1.5267461725041679E-7</v>
      </c>
      <c r="L12" s="60">
        <f t="shared" si="0"/>
        <v>1.7461259854405112E-7</v>
      </c>
      <c r="M12" s="60">
        <f t="shared" si="0"/>
        <v>3.4802993227663211E-8</v>
      </c>
      <c r="N12" s="60">
        <f t="shared" si="0"/>
        <v>0</v>
      </c>
      <c r="O12" s="60">
        <f t="shared" si="0"/>
        <v>0</v>
      </c>
      <c r="P12" s="60">
        <f t="shared" si="0"/>
        <v>7.403244028396567E-8</v>
      </c>
      <c r="Q12" s="60">
        <f t="shared" si="0"/>
        <v>2.6047978299291745E-7</v>
      </c>
      <c r="R12" s="60">
        <f t="shared" si="0"/>
        <v>8.148133211747545E-8</v>
      </c>
      <c r="S12" s="60">
        <f t="shared" si="0"/>
        <v>1.3912277605010253E-7</v>
      </c>
      <c r="T12" s="60">
        <f t="shared" si="0"/>
        <v>6.7768156875322525E-7</v>
      </c>
      <c r="U12" s="60">
        <f t="shared" si="0"/>
        <v>5.3718660937760701E-8</v>
      </c>
      <c r="V12" s="60">
        <f t="shared" si="0"/>
        <v>5.92591506308937E-8</v>
      </c>
      <c r="W12" s="60">
        <f t="shared" si="0"/>
        <v>0</v>
      </c>
      <c r="X12" s="60">
        <f t="shared" si="0"/>
        <v>0</v>
      </c>
      <c r="Y12" s="60">
        <f t="shared" si="0"/>
        <v>4.2991932810640399E-8</v>
      </c>
      <c r="Z12" s="60">
        <f t="shared" si="0"/>
        <v>0</v>
      </c>
      <c r="AA12" s="60">
        <f t="shared" si="0"/>
        <v>5.6837808992199956E-8</v>
      </c>
      <c r="AB12" s="60">
        <f t="shared" si="0"/>
        <v>1.5644415766553823E-7</v>
      </c>
      <c r="AC12" s="60">
        <f t="shared" si="0"/>
        <v>4.3633603449613474E-8</v>
      </c>
      <c r="AD12" s="60">
        <f t="shared" si="0"/>
        <v>0</v>
      </c>
      <c r="AE12" s="60">
        <f t="shared" si="0"/>
        <v>3.5715650245102357E-7</v>
      </c>
      <c r="AF12" s="60">
        <f t="shared" si="0"/>
        <v>0</v>
      </c>
      <c r="AG12" s="60">
        <f t="shared" si="0"/>
        <v>9.777759854097325E-8</v>
      </c>
      <c r="AH12" s="60">
        <f t="shared" si="0"/>
        <v>1.9910236286239751E-7</v>
      </c>
      <c r="AI12" s="57">
        <f t="shared" si="38"/>
        <v>5309.9174650150262</v>
      </c>
      <c r="AJ12" s="57">
        <f t="shared" si="39"/>
        <v>1630.3643977896738</v>
      </c>
      <c r="AK12" s="57">
        <f t="shared" si="40"/>
        <v>225.91469752643718</v>
      </c>
      <c r="AL12" s="57">
        <f t="shared" si="41"/>
        <v>924.28109165514832</v>
      </c>
      <c r="AM12" s="57">
        <f t="shared" si="42"/>
        <v>898.88619943427886</v>
      </c>
      <c r="AN12" s="57">
        <f t="shared" si="43"/>
        <v>359.52973234863776</v>
      </c>
      <c r="AO12" s="57">
        <f t="shared" si="44"/>
        <v>293.56112544317131</v>
      </c>
      <c r="AP12" s="57">
        <f t="shared" si="45"/>
        <v>0</v>
      </c>
      <c r="AQ12" s="57">
        <f t="shared" si="46"/>
        <v>83.836141023937373</v>
      </c>
      <c r="AR12" s="57">
        <f t="shared" si="47"/>
        <v>361.48731581576902</v>
      </c>
      <c r="AS12" s="57">
        <f t="shared" si="48"/>
        <v>16.739491202089766</v>
      </c>
      <c r="AT12" s="57">
        <f t="shared" si="49"/>
        <v>0</v>
      </c>
      <c r="AU12" s="57">
        <f t="shared" si="50"/>
        <v>0</v>
      </c>
      <c r="AV12" s="57">
        <f t="shared" si="51"/>
        <v>50.427161702542818</v>
      </c>
      <c r="AW12" s="57">
        <f t="shared" si="52"/>
        <v>406.36456071422043</v>
      </c>
      <c r="AX12" s="57">
        <f t="shared" si="53"/>
        <v>67.156409569742223</v>
      </c>
      <c r="AY12" s="57">
        <f t="shared" si="54"/>
        <v>184.64242834397328</v>
      </c>
      <c r="AZ12" s="57">
        <f t="shared" si="55"/>
        <v>100.31815468441327</v>
      </c>
      <c r="BA12" s="57">
        <f t="shared" si="56"/>
        <v>50.436233027709946</v>
      </c>
      <c r="BB12" s="57">
        <f t="shared" si="57"/>
        <v>16.962026415440995</v>
      </c>
      <c r="BC12" s="57">
        <f t="shared" si="58"/>
        <v>0</v>
      </c>
      <c r="BD12" s="57">
        <f t="shared" si="59"/>
        <v>0</v>
      </c>
      <c r="BE12" s="57">
        <f t="shared" si="60"/>
        <v>16.738277179812947</v>
      </c>
      <c r="BF12" s="57">
        <f t="shared" si="61"/>
        <v>0</v>
      </c>
      <c r="BG12" s="57">
        <f t="shared" si="62"/>
        <v>50.434839928275245</v>
      </c>
      <c r="BH12" s="57">
        <f t="shared" si="63"/>
        <v>67.111869181073587</v>
      </c>
      <c r="BI12" s="57">
        <f t="shared" si="64"/>
        <v>16.738182058641385</v>
      </c>
      <c r="BJ12" s="57">
        <f t="shared" si="65"/>
        <v>0</v>
      </c>
      <c r="BK12" s="57">
        <f t="shared" si="66"/>
        <v>150.90320578017852</v>
      </c>
      <c r="BL12" s="57">
        <f t="shared" si="67"/>
        <v>0</v>
      </c>
      <c r="BM12" s="57">
        <f t="shared" si="68"/>
        <v>67.146721848118247</v>
      </c>
      <c r="BN12" s="57">
        <f t="shared" si="69"/>
        <v>429.17321214469609</v>
      </c>
      <c r="BO12" s="57">
        <f t="shared" si="70"/>
        <v>0.22176644049462557</v>
      </c>
      <c r="BP12" s="57">
        <f t="shared" si="33"/>
        <v>1.299944516650996</v>
      </c>
      <c r="BQ12" s="57">
        <f t="shared" si="33"/>
        <v>0.16103735009860737</v>
      </c>
      <c r="BR12" s="57">
        <f t="shared" si="33"/>
        <v>0.37329068941180971</v>
      </c>
      <c r="BS12" s="57">
        <f t="shared" si="33"/>
        <v>0.68832763599987135</v>
      </c>
      <c r="BT12" s="57">
        <f t="shared" si="33"/>
        <v>0.69516306236513503</v>
      </c>
      <c r="BU12" s="57">
        <f t="shared" si="33"/>
        <v>0.20454432413504212</v>
      </c>
      <c r="BV12" s="57">
        <f t="shared" si="33"/>
        <v>0</v>
      </c>
      <c r="BW12" s="57">
        <f t="shared" si="33"/>
        <v>0.13508337718079977</v>
      </c>
      <c r="BX12" s="57">
        <f t="shared" si="33"/>
        <v>0.15446367228858082</v>
      </c>
      <c r="BY12" s="57">
        <f t="shared" si="33"/>
        <v>3.0825123883654125E-2</v>
      </c>
      <c r="BZ12" s="57">
        <f t="shared" si="33"/>
        <v>0</v>
      </c>
      <c r="CA12" s="57">
        <f t="shared" si="33"/>
        <v>0</v>
      </c>
      <c r="CB12" s="57">
        <f t="shared" si="33"/>
        <v>6.5547997190987209E-2</v>
      </c>
      <c r="CC12" s="57">
        <f t="shared" si="33"/>
        <v>0.23024756293996562</v>
      </c>
      <c r="CD12" s="57">
        <f t="shared" si="33"/>
        <v>7.2138455589040487E-2</v>
      </c>
      <c r="CE12" s="57">
        <f t="shared" si="33"/>
        <v>0.12310774649758643</v>
      </c>
      <c r="CF12" s="57">
        <f t="shared" si="33"/>
        <v>0.59682643397421564</v>
      </c>
      <c r="CG12" s="57">
        <f t="shared" si="33"/>
        <v>4.757082221452387E-2</v>
      </c>
      <c r="CH12" s="57">
        <f t="shared" si="33"/>
        <v>5.2474655266361664E-2</v>
      </c>
      <c r="CI12" s="57">
        <f t="shared" si="33"/>
        <v>0</v>
      </c>
      <c r="CJ12" s="57">
        <f t="shared" si="33"/>
        <v>0</v>
      </c>
      <c r="CK12" s="57">
        <f t="shared" si="33"/>
        <v>3.8075332616643857E-2</v>
      </c>
      <c r="CL12" s="57">
        <f t="shared" si="33"/>
        <v>0</v>
      </c>
      <c r="CM12" s="57">
        <f t="shared" si="33"/>
        <v>5.0331608740263607E-2</v>
      </c>
      <c r="CN12" s="57">
        <f t="shared" si="33"/>
        <v>0.13841397300470829</v>
      </c>
      <c r="CO12" s="57">
        <f t="shared" si="33"/>
        <v>3.8643401557135831E-2</v>
      </c>
      <c r="CP12" s="57">
        <f t="shared" si="33"/>
        <v>0</v>
      </c>
      <c r="CQ12" s="57">
        <f t="shared" si="33"/>
        <v>0.31543407720815236</v>
      </c>
      <c r="CR12" s="57">
        <f t="shared" si="33"/>
        <v>0</v>
      </c>
      <c r="CS12" s="57">
        <f t="shared" si="33"/>
        <v>8.655365901227513E-2</v>
      </c>
      <c r="CT12" s="57">
        <f t="shared" si="33"/>
        <v>0.17608936190261446</v>
      </c>
      <c r="CU12" s="39">
        <v>6.35</v>
      </c>
      <c r="CV12" s="39">
        <v>37.628865979381402</v>
      </c>
      <c r="CW12" s="39">
        <v>4.6082949308755801</v>
      </c>
      <c r="CX12" s="39">
        <v>10.7049608355091</v>
      </c>
      <c r="CY12" s="39">
        <v>19.801980198019798</v>
      </c>
      <c r="CZ12" s="39">
        <v>20</v>
      </c>
      <c r="DA12" s="39">
        <v>5.85585585585586</v>
      </c>
      <c r="DB12" s="39">
        <v>0</v>
      </c>
      <c r="DC12" s="39">
        <v>3.8645833333333299</v>
      </c>
      <c r="DD12" s="39">
        <v>4.4198895027624303</v>
      </c>
      <c r="DE12" s="39">
        <v>0.88095238095238104</v>
      </c>
      <c r="DF12" s="39">
        <v>0</v>
      </c>
      <c r="DG12" s="39">
        <v>0</v>
      </c>
      <c r="DH12" s="39">
        <v>1.8739495798319299</v>
      </c>
      <c r="DI12" s="39">
        <v>6.5934065934065904</v>
      </c>
      <c r="DJ12" s="39">
        <v>2.0625</v>
      </c>
      <c r="DK12" s="39">
        <v>3.5215517241379302</v>
      </c>
      <c r="DL12" s="39">
        <v>17.153846153846199</v>
      </c>
      <c r="DM12" s="39">
        <v>1.3597560975609799</v>
      </c>
      <c r="DN12" s="39">
        <v>1.5</v>
      </c>
      <c r="DO12" s="39">
        <v>0</v>
      </c>
      <c r="DP12" s="39">
        <v>0</v>
      </c>
      <c r="DQ12" s="39">
        <v>1.0882352941176501</v>
      </c>
      <c r="DR12" s="39">
        <v>0</v>
      </c>
      <c r="DS12" s="39">
        <v>1.43870967741935</v>
      </c>
      <c r="DT12" s="39">
        <v>3.96</v>
      </c>
      <c r="DU12" s="78">
        <v>1.1044776119402999</v>
      </c>
      <c r="DV12" s="78">
        <v>0</v>
      </c>
      <c r="DW12" s="78">
        <v>9.0405405405405403</v>
      </c>
      <c r="DX12" s="78">
        <v>0</v>
      </c>
      <c r="DY12" s="78">
        <v>2.4750000000000001</v>
      </c>
      <c r="DZ12" s="78">
        <v>5.03978779840849</v>
      </c>
      <c r="EA12">
        <f t="shared" si="71"/>
        <v>3.3817797764013684</v>
      </c>
      <c r="EB12">
        <f t="shared" si="34"/>
        <v>6.4648452969692322E-2</v>
      </c>
      <c r="EC12">
        <v>572.77</v>
      </c>
      <c r="ED12" s="57">
        <f t="shared" si="72"/>
        <v>2.2627909137902099E-3</v>
      </c>
      <c r="EE12" s="57">
        <f t="shared" si="73"/>
        <v>2394373.7624014895</v>
      </c>
      <c r="EF12" s="57">
        <f t="shared" si="35"/>
        <v>125417.9987612031</v>
      </c>
      <c r="EG12" s="57">
        <f t="shared" si="35"/>
        <v>140287.14294423233</v>
      </c>
      <c r="EH12" s="57">
        <f t="shared" si="35"/>
        <v>247603.57487392158</v>
      </c>
      <c r="EI12" s="57">
        <f t="shared" si="35"/>
        <v>130589.87499877847</v>
      </c>
      <c r="EJ12" s="57">
        <f t="shared" si="35"/>
        <v>51718.762375753853</v>
      </c>
      <c r="EK12" s="57">
        <f t="shared" si="35"/>
        <v>143519.56559271694</v>
      </c>
      <c r="EL12" s="57">
        <f t="shared" si="35"/>
        <v>29738.288366058463</v>
      </c>
      <c r="EM12" s="57">
        <f t="shared" si="35"/>
        <v>62062.514850904627</v>
      </c>
      <c r="EN12" s="57">
        <f t="shared" si="35"/>
        <v>234027.39975028619</v>
      </c>
      <c r="EO12" s="57">
        <f t="shared" si="35"/>
        <v>54304.700494541547</v>
      </c>
      <c r="EP12" s="57">
        <f t="shared" si="35"/>
        <v>24566.41212848308</v>
      </c>
      <c r="EQ12" s="57">
        <f t="shared" si="35"/>
        <v>44607.432549087702</v>
      </c>
      <c r="ER12" s="57">
        <f t="shared" si="35"/>
        <v>76931.659033933858</v>
      </c>
      <c r="ES12" s="57">
        <f t="shared" si="35"/>
        <v>176490.27660726002</v>
      </c>
      <c r="ET12" s="57">
        <f t="shared" si="35"/>
        <v>93093.772276356933</v>
      </c>
      <c r="EU12" s="57">
        <f t="shared" si="35"/>
        <v>149984.41088968617</v>
      </c>
      <c r="EV12" s="57">
        <f t="shared" si="35"/>
        <v>16808.597772120003</v>
      </c>
      <c r="EW12" s="57">
        <f t="shared" si="35"/>
        <v>106023.46287029539</v>
      </c>
      <c r="EX12" s="57">
        <f t="shared" si="35"/>
        <v>32324.226484846156</v>
      </c>
      <c r="EY12" s="57">
        <f t="shared" si="35"/>
        <v>31677.741955149235</v>
      </c>
      <c r="EZ12" s="57">
        <f t="shared" si="35"/>
        <v>88568.38056847846</v>
      </c>
      <c r="FA12" s="57">
        <f t="shared" si="35"/>
        <v>43960.948019390773</v>
      </c>
      <c r="FB12" s="57">
        <f t="shared" si="35"/>
        <v>32970.711014543078</v>
      </c>
      <c r="FC12" s="57">
        <f t="shared" si="35"/>
        <v>100205.10210302309</v>
      </c>
      <c r="FD12" s="57">
        <f t="shared" si="35"/>
        <v>48486.339727269231</v>
      </c>
      <c r="FE12" s="57">
        <f t="shared" si="35"/>
        <v>43314.463489693851</v>
      </c>
      <c r="FF12" s="57">
        <f t="shared" si="35"/>
        <v>54304.700494541547</v>
      </c>
      <c r="FG12" s="57">
        <f t="shared" si="35"/>
        <v>47839.855197572309</v>
      </c>
      <c r="FH12" s="57">
        <f t="shared" si="35"/>
        <v>42667.97895999693</v>
      </c>
      <c r="FI12" s="57">
        <f t="shared" si="35"/>
        <v>77578.143563630772</v>
      </c>
      <c r="FJ12" s="57">
        <f t="shared" si="35"/>
        <v>243724.66769574003</v>
      </c>
      <c r="FK12" s="39">
        <v>37036830</v>
      </c>
      <c r="FL12" s="39">
        <v>1940000</v>
      </c>
      <c r="FM12" s="39">
        <v>2170000</v>
      </c>
      <c r="FN12" s="39">
        <v>3830000</v>
      </c>
      <c r="FO12" s="39">
        <v>2020000</v>
      </c>
      <c r="FP12" s="39">
        <v>800000</v>
      </c>
      <c r="FQ12" s="39">
        <v>2220000</v>
      </c>
      <c r="FR12" s="39">
        <v>460000</v>
      </c>
      <c r="FS12" s="39">
        <v>960000</v>
      </c>
      <c r="FT12" s="39">
        <v>3620000</v>
      </c>
      <c r="FU12" s="39">
        <v>840000</v>
      </c>
      <c r="FV12" s="39">
        <v>380000</v>
      </c>
      <c r="FW12" s="39">
        <v>690000</v>
      </c>
      <c r="FX12" s="39">
        <v>1190000</v>
      </c>
      <c r="FY12" s="39">
        <v>2730000</v>
      </c>
      <c r="FZ12" s="39">
        <v>1440000</v>
      </c>
      <c r="GA12" s="39">
        <v>2320000</v>
      </c>
      <c r="GB12" s="39">
        <v>260000</v>
      </c>
      <c r="GC12" s="39">
        <v>1640000</v>
      </c>
      <c r="GD12" s="39">
        <v>500000</v>
      </c>
      <c r="GE12" s="39">
        <v>490000</v>
      </c>
      <c r="GF12" s="39">
        <v>1370000</v>
      </c>
      <c r="GG12" s="39">
        <v>680000</v>
      </c>
      <c r="GH12" s="39">
        <v>510000</v>
      </c>
      <c r="GI12" s="39">
        <v>1550000</v>
      </c>
      <c r="GJ12" s="39">
        <v>750000</v>
      </c>
      <c r="GK12" s="39">
        <v>670000</v>
      </c>
      <c r="GL12" s="39">
        <v>840000</v>
      </c>
      <c r="GM12" s="39">
        <v>740000</v>
      </c>
      <c r="GN12" s="39">
        <v>660000</v>
      </c>
      <c r="GO12" s="39">
        <v>1200000</v>
      </c>
      <c r="GP12" s="39">
        <v>3770000</v>
      </c>
      <c r="GQ12" s="27">
        <v>1.1286983076923079E-4</v>
      </c>
      <c r="GR12" s="75">
        <f t="shared" si="36"/>
        <v>5.5688311688311684E-3</v>
      </c>
      <c r="GS12" s="59">
        <v>6.4000000000000003E-3</v>
      </c>
      <c r="GT12">
        <v>1.7</v>
      </c>
      <c r="GU12">
        <v>5</v>
      </c>
      <c r="GV12">
        <v>6</v>
      </c>
      <c r="GZ12" s="40" t="s">
        <v>288</v>
      </c>
      <c r="HA12" s="39">
        <v>294738.41996592167</v>
      </c>
      <c r="HB12" s="39">
        <v>284055.33733840747</v>
      </c>
      <c r="HC12">
        <v>631117.05219766544</v>
      </c>
      <c r="HD12" s="60">
        <v>55501.584695538098</v>
      </c>
      <c r="HE12" s="60">
        <v>2173195388.0989146</v>
      </c>
    </row>
    <row r="13" spans="1:213" x14ac:dyDescent="0.25">
      <c r="A13" s="40" t="s">
        <v>276</v>
      </c>
      <c r="B13" s="40"/>
      <c r="C13" s="60">
        <f t="shared" si="37"/>
        <v>1.803158510229637E-7</v>
      </c>
      <c r="D13" s="60">
        <f t="shared" si="0"/>
        <v>1.0685166916694276E-6</v>
      </c>
      <c r="E13" s="60">
        <f t="shared" si="0"/>
        <v>1.3085805074418617E-7</v>
      </c>
      <c r="F13" s="60">
        <f t="shared" si="0"/>
        <v>3.0398017688539004E-7</v>
      </c>
      <c r="G13" s="60">
        <f t="shared" si="0"/>
        <v>5.6230093092057604E-7</v>
      </c>
      <c r="H13" s="60">
        <f t="shared" si="0"/>
        <v>5.6792394022976797E-7</v>
      </c>
      <c r="I13" s="60">
        <f t="shared" si="0"/>
        <v>1.662840365537695E-7</v>
      </c>
      <c r="J13" s="60">
        <f t="shared" si="0"/>
        <v>0</v>
      </c>
      <c r="K13" s="60">
        <f t="shared" ref="K13:K27" si="74">($GQ13/(1-(BW13/100)))-$GQ13</f>
        <v>1.0973946970065031E-7</v>
      </c>
      <c r="L13" s="60">
        <f t="shared" ref="L13:L27" si="75">($GQ13/(1-(BX13/100)))-$GQ13</f>
        <v>1.255080530894562E-7</v>
      </c>
      <c r="M13" s="60">
        <f t="shared" ref="M13:M27" si="76">($GQ13/(1-(BY13/100)))-$GQ13</f>
        <v>2.5015697367261895E-8</v>
      </c>
      <c r="N13" s="60">
        <f t="shared" ref="N13:N27" si="77">($GQ13/(1-(BZ13/100)))-$GQ13</f>
        <v>0</v>
      </c>
      <c r="O13" s="60">
        <f t="shared" ref="O13:O27" si="78">($GQ13/(1-(CA13/100)))-$GQ13</f>
        <v>0</v>
      </c>
      <c r="P13" s="60">
        <f t="shared" ref="P13:P27" si="79">($GQ13/(1-(CB13/100)))-$GQ13</f>
        <v>5.3213041458505662E-8</v>
      </c>
      <c r="Q13" s="60">
        <f t="shared" ref="Q13:Q27" si="80">($GQ13/(1-(CC13/100)))-$GQ13</f>
        <v>1.8722767260322647E-7</v>
      </c>
      <c r="R13" s="60">
        <f t="shared" ref="R13:R27" si="81">($GQ13/(1-(CD13/100)))-$GQ13</f>
        <v>5.8567156336196305E-8</v>
      </c>
      <c r="S13" s="60">
        <f t="shared" ref="S13:S27" si="82">($GQ13/(1-(CE13/100)))-$GQ13</f>
        <v>9.9998676544768138E-8</v>
      </c>
      <c r="T13" s="60">
        <f t="shared" ref="T13:T27" si="83">($GQ13/(1-(CF13/100)))-$GQ13</f>
        <v>4.8710399488938443E-7</v>
      </c>
      <c r="U13" s="60">
        <f t="shared" ref="U13:U27" si="84">($GQ13/(1-(CG13/100)))-$GQ13</f>
        <v>3.8611902033913628E-8</v>
      </c>
      <c r="V13" s="60">
        <f t="shared" ref="V13:V27" si="85">($GQ13/(1-(CH13/100)))-$GQ13</f>
        <v>4.2594295517241068E-8</v>
      </c>
      <c r="W13" s="60">
        <f t="shared" ref="W13:W27" si="86">($GQ13/(1-(CI13/100)))-$GQ13</f>
        <v>0</v>
      </c>
      <c r="X13" s="60">
        <f t="shared" ref="X13:X27" si="87">($GQ13/(1-(CJ13/100)))-$GQ13</f>
        <v>0</v>
      </c>
      <c r="Y13" s="60">
        <f t="shared" ref="Y13:Y27" si="88">($GQ13/(1-(CK13/100)))-$GQ13</f>
        <v>3.0901743806616838E-8</v>
      </c>
      <c r="Z13" s="60">
        <f t="shared" ref="Z13:Z27" si="89">($GQ13/(1-(CL13/100)))-$GQ13</f>
        <v>0</v>
      </c>
      <c r="AA13" s="60">
        <f t="shared" ref="AA13:AA27" si="90">($GQ13/(1-(CM13/100)))-$GQ13</f>
        <v>4.0853883442339665E-8</v>
      </c>
      <c r="AB13" s="60">
        <f t="shared" ref="AB13:AB27" si="91">($GQ13/(1-(CN13/100)))-$GQ13</f>
        <v>1.1244894016549419E-7</v>
      </c>
      <c r="AC13" s="60">
        <f t="shared" ref="AC13:AC27" si="92">($GQ13/(1-(CO13/100)))-$GQ13</f>
        <v>3.1362963863433026E-8</v>
      </c>
      <c r="AD13" s="60">
        <f t="shared" ref="AD13:AD27" si="93">($GQ13/(1-(CP13/100)))-$GQ13</f>
        <v>0</v>
      </c>
      <c r="AE13" s="60">
        <f t="shared" ref="AE13:AE27" si="94">($GQ13/(1-(CQ13/100)))-$GQ13</f>
        <v>2.5671697027953861E-7</v>
      </c>
      <c r="AF13" s="60">
        <f t="shared" ref="AF13:AF27" si="95">($GQ13/(1-(CR13/100)))-$GQ13</f>
        <v>0</v>
      </c>
      <c r="AG13" s="60">
        <f t="shared" ref="AG13:AG27" si="96">($GQ13/(1-(CS13/100)))-$GQ13</f>
        <v>7.0280587603435566E-8</v>
      </c>
      <c r="AH13" s="60">
        <f t="shared" ref="AH13:AH27" si="97">($GQ13/(1-(CT13/100)))-$GQ13</f>
        <v>1.4311080721969777E-7</v>
      </c>
      <c r="AI13" s="57">
        <f t="shared" si="38"/>
        <v>3816.6627646377733</v>
      </c>
      <c r="AJ13" s="57">
        <f t="shared" si="39"/>
        <v>1171.8734106194484</v>
      </c>
      <c r="AK13" s="57">
        <f t="shared" si="40"/>
        <v>162.38297858950204</v>
      </c>
      <c r="AL13" s="57">
        <f t="shared" si="41"/>
        <v>664.35481338860586</v>
      </c>
      <c r="AM13" s="57">
        <f t="shared" si="42"/>
        <v>646.10147137529316</v>
      </c>
      <c r="AN13" s="57">
        <f t="shared" si="43"/>
        <v>258.42280059457516</v>
      </c>
      <c r="AO13" s="57">
        <f t="shared" si="44"/>
        <v>211.00588173095824</v>
      </c>
      <c r="AP13" s="57">
        <f t="shared" si="45"/>
        <v>0</v>
      </c>
      <c r="AQ13" s="57">
        <f t="shared" si="46"/>
        <v>60.259746010209867</v>
      </c>
      <c r="AR13" s="57">
        <f t="shared" si="47"/>
        <v>259.82987254567365</v>
      </c>
      <c r="AS13" s="57">
        <f t="shared" si="48"/>
        <v>12.03201239773259</v>
      </c>
      <c r="AT13" s="57">
        <f t="shared" si="49"/>
        <v>0</v>
      </c>
      <c r="AU13" s="57">
        <f t="shared" si="50"/>
        <v>0</v>
      </c>
      <c r="AV13" s="57">
        <f t="shared" si="51"/>
        <v>36.246038034400684</v>
      </c>
      <c r="AW13" s="57">
        <f t="shared" si="52"/>
        <v>292.08674107742689</v>
      </c>
      <c r="AX13" s="57">
        <f t="shared" si="53"/>
        <v>48.270687727323029</v>
      </c>
      <c r="AY13" s="57">
        <f t="shared" si="54"/>
        <v>132.71729469918355</v>
      </c>
      <c r="AZ13" s="57">
        <f t="shared" si="55"/>
        <v>72.106688686561156</v>
      </c>
      <c r="BA13" s="57">
        <f t="shared" si="56"/>
        <v>36.252558321998265</v>
      </c>
      <c r="BB13" s="57">
        <f t="shared" si="57"/>
        <v>12.191966270502622</v>
      </c>
      <c r="BC13" s="57">
        <f t="shared" si="58"/>
        <v>0</v>
      </c>
      <c r="BD13" s="57">
        <f t="shared" si="59"/>
        <v>0</v>
      </c>
      <c r="BE13" s="57">
        <f t="shared" si="60"/>
        <v>12.031139782734353</v>
      </c>
      <c r="BF13" s="57">
        <f t="shared" si="61"/>
        <v>0</v>
      </c>
      <c r="BG13" s="57">
        <f t="shared" si="62"/>
        <v>36.251556989910725</v>
      </c>
      <c r="BH13" s="57">
        <f t="shared" si="63"/>
        <v>48.238672984330485</v>
      </c>
      <c r="BI13" s="57">
        <f t="shared" si="64"/>
        <v>12.03107141153348</v>
      </c>
      <c r="BJ13" s="57">
        <f t="shared" si="65"/>
        <v>0</v>
      </c>
      <c r="BK13" s="57">
        <f t="shared" si="66"/>
        <v>108.46621446761962</v>
      </c>
      <c r="BL13" s="57">
        <f t="shared" si="67"/>
        <v>0</v>
      </c>
      <c r="BM13" s="57">
        <f t="shared" si="68"/>
        <v>48.263724386246629</v>
      </c>
      <c r="BN13" s="57">
        <f t="shared" si="69"/>
        <v>308.48114479459514</v>
      </c>
      <c r="BO13" s="57">
        <f t="shared" si="70"/>
        <v>0.2217664404946256</v>
      </c>
      <c r="BP13" s="57">
        <f t="shared" si="33"/>
        <v>1.2999445166509962</v>
      </c>
      <c r="BQ13" s="57">
        <f t="shared" si="33"/>
        <v>0.1610373500986074</v>
      </c>
      <c r="BR13" s="57">
        <f t="shared" si="33"/>
        <v>0.37329068941180976</v>
      </c>
      <c r="BS13" s="57">
        <f t="shared" si="33"/>
        <v>0.68832763599987135</v>
      </c>
      <c r="BT13" s="57">
        <f t="shared" si="33"/>
        <v>0.69516306236513503</v>
      </c>
      <c r="BU13" s="57">
        <f t="shared" si="33"/>
        <v>0.20454432413504214</v>
      </c>
      <c r="BV13" s="57">
        <f t="shared" si="33"/>
        <v>0</v>
      </c>
      <c r="BW13" s="57">
        <f t="shared" ref="BW13:BW27" si="98">(($ED13*(DC13/100))/($ED13*(DC13/100)+$EB13))*100</f>
        <v>0.13508337718079977</v>
      </c>
      <c r="BX13" s="57">
        <f t="shared" ref="BX13:BX27" si="99">(($ED13*(DD13/100))/($ED13*(DD13/100)+$EB13))*100</f>
        <v>0.15446367228858082</v>
      </c>
      <c r="BY13" s="57">
        <f t="shared" ref="BY13:BY27" si="100">(($ED13*(DE13/100))/($ED13*(DE13/100)+$EB13))*100</f>
        <v>3.0825123883654132E-2</v>
      </c>
      <c r="BZ13" s="57">
        <f t="shared" ref="BZ13:BZ27" si="101">(($ED13*(DF13/100))/($ED13*(DF13/100)+$EB13))*100</f>
        <v>0</v>
      </c>
      <c r="CA13" s="57">
        <f t="shared" ref="CA13:CA27" si="102">(($ED13*(DG13/100))/($ED13*(DG13/100)+$EB13))*100</f>
        <v>0</v>
      </c>
      <c r="CB13" s="57">
        <f t="shared" ref="CB13:CB27" si="103">(($ED13*(DH13/100))/($ED13*(DH13/100)+$EB13))*100</f>
        <v>6.5547997190987209E-2</v>
      </c>
      <c r="CC13" s="57">
        <f t="shared" ref="CC13:CC27" si="104">(($ED13*(DI13/100))/($ED13*(DI13/100)+$EB13))*100</f>
        <v>0.23024756293996565</v>
      </c>
      <c r="CD13" s="57">
        <f t="shared" ref="CD13:CD27" si="105">(($ED13*(DJ13/100))/($ED13*(DJ13/100)+$EB13))*100</f>
        <v>7.2138455589040501E-2</v>
      </c>
      <c r="CE13" s="57">
        <f t="shared" ref="CE13:CE27" si="106">(($ED13*(DK13/100))/($ED13*(DK13/100)+$EB13))*100</f>
        <v>0.12310774649758646</v>
      </c>
      <c r="CF13" s="57">
        <f t="shared" ref="CF13:CF27" si="107">(($ED13*(DL13/100))/($ED13*(DL13/100)+$EB13))*100</f>
        <v>0.59682643397421575</v>
      </c>
      <c r="CG13" s="57">
        <f t="shared" ref="CG13:CG27" si="108">(($ED13*(DM13/100))/($ED13*(DM13/100)+$EB13))*100</f>
        <v>4.7570822214523883E-2</v>
      </c>
      <c r="CH13" s="57">
        <f t="shared" ref="CH13:CH27" si="109">(($ED13*(DN13/100))/($ED13*(DN13/100)+$EB13))*100</f>
        <v>5.2474655266361678E-2</v>
      </c>
      <c r="CI13" s="57">
        <f t="shared" ref="CI13:CI27" si="110">(($ED13*(DO13/100))/($ED13*(DO13/100)+$EB13))*100</f>
        <v>0</v>
      </c>
      <c r="CJ13" s="57">
        <f t="shared" ref="CJ13:CJ27" si="111">(($ED13*(DP13/100))/($ED13*(DP13/100)+$EB13))*100</f>
        <v>0</v>
      </c>
      <c r="CK13" s="57">
        <f t="shared" ref="CK13:CK27" si="112">(($ED13*(DQ13/100))/($ED13*(DQ13/100)+$EB13))*100</f>
        <v>3.8075332616643864E-2</v>
      </c>
      <c r="CL13" s="57">
        <f t="shared" ref="CL13:CL27" si="113">(($ED13*(DR13/100))/($ED13*(DR13/100)+$EB13))*100</f>
        <v>0</v>
      </c>
      <c r="CM13" s="57">
        <f t="shared" ref="CM13:CM27" si="114">(($ED13*(DS13/100))/($ED13*(DS13/100)+$EB13))*100</f>
        <v>5.0331608740263621E-2</v>
      </c>
      <c r="CN13" s="57">
        <f t="shared" ref="CN13:CN27" si="115">(($ED13*(DT13/100))/($ED13*(DT13/100)+$EB13))*100</f>
        <v>0.13841397300470834</v>
      </c>
      <c r="CO13" s="57">
        <f t="shared" ref="CO13:CO27" si="116">(($ED13*(DU13/100))/($ED13*(DU13/100)+$EB13))*100</f>
        <v>3.8643401557135845E-2</v>
      </c>
      <c r="CP13" s="57">
        <f t="shared" ref="CP13:CP27" si="117">(($ED13*(DV13/100))/($ED13*(DV13/100)+$EB13))*100</f>
        <v>0</v>
      </c>
      <c r="CQ13" s="57">
        <f t="shared" ref="CQ13:CQ27" si="118">(($ED13*(DW13/100))/($ED13*(DW13/100)+$EB13))*100</f>
        <v>0.31543407720815242</v>
      </c>
      <c r="CR13" s="57">
        <f t="shared" ref="CR13:CR27" si="119">(($ED13*(DX13/100))/($ED13*(DX13/100)+$EB13))*100</f>
        <v>0</v>
      </c>
      <c r="CS13" s="57">
        <f t="shared" ref="CS13:CS27" si="120">(($ED13*(DY13/100))/($ED13*(DY13/100)+$EB13))*100</f>
        <v>8.6553659012275158E-2</v>
      </c>
      <c r="CT13" s="57">
        <f t="shared" ref="CT13:CT27" si="121">(($ED13*(DZ13/100))/($ED13*(DZ13/100)+$EB13))*100</f>
        <v>0.17608936190261448</v>
      </c>
      <c r="CU13" s="39">
        <v>6.35</v>
      </c>
      <c r="CV13" s="39">
        <v>37.628865979381402</v>
      </c>
      <c r="CW13" s="39">
        <v>4.6082949308755801</v>
      </c>
      <c r="CX13" s="39">
        <v>10.7049608355091</v>
      </c>
      <c r="CY13" s="39">
        <v>19.801980198019798</v>
      </c>
      <c r="CZ13" s="39">
        <v>20</v>
      </c>
      <c r="DA13" s="39">
        <v>5.85585585585586</v>
      </c>
      <c r="DB13" s="39">
        <v>0</v>
      </c>
      <c r="DC13" s="39">
        <v>3.8645833333333299</v>
      </c>
      <c r="DD13" s="39">
        <v>4.4198895027624303</v>
      </c>
      <c r="DE13" s="39">
        <v>0.88095238095238104</v>
      </c>
      <c r="DF13" s="39">
        <v>0</v>
      </c>
      <c r="DG13" s="39">
        <v>0</v>
      </c>
      <c r="DH13" s="39">
        <v>1.8739495798319299</v>
      </c>
      <c r="DI13" s="39">
        <v>6.5934065934065904</v>
      </c>
      <c r="DJ13" s="39">
        <v>2.0625</v>
      </c>
      <c r="DK13" s="39">
        <v>3.5215517241379302</v>
      </c>
      <c r="DL13" s="39">
        <v>17.153846153846199</v>
      </c>
      <c r="DM13" s="39">
        <v>1.3597560975609799</v>
      </c>
      <c r="DN13" s="39">
        <v>1.5</v>
      </c>
      <c r="DO13" s="39">
        <v>0</v>
      </c>
      <c r="DP13" s="39">
        <v>0</v>
      </c>
      <c r="DQ13" s="39">
        <v>1.0882352941176501</v>
      </c>
      <c r="DR13" s="39">
        <v>0</v>
      </c>
      <c r="DS13" s="39">
        <v>1.43870967741935</v>
      </c>
      <c r="DT13" s="39">
        <v>3.96</v>
      </c>
      <c r="DU13" s="78">
        <v>1.1044776119402999</v>
      </c>
      <c r="DV13" s="78">
        <v>0</v>
      </c>
      <c r="DW13" s="78">
        <v>9.0405405405405403</v>
      </c>
      <c r="DX13" s="78">
        <v>0</v>
      </c>
      <c r="DY13" s="78">
        <v>2.4750000000000001</v>
      </c>
      <c r="DZ13" s="78">
        <v>5.03978779840849</v>
      </c>
      <c r="EA13">
        <f t="shared" si="71"/>
        <v>3.3817797764013697</v>
      </c>
      <c r="EB13">
        <f t="shared" si="34"/>
        <v>4.6468018545776521E-2</v>
      </c>
      <c r="EC13">
        <v>572.77</v>
      </c>
      <c r="ED13" s="57">
        <f t="shared" si="72"/>
        <v>1.6264489762270412E-3</v>
      </c>
      <c r="EE13" s="57">
        <f t="shared" si="73"/>
        <v>1721028.1033167723</v>
      </c>
      <c r="EF13" s="57">
        <f t="shared" si="35"/>
        <v>90147.955978806451</v>
      </c>
      <c r="EG13" s="57">
        <f t="shared" si="35"/>
        <v>100835.60024433504</v>
      </c>
      <c r="EH13" s="57">
        <f t="shared" si="35"/>
        <v>177972.51103032407</v>
      </c>
      <c r="EI13" s="57">
        <f t="shared" si="35"/>
        <v>93865.397462468565</v>
      </c>
      <c r="EJ13" s="57">
        <f t="shared" si="35"/>
        <v>37174.414836621218</v>
      </c>
      <c r="EK13" s="57">
        <f t="shared" si="35"/>
        <v>103159.00117162387</v>
      </c>
      <c r="EL13" s="57">
        <f t="shared" si="35"/>
        <v>21375.288531057198</v>
      </c>
      <c r="EM13" s="57">
        <f t="shared" ref="EM13:EM27" si="122">FS13*$GQ13*$EC13</f>
        <v>44609.297803945454</v>
      </c>
      <c r="EN13" s="57">
        <f t="shared" ref="EN13:EN27" si="123">FT13*$GQ13*$EC13</f>
        <v>168214.22713571103</v>
      </c>
      <c r="EO13" s="57">
        <f t="shared" ref="EO13:EO27" si="124">FU13*$GQ13*$EC13</f>
        <v>39033.135578452275</v>
      </c>
      <c r="EP13" s="57">
        <f t="shared" ref="EP13:EP27" si="125">FV13*$GQ13*$EC13</f>
        <v>17657.847047395077</v>
      </c>
      <c r="EQ13" s="57">
        <f t="shared" ref="EQ13:EQ27" si="126">FW13*$GQ13*$EC13</f>
        <v>32062.932796585803</v>
      </c>
      <c r="ER13" s="57">
        <f t="shared" ref="ER13:ER27" si="127">FX13*$GQ13*$EC13</f>
        <v>55296.942069474062</v>
      </c>
      <c r="ES13" s="57">
        <f t="shared" ref="ES13:ES27" si="128">FY13*$GQ13*$EC13</f>
        <v>126857.6906299699</v>
      </c>
      <c r="ET13" s="57">
        <f t="shared" ref="ET13:ET27" si="129">FZ13*$GQ13*$EC13</f>
        <v>66913.946705918192</v>
      </c>
      <c r="EU13" s="57">
        <f t="shared" ref="EU13:EU27" si="130">GA13*$GQ13*$EC13</f>
        <v>107805.80302620152</v>
      </c>
      <c r="EV13" s="57">
        <f t="shared" ref="EV13:EV27" si="131">GB13*$GQ13*$EC13</f>
        <v>12081.684821901896</v>
      </c>
      <c r="EW13" s="57">
        <f t="shared" ref="EW13:EW27" si="132">GC13*$GQ13*$EC13</f>
        <v>76207.550415073492</v>
      </c>
      <c r="EX13" s="57">
        <f t="shared" ref="EX13:EX27" si="133">GD13*$GQ13*$EC13</f>
        <v>23234.009272888263</v>
      </c>
      <c r="EY13" s="57">
        <f t="shared" ref="EY13:EY27" si="134">GE13*$GQ13*$EC13</f>
        <v>22769.329087430498</v>
      </c>
      <c r="EZ13" s="57">
        <f t="shared" ref="EZ13:EZ27" si="135">GF13*$GQ13*$EC13</f>
        <v>63661.185407713834</v>
      </c>
      <c r="FA13" s="57">
        <f t="shared" ref="FA13:FA27" si="136">GG13*$GQ13*$EC13</f>
        <v>31598.252611128031</v>
      </c>
      <c r="FB13" s="57">
        <f t="shared" ref="FB13:FB27" si="137">GH13*$GQ13*$EC13</f>
        <v>23698.689458346027</v>
      </c>
      <c r="FC13" s="57">
        <f t="shared" ref="FC13:FC27" si="138">GI13*$GQ13*$EC13</f>
        <v>72025.428745953599</v>
      </c>
      <c r="FD13" s="57">
        <f t="shared" ref="FD13:FD27" si="139">GJ13*$GQ13*$EC13</f>
        <v>34851.013909332389</v>
      </c>
      <c r="FE13" s="57">
        <f t="shared" ref="FE13:FE27" si="140">GK13*$GQ13*$EC13</f>
        <v>31133.572425670267</v>
      </c>
      <c r="FF13" s="57">
        <f t="shared" ref="FF13:FF27" si="141">GL13*$GQ13*$EC13</f>
        <v>39033.135578452275</v>
      </c>
      <c r="FG13" s="57">
        <f t="shared" ref="FG13:FG27" si="142">GM13*$GQ13*$EC13</f>
        <v>34386.333723874624</v>
      </c>
      <c r="FH13" s="57">
        <f t="shared" ref="FH13:FH27" si="143">GN13*$GQ13*$EC13</f>
        <v>30668.892240212503</v>
      </c>
      <c r="FI13" s="57">
        <f t="shared" ref="FI13:FI27" si="144">GO13*$GQ13*$EC13</f>
        <v>55761.622254931826</v>
      </c>
      <c r="FJ13" s="57">
        <f t="shared" ref="FJ13:FJ27" si="145">GP13*$GQ13*$EC13</f>
        <v>175184.42991757751</v>
      </c>
      <c r="FK13" s="39">
        <v>37036830</v>
      </c>
      <c r="FL13" s="39">
        <v>1940000</v>
      </c>
      <c r="FM13" s="39">
        <v>2170000</v>
      </c>
      <c r="FN13" s="39">
        <v>3830000</v>
      </c>
      <c r="FO13" s="39">
        <v>2020000</v>
      </c>
      <c r="FP13" s="39">
        <v>800000</v>
      </c>
      <c r="FQ13" s="39">
        <v>2220000</v>
      </c>
      <c r="FR13" s="39">
        <v>460000</v>
      </c>
      <c r="FS13" s="39">
        <v>960000</v>
      </c>
      <c r="FT13" s="39">
        <v>3620000</v>
      </c>
      <c r="FU13" s="39">
        <v>840000</v>
      </c>
      <c r="FV13" s="39">
        <v>380000</v>
      </c>
      <c r="FW13" s="39">
        <v>690000</v>
      </c>
      <c r="FX13" s="39">
        <v>1190000</v>
      </c>
      <c r="FY13" s="39">
        <v>2730000</v>
      </c>
      <c r="FZ13" s="39">
        <v>1440000</v>
      </c>
      <c r="GA13" s="39">
        <v>2320000</v>
      </c>
      <c r="GB13" s="39">
        <v>260000</v>
      </c>
      <c r="GC13" s="39">
        <v>1640000</v>
      </c>
      <c r="GD13" s="39">
        <v>500000</v>
      </c>
      <c r="GE13" s="39">
        <v>490000</v>
      </c>
      <c r="GF13" s="39">
        <v>1370000</v>
      </c>
      <c r="GG13" s="39">
        <v>680000</v>
      </c>
      <c r="GH13" s="39">
        <v>510000</v>
      </c>
      <c r="GI13" s="39">
        <v>1550000</v>
      </c>
      <c r="GJ13" s="39">
        <v>750000</v>
      </c>
      <c r="GK13" s="39">
        <v>670000</v>
      </c>
      <c r="GL13" s="39">
        <v>840000</v>
      </c>
      <c r="GM13" s="39">
        <v>740000</v>
      </c>
      <c r="GN13" s="39">
        <v>660000</v>
      </c>
      <c r="GO13" s="39">
        <v>1200000</v>
      </c>
      <c r="GP13" s="39">
        <v>3770000</v>
      </c>
      <c r="GQ13" s="30">
        <v>8.1128583106266952E-5</v>
      </c>
      <c r="GR13" s="75">
        <f t="shared" si="36"/>
        <v>5.5688311688311684E-3</v>
      </c>
      <c r="GS13" s="59">
        <v>6.4000000000000003E-3</v>
      </c>
      <c r="GT13">
        <v>1.7</v>
      </c>
      <c r="GU13">
        <v>5</v>
      </c>
      <c r="GV13">
        <v>6</v>
      </c>
      <c r="GZ13" s="40" t="s">
        <v>289</v>
      </c>
      <c r="HA13" s="39">
        <v>276599.39465186081</v>
      </c>
      <c r="HB13" s="39">
        <v>228552.43765407661</v>
      </c>
      <c r="HC13">
        <v>671719.10603770451</v>
      </c>
      <c r="HD13" s="60">
        <v>58005.705105383327</v>
      </c>
      <c r="HE13" s="60">
        <v>1715866225.227226</v>
      </c>
    </row>
    <row r="14" spans="1:213" x14ac:dyDescent="0.25">
      <c r="A14" s="40" t="s">
        <v>277</v>
      </c>
      <c r="B14" s="40"/>
      <c r="C14" s="60">
        <f t="shared" si="37"/>
        <v>5.6748819300184898E-7</v>
      </c>
      <c r="D14" s="60">
        <f t="shared" ref="D14:D27" si="146">($GQ14/(1-(BP14/100)))-$GQ14</f>
        <v>3.3628247495035273E-6</v>
      </c>
      <c r="E14" s="60">
        <f t="shared" ref="E14:E27" si="147">($GQ14/(1-(BQ14/100)))-$GQ14</f>
        <v>4.1183511230582582E-7</v>
      </c>
      <c r="F14" s="60">
        <f t="shared" ref="F14:F27" si="148">($GQ14/(1-(BR14/100)))-$GQ14</f>
        <v>9.5668328829897047E-7</v>
      </c>
      <c r="G14" s="60">
        <f t="shared" ref="G14:G27" si="149">($GQ14/(1-(BS14/100)))-$GQ14</f>
        <v>1.7696677103043001E-6</v>
      </c>
      <c r="H14" s="60">
        <f t="shared" ref="H14:H27" si="150">($GQ14/(1-(BT14/100)))-$GQ14</f>
        <v>1.787364387407348E-6</v>
      </c>
      <c r="I14" s="60">
        <f t="shared" ref="I14:I27" si="151">($GQ14/(1-(BU14/100)))-$GQ14</f>
        <v>5.2332741072737667E-7</v>
      </c>
      <c r="J14" s="60">
        <f t="shared" ref="J14:J27" si="152">($GQ14/(1-(BV14/100)))-$GQ14</f>
        <v>0</v>
      </c>
      <c r="K14" s="60">
        <f t="shared" si="74"/>
        <v>3.4537093110837682E-7</v>
      </c>
      <c r="L14" s="60">
        <f t="shared" si="75"/>
        <v>3.9499765467569236E-7</v>
      </c>
      <c r="M14" s="60">
        <f t="shared" si="76"/>
        <v>7.8729145635777781E-8</v>
      </c>
      <c r="N14" s="60">
        <f t="shared" si="77"/>
        <v>0</v>
      </c>
      <c r="O14" s="60">
        <f t="shared" si="78"/>
        <v>0</v>
      </c>
      <c r="P14" s="60">
        <f t="shared" si="79"/>
        <v>1.6747153713944033E-7</v>
      </c>
      <c r="Q14" s="60">
        <f t="shared" si="80"/>
        <v>5.8924100683759202E-7</v>
      </c>
      <c r="R14" s="60">
        <f t="shared" si="81"/>
        <v>1.8432195245137633E-7</v>
      </c>
      <c r="S14" s="60">
        <f t="shared" si="82"/>
        <v>3.1471480700683615E-7</v>
      </c>
      <c r="T14" s="60">
        <f t="shared" si="83"/>
        <v>1.5330086861224733E-6</v>
      </c>
      <c r="U14" s="60">
        <f t="shared" si="84"/>
        <v>1.2151898121705871E-7</v>
      </c>
      <c r="V14" s="60">
        <f t="shared" si="85"/>
        <v>1.3405232905558092E-7</v>
      </c>
      <c r="W14" s="60">
        <f t="shared" si="86"/>
        <v>0</v>
      </c>
      <c r="X14" s="60">
        <f t="shared" si="87"/>
        <v>0</v>
      </c>
      <c r="Y14" s="60">
        <f t="shared" si="88"/>
        <v>9.725365049124534E-8</v>
      </c>
      <c r="Z14" s="60">
        <f t="shared" si="89"/>
        <v>0</v>
      </c>
      <c r="AA14" s="60">
        <f t="shared" si="90"/>
        <v>1.2857492206189884E-7</v>
      </c>
      <c r="AB14" s="60">
        <f t="shared" si="91"/>
        <v>3.5389814870664038E-7</v>
      </c>
      <c r="AC14" s="60">
        <f t="shared" si="92"/>
        <v>9.8705197513527815E-8</v>
      </c>
      <c r="AD14" s="60">
        <f t="shared" si="93"/>
        <v>0</v>
      </c>
      <c r="AE14" s="60">
        <f t="shared" si="94"/>
        <v>8.079370102537513E-7</v>
      </c>
      <c r="AF14" s="60">
        <f t="shared" si="95"/>
        <v>0</v>
      </c>
      <c r="AG14" s="60">
        <f t="shared" si="96"/>
        <v>2.2118634294168412E-7</v>
      </c>
      <c r="AH14" s="60">
        <f t="shared" si="97"/>
        <v>4.5039686154827374E-7</v>
      </c>
      <c r="AI14" s="57">
        <f t="shared" si="38"/>
        <v>12011.761824122519</v>
      </c>
      <c r="AJ14" s="57">
        <f t="shared" si="39"/>
        <v>3688.1079530532952</v>
      </c>
      <c r="AK14" s="57">
        <f t="shared" si="40"/>
        <v>511.05004119843989</v>
      </c>
      <c r="AL14" s="57">
        <f t="shared" si="41"/>
        <v>2090.850640268884</v>
      </c>
      <c r="AM14" s="57">
        <f t="shared" si="42"/>
        <v>2033.4039098976277</v>
      </c>
      <c r="AN14" s="57">
        <f t="shared" si="43"/>
        <v>813.30558188819873</v>
      </c>
      <c r="AO14" s="57">
        <f t="shared" si="44"/>
        <v>664.07554220520251</v>
      </c>
      <c r="AP14" s="57">
        <f t="shared" si="45"/>
        <v>0</v>
      </c>
      <c r="AQ14" s="57">
        <f t="shared" si="46"/>
        <v>189.6488532765232</v>
      </c>
      <c r="AR14" s="57">
        <f t="shared" si="47"/>
        <v>817.73390427040977</v>
      </c>
      <c r="AS14" s="57">
        <f t="shared" si="48"/>
        <v>37.867025749698279</v>
      </c>
      <c r="AT14" s="57">
        <f t="shared" si="49"/>
        <v>0</v>
      </c>
      <c r="AU14" s="57">
        <f t="shared" si="50"/>
        <v>0</v>
      </c>
      <c r="AV14" s="57">
        <f t="shared" si="51"/>
        <v>114.07315835477733</v>
      </c>
      <c r="AW14" s="57">
        <f t="shared" si="52"/>
        <v>919.25238936827373</v>
      </c>
      <c r="AX14" s="57">
        <f t="shared" si="53"/>
        <v>151.9170122755728</v>
      </c>
      <c r="AY14" s="57">
        <f t="shared" si="54"/>
        <v>417.68650577116648</v>
      </c>
      <c r="AZ14" s="57">
        <f t="shared" si="55"/>
        <v>226.93342950128945</v>
      </c>
      <c r="BA14" s="57">
        <f t="shared" si="56"/>
        <v>114.09367893688709</v>
      </c>
      <c r="BB14" s="57">
        <f t="shared" si="57"/>
        <v>38.370430934028725</v>
      </c>
      <c r="BC14" s="57">
        <f t="shared" si="58"/>
        <v>0</v>
      </c>
      <c r="BD14" s="57">
        <f t="shared" si="59"/>
        <v>0</v>
      </c>
      <c r="BE14" s="57">
        <f t="shared" si="60"/>
        <v>37.864279464744818</v>
      </c>
      <c r="BF14" s="57">
        <f t="shared" si="61"/>
        <v>0</v>
      </c>
      <c r="BG14" s="57">
        <f t="shared" si="62"/>
        <v>114.09052755483319</v>
      </c>
      <c r="BH14" s="57">
        <f t="shared" si="63"/>
        <v>151.81625580548331</v>
      </c>
      <c r="BI14" s="57">
        <f t="shared" si="64"/>
        <v>37.864064287604172</v>
      </c>
      <c r="BJ14" s="57">
        <f t="shared" si="65"/>
        <v>0</v>
      </c>
      <c r="BK14" s="57">
        <f t="shared" si="66"/>
        <v>341.3637553258888</v>
      </c>
      <c r="BL14" s="57">
        <f t="shared" si="67"/>
        <v>0</v>
      </c>
      <c r="BM14" s="57">
        <f t="shared" si="68"/>
        <v>151.89509732010836</v>
      </c>
      <c r="BN14" s="57">
        <f t="shared" si="69"/>
        <v>970.84868824060129</v>
      </c>
      <c r="BO14" s="57">
        <f t="shared" si="70"/>
        <v>0.22176644049462557</v>
      </c>
      <c r="BP14" s="57">
        <f t="shared" ref="BP14:BP27" si="153">(($ED14*(CV14/100))/($ED14*(CV14/100)+$EB14))*100</f>
        <v>1.2999445166509964</v>
      </c>
      <c r="BQ14" s="57">
        <f t="shared" ref="BQ14:BQ27" si="154">(($ED14*(CW14/100))/($ED14*(CW14/100)+$EB14))*100</f>
        <v>0.1610373500986074</v>
      </c>
      <c r="BR14" s="57">
        <f t="shared" ref="BR14:BR27" si="155">(($ED14*(CX14/100))/($ED14*(CX14/100)+$EB14))*100</f>
        <v>0.37329068941180971</v>
      </c>
      <c r="BS14" s="57">
        <f t="shared" ref="BS14:BS27" si="156">(($ED14*(CY14/100))/($ED14*(CY14/100)+$EB14))*100</f>
        <v>0.68832763599987135</v>
      </c>
      <c r="BT14" s="57">
        <f t="shared" ref="BT14:BT27" si="157">(($ED14*(CZ14/100))/($ED14*(CZ14/100)+$EB14))*100</f>
        <v>0.69516306236513514</v>
      </c>
      <c r="BU14" s="57">
        <f t="shared" ref="BU14:BU27" si="158">(($ED14*(DA14/100))/($ED14*(DA14/100)+$EB14))*100</f>
        <v>0.20454432413504214</v>
      </c>
      <c r="BV14" s="57">
        <f t="shared" ref="BV14:BV27" si="159">(($ED14*(DB14/100))/($ED14*(DB14/100)+$EB14))*100</f>
        <v>0</v>
      </c>
      <c r="BW14" s="57">
        <f t="shared" si="98"/>
        <v>0.13508337718079977</v>
      </c>
      <c r="BX14" s="57">
        <f t="shared" si="99"/>
        <v>0.15446367228858082</v>
      </c>
      <c r="BY14" s="57">
        <f t="shared" si="100"/>
        <v>3.0825123883654125E-2</v>
      </c>
      <c r="BZ14" s="57">
        <f t="shared" si="101"/>
        <v>0</v>
      </c>
      <c r="CA14" s="57">
        <f t="shared" si="102"/>
        <v>0</v>
      </c>
      <c r="CB14" s="57">
        <f t="shared" si="103"/>
        <v>6.5547997190987209E-2</v>
      </c>
      <c r="CC14" s="57">
        <f t="shared" si="104"/>
        <v>0.23024756293996562</v>
      </c>
      <c r="CD14" s="57">
        <f t="shared" si="105"/>
        <v>7.2138455589040501E-2</v>
      </c>
      <c r="CE14" s="57">
        <f t="shared" si="106"/>
        <v>0.12310774649758646</v>
      </c>
      <c r="CF14" s="57">
        <f t="shared" si="107"/>
        <v>0.59682643397421564</v>
      </c>
      <c r="CG14" s="57">
        <f t="shared" si="108"/>
        <v>4.7570822214523877E-2</v>
      </c>
      <c r="CH14" s="57">
        <f t="shared" si="109"/>
        <v>5.2474655266361678E-2</v>
      </c>
      <c r="CI14" s="57">
        <f t="shared" si="110"/>
        <v>0</v>
      </c>
      <c r="CJ14" s="57">
        <f t="shared" si="111"/>
        <v>0</v>
      </c>
      <c r="CK14" s="57">
        <f t="shared" si="112"/>
        <v>3.8075332616643864E-2</v>
      </c>
      <c r="CL14" s="57">
        <f t="shared" si="113"/>
        <v>0</v>
      </c>
      <c r="CM14" s="57">
        <f t="shared" si="114"/>
        <v>5.0331608740263621E-2</v>
      </c>
      <c r="CN14" s="57">
        <f t="shared" si="115"/>
        <v>0.13841397300470834</v>
      </c>
      <c r="CO14" s="57">
        <f t="shared" si="116"/>
        <v>3.8643401557135845E-2</v>
      </c>
      <c r="CP14" s="57">
        <f t="shared" si="117"/>
        <v>0</v>
      </c>
      <c r="CQ14" s="57">
        <f t="shared" si="118"/>
        <v>0.31543407720815236</v>
      </c>
      <c r="CR14" s="57">
        <f t="shared" si="119"/>
        <v>0</v>
      </c>
      <c r="CS14" s="57">
        <f t="shared" si="120"/>
        <v>8.6553659012275158E-2</v>
      </c>
      <c r="CT14" s="57">
        <f t="shared" si="121"/>
        <v>0.17608936190261448</v>
      </c>
      <c r="CU14" s="39">
        <v>6.35</v>
      </c>
      <c r="CV14" s="39">
        <v>37.628865979381402</v>
      </c>
      <c r="CW14" s="39">
        <v>4.6082949308755801</v>
      </c>
      <c r="CX14" s="39">
        <v>10.7049608355091</v>
      </c>
      <c r="CY14" s="39">
        <v>19.801980198019798</v>
      </c>
      <c r="CZ14" s="39">
        <v>20</v>
      </c>
      <c r="DA14" s="39">
        <v>5.85585585585586</v>
      </c>
      <c r="DB14" s="39">
        <v>0</v>
      </c>
      <c r="DC14" s="39">
        <v>3.8645833333333299</v>
      </c>
      <c r="DD14" s="39">
        <v>4.4198895027624303</v>
      </c>
      <c r="DE14" s="39">
        <v>0.88095238095238104</v>
      </c>
      <c r="DF14" s="39">
        <v>0</v>
      </c>
      <c r="DG14" s="39">
        <v>0</v>
      </c>
      <c r="DH14" s="39">
        <v>1.8739495798319299</v>
      </c>
      <c r="DI14" s="39">
        <v>6.5934065934065904</v>
      </c>
      <c r="DJ14" s="39">
        <v>2.0625</v>
      </c>
      <c r="DK14" s="39">
        <v>3.5215517241379302</v>
      </c>
      <c r="DL14" s="39">
        <v>17.153846153846199</v>
      </c>
      <c r="DM14" s="39">
        <v>1.3597560975609799</v>
      </c>
      <c r="DN14" s="39">
        <v>1.5</v>
      </c>
      <c r="DO14" s="39">
        <v>0</v>
      </c>
      <c r="DP14" s="39">
        <v>0</v>
      </c>
      <c r="DQ14" s="39">
        <v>1.0882352941176501</v>
      </c>
      <c r="DR14" s="39">
        <v>0</v>
      </c>
      <c r="DS14" s="39">
        <v>1.43870967741935</v>
      </c>
      <c r="DT14" s="39">
        <v>3.96</v>
      </c>
      <c r="DU14" s="78">
        <v>1.1044776119402999</v>
      </c>
      <c r="DV14" s="78">
        <v>0</v>
      </c>
      <c r="DW14" s="78">
        <v>9.0405405405405403</v>
      </c>
      <c r="DX14" s="78">
        <v>0</v>
      </c>
      <c r="DY14" s="78">
        <v>2.4750000000000001</v>
      </c>
      <c r="DZ14" s="78">
        <v>5.03978779840849</v>
      </c>
      <c r="EA14">
        <f t="shared" si="71"/>
        <v>3.3817797764013688</v>
      </c>
      <c r="EB14">
        <f t="shared" si="34"/>
        <v>0.14624367035575622</v>
      </c>
      <c r="EC14">
        <v>572.77</v>
      </c>
      <c r="ED14" s="57">
        <f t="shared" si="72"/>
        <v>5.1187435008765506E-3</v>
      </c>
      <c r="EE14" s="57">
        <f t="shared" si="73"/>
        <v>5416401.9575421829</v>
      </c>
      <c r="EF14" s="57">
        <f t="shared" ref="EF14:EF27" si="160">FL14*$GQ14*$EC14</f>
        <v>283712.72049016709</v>
      </c>
      <c r="EG14" s="57">
        <f t="shared" ref="EG14:EG27" si="161">FM14*$GQ14*$EC14</f>
        <v>317348.764671991</v>
      </c>
      <c r="EH14" s="57">
        <f t="shared" ref="EH14:EH27" si="162">FN14*$GQ14*$EC14</f>
        <v>560113.25746254635</v>
      </c>
      <c r="EI14" s="57">
        <f t="shared" ref="EI14:EI27" si="163">FO14*$GQ14*$EC14</f>
        <v>295412.2141186276</v>
      </c>
      <c r="EJ14" s="57">
        <f t="shared" ref="EJ14:EJ27" si="164">FP14*$GQ14*$EC14</f>
        <v>116994.93628460499</v>
      </c>
      <c r="EK14" s="57">
        <f t="shared" ref="EK14:EK27" si="165">FQ14*$GQ14*$EC14</f>
        <v>324660.94818977884</v>
      </c>
      <c r="EL14" s="57">
        <f t="shared" ref="EL14:EL27" si="166">FR14*$GQ14*$EC14</f>
        <v>67272.088363647868</v>
      </c>
      <c r="EM14" s="57">
        <f t="shared" si="122"/>
        <v>140393.92354152599</v>
      </c>
      <c r="EN14" s="57">
        <f t="shared" si="123"/>
        <v>529402.08668783749</v>
      </c>
      <c r="EO14" s="57">
        <f t="shared" si="124"/>
        <v>122844.68309883523</v>
      </c>
      <c r="EP14" s="57">
        <f t="shared" si="125"/>
        <v>55572.594735187369</v>
      </c>
      <c r="EQ14" s="57">
        <f t="shared" si="126"/>
        <v>100908.13254547179</v>
      </c>
      <c r="ER14" s="57">
        <f t="shared" si="127"/>
        <v>174029.9677233499</v>
      </c>
      <c r="ES14" s="57">
        <f t="shared" si="128"/>
        <v>399245.22007121448</v>
      </c>
      <c r="ET14" s="57">
        <f t="shared" si="129"/>
        <v>210590.88531228897</v>
      </c>
      <c r="EU14" s="57">
        <f t="shared" si="130"/>
        <v>339285.31522535445</v>
      </c>
      <c r="EV14" s="57">
        <f t="shared" si="131"/>
        <v>38023.354292496624</v>
      </c>
      <c r="EW14" s="57">
        <f t="shared" si="132"/>
        <v>239839.61938344021</v>
      </c>
      <c r="EX14" s="57">
        <f t="shared" si="133"/>
        <v>73121.835177878122</v>
      </c>
      <c r="EY14" s="57">
        <f t="shared" si="134"/>
        <v>71659.398474320551</v>
      </c>
      <c r="EZ14" s="57">
        <f t="shared" si="135"/>
        <v>200353.82838738605</v>
      </c>
      <c r="FA14" s="57">
        <f t="shared" si="136"/>
        <v>99445.695841914232</v>
      </c>
      <c r="FB14" s="57">
        <f t="shared" si="137"/>
        <v>74584.271881435678</v>
      </c>
      <c r="FC14" s="57">
        <f t="shared" si="138"/>
        <v>226677.68905142217</v>
      </c>
      <c r="FD14" s="57">
        <f t="shared" si="139"/>
        <v>109682.75276681717</v>
      </c>
      <c r="FE14" s="57">
        <f t="shared" si="140"/>
        <v>97983.259138356676</v>
      </c>
      <c r="FF14" s="57">
        <f t="shared" si="141"/>
        <v>122844.68309883523</v>
      </c>
      <c r="FG14" s="57">
        <f t="shared" si="142"/>
        <v>108220.31606325961</v>
      </c>
      <c r="FH14" s="57">
        <f t="shared" si="143"/>
        <v>96520.82243479912</v>
      </c>
      <c r="FI14" s="57">
        <f t="shared" si="144"/>
        <v>175492.40442690748</v>
      </c>
      <c r="FJ14" s="57">
        <f t="shared" si="145"/>
        <v>551338.63724120101</v>
      </c>
      <c r="FK14" s="39">
        <v>37036830</v>
      </c>
      <c r="FL14" s="39">
        <v>1940000</v>
      </c>
      <c r="FM14" s="39">
        <v>2170000</v>
      </c>
      <c r="FN14" s="39">
        <v>3830000</v>
      </c>
      <c r="FO14" s="39">
        <v>2020000</v>
      </c>
      <c r="FP14" s="39">
        <v>800000</v>
      </c>
      <c r="FQ14" s="39">
        <v>2220000</v>
      </c>
      <c r="FR14" s="39">
        <v>460000</v>
      </c>
      <c r="FS14" s="39">
        <v>960000</v>
      </c>
      <c r="FT14" s="39">
        <v>3620000</v>
      </c>
      <c r="FU14" s="39">
        <v>840000</v>
      </c>
      <c r="FV14" s="39">
        <v>380000</v>
      </c>
      <c r="FW14" s="39">
        <v>690000</v>
      </c>
      <c r="FX14" s="39">
        <v>1190000</v>
      </c>
      <c r="FY14" s="39">
        <v>2730000</v>
      </c>
      <c r="FZ14" s="39">
        <v>1440000</v>
      </c>
      <c r="GA14" s="39">
        <v>2320000</v>
      </c>
      <c r="GB14" s="39">
        <v>260000</v>
      </c>
      <c r="GC14" s="39">
        <v>1640000</v>
      </c>
      <c r="GD14" s="39">
        <v>500000</v>
      </c>
      <c r="GE14" s="39">
        <v>490000</v>
      </c>
      <c r="GF14" s="39">
        <v>1370000</v>
      </c>
      <c r="GG14" s="39">
        <v>680000</v>
      </c>
      <c r="GH14" s="39">
        <v>510000</v>
      </c>
      <c r="GI14" s="39">
        <v>1550000</v>
      </c>
      <c r="GJ14" s="39">
        <v>750000</v>
      </c>
      <c r="GK14" s="39">
        <v>670000</v>
      </c>
      <c r="GL14" s="39">
        <v>840000</v>
      </c>
      <c r="GM14" s="39">
        <v>740000</v>
      </c>
      <c r="GN14" s="39">
        <v>660000</v>
      </c>
      <c r="GO14" s="39">
        <v>1200000</v>
      </c>
      <c r="GP14" s="39">
        <v>3770000</v>
      </c>
      <c r="GQ14" s="30">
        <v>2.5532704288939057E-4</v>
      </c>
      <c r="GR14" s="75">
        <f t="shared" si="36"/>
        <v>5.5688311688311684E-3</v>
      </c>
      <c r="GS14" s="59">
        <v>6.4000000000000003E-3</v>
      </c>
      <c r="GT14">
        <v>1.7</v>
      </c>
      <c r="GU14">
        <v>5</v>
      </c>
      <c r="GV14">
        <v>6</v>
      </c>
      <c r="GZ14" s="38" t="s">
        <v>290</v>
      </c>
      <c r="HA14" s="39">
        <v>256678.44083963562</v>
      </c>
      <c r="HB14" s="39">
        <v>186768.87821589067</v>
      </c>
      <c r="HC14">
        <v>719484.94413370977</v>
      </c>
      <c r="HD14" s="60">
        <v>59361.867049715656</v>
      </c>
      <c r="HE14" s="60">
        <v>2759955443.8735104</v>
      </c>
    </row>
    <row r="15" spans="1:213" x14ac:dyDescent="0.25">
      <c r="A15" s="40" t="s">
        <v>278</v>
      </c>
      <c r="B15" s="40"/>
      <c r="C15" s="60">
        <f t="shared" si="37"/>
        <v>8.4613042501701687E-7</v>
      </c>
      <c r="D15" s="60">
        <f t="shared" si="146"/>
        <v>5.014004466778201E-6</v>
      </c>
      <c r="E15" s="60">
        <f t="shared" si="147"/>
        <v>6.1405016511264197E-7</v>
      </c>
      <c r="F15" s="60">
        <f t="shared" si="148"/>
        <v>1.4264241041794649E-6</v>
      </c>
      <c r="G15" s="60">
        <f t="shared" si="149"/>
        <v>2.638591798602972E-6</v>
      </c>
      <c r="H15" s="60">
        <f t="shared" si="150"/>
        <v>2.6649777165889377E-6</v>
      </c>
      <c r="I15" s="60">
        <f t="shared" si="151"/>
        <v>7.8028626837063761E-7</v>
      </c>
      <c r="J15" s="60">
        <f t="shared" si="152"/>
        <v>0</v>
      </c>
      <c r="K15" s="60">
        <f t="shared" si="74"/>
        <v>5.1495142336171421E-7</v>
      </c>
      <c r="L15" s="60">
        <f t="shared" si="75"/>
        <v>5.889453517323763E-7</v>
      </c>
      <c r="M15" s="60">
        <f t="shared" si="76"/>
        <v>1.1738592323070869E-7</v>
      </c>
      <c r="N15" s="60">
        <f t="shared" si="77"/>
        <v>0</v>
      </c>
      <c r="O15" s="60">
        <f t="shared" si="78"/>
        <v>0</v>
      </c>
      <c r="P15" s="60">
        <f t="shared" si="79"/>
        <v>2.4970169361317098E-7</v>
      </c>
      <c r="Q15" s="60">
        <f t="shared" si="80"/>
        <v>8.7856408239196226E-7</v>
      </c>
      <c r="R15" s="60">
        <f t="shared" si="81"/>
        <v>2.7482582702322489E-7</v>
      </c>
      <c r="S15" s="60">
        <f t="shared" si="82"/>
        <v>4.6924284363215104E-7</v>
      </c>
      <c r="T15" s="60">
        <f t="shared" si="83"/>
        <v>2.2857308876897625E-6</v>
      </c>
      <c r="U15" s="60">
        <f t="shared" si="84"/>
        <v>1.8118598499978437E-7</v>
      </c>
      <c r="V15" s="60">
        <f t="shared" si="85"/>
        <v>1.9987332874416355E-7</v>
      </c>
      <c r="W15" s="60">
        <f t="shared" si="86"/>
        <v>0</v>
      </c>
      <c r="X15" s="60">
        <f t="shared" si="87"/>
        <v>0</v>
      </c>
      <c r="Y15" s="60">
        <f t="shared" si="88"/>
        <v>1.4500614046146368E-7</v>
      </c>
      <c r="Z15" s="60">
        <f t="shared" si="89"/>
        <v>0</v>
      </c>
      <c r="AA15" s="60">
        <f t="shared" si="90"/>
        <v>1.9170646154814111E-7</v>
      </c>
      <c r="AB15" s="60">
        <f t="shared" si="91"/>
        <v>5.2766558788461563E-7</v>
      </c>
      <c r="AC15" s="60">
        <f t="shared" si="92"/>
        <v>1.4717041121463685E-7</v>
      </c>
      <c r="AD15" s="60">
        <f t="shared" si="93"/>
        <v>0</v>
      </c>
      <c r="AE15" s="60">
        <f t="shared" si="94"/>
        <v>1.2046419543230167E-6</v>
      </c>
      <c r="AF15" s="60">
        <f t="shared" si="95"/>
        <v>0</v>
      </c>
      <c r="AG15" s="60">
        <f t="shared" si="96"/>
        <v>3.2979099242789155E-7</v>
      </c>
      <c r="AH15" s="60">
        <f t="shared" si="97"/>
        <v>6.7154610895476391E-7</v>
      </c>
      <c r="AI15" s="57">
        <f t="shared" si="38"/>
        <v>17909.653914887458</v>
      </c>
      <c r="AJ15" s="57">
        <f t="shared" si="39"/>
        <v>5499.0048926277113</v>
      </c>
      <c r="AK15" s="57">
        <f t="shared" si="40"/>
        <v>761.9805907799589</v>
      </c>
      <c r="AL15" s="57">
        <f t="shared" si="41"/>
        <v>3117.4786765864046</v>
      </c>
      <c r="AM15" s="57">
        <f t="shared" si="42"/>
        <v>3031.8250418777243</v>
      </c>
      <c r="AN15" s="57">
        <f t="shared" si="43"/>
        <v>1212.6465469379943</v>
      </c>
      <c r="AO15" s="57">
        <f t="shared" si="44"/>
        <v>990.14310376614935</v>
      </c>
      <c r="AP15" s="57">
        <f t="shared" si="45"/>
        <v>0</v>
      </c>
      <c r="AQ15" s="57">
        <f t="shared" si="46"/>
        <v>282.76828805552208</v>
      </c>
      <c r="AR15" s="57">
        <f t="shared" si="47"/>
        <v>1219.2492187566845</v>
      </c>
      <c r="AS15" s="57">
        <f t="shared" si="48"/>
        <v>56.460104345498102</v>
      </c>
      <c r="AT15" s="57">
        <f t="shared" si="49"/>
        <v>0</v>
      </c>
      <c r="AU15" s="57">
        <f t="shared" si="50"/>
        <v>0</v>
      </c>
      <c r="AV15" s="57">
        <f t="shared" si="51"/>
        <v>170.08419056473096</v>
      </c>
      <c r="AW15" s="57">
        <f t="shared" si="52"/>
        <v>1370.6142691704463</v>
      </c>
      <c r="AX15" s="57">
        <f t="shared" si="53"/>
        <v>226.50974548756304</v>
      </c>
      <c r="AY15" s="57">
        <f t="shared" si="54"/>
        <v>622.77464978179466</v>
      </c>
      <c r="AZ15" s="57">
        <f t="shared" si="55"/>
        <v>338.35995448432129</v>
      </c>
      <c r="BA15" s="57">
        <f t="shared" si="56"/>
        <v>170.11478695259635</v>
      </c>
      <c r="BB15" s="57">
        <f t="shared" si="57"/>
        <v>57.210686380201139</v>
      </c>
      <c r="BC15" s="57">
        <f t="shared" si="58"/>
        <v>0</v>
      </c>
      <c r="BD15" s="57">
        <f t="shared" si="59"/>
        <v>0</v>
      </c>
      <c r="BE15" s="57">
        <f t="shared" si="60"/>
        <v>56.456009607874378</v>
      </c>
      <c r="BF15" s="57">
        <f t="shared" si="61"/>
        <v>0</v>
      </c>
      <c r="BG15" s="57">
        <f t="shared" si="62"/>
        <v>170.11008821124884</v>
      </c>
      <c r="BH15" s="57">
        <f t="shared" si="63"/>
        <v>226.3595166089514</v>
      </c>
      <c r="BI15" s="57">
        <f t="shared" si="64"/>
        <v>56.455688776661127</v>
      </c>
      <c r="BJ15" s="57">
        <f t="shared" si="65"/>
        <v>0</v>
      </c>
      <c r="BK15" s="57">
        <f t="shared" si="66"/>
        <v>508.97668522657432</v>
      </c>
      <c r="BL15" s="57">
        <f t="shared" si="67"/>
        <v>0</v>
      </c>
      <c r="BM15" s="57">
        <f t="shared" si="68"/>
        <v>226.47707007543991</v>
      </c>
      <c r="BN15" s="57">
        <f t="shared" si="69"/>
        <v>1447.5448535112648</v>
      </c>
      <c r="BO15" s="57">
        <f t="shared" si="70"/>
        <v>0.2217664404946256</v>
      </c>
      <c r="BP15" s="57">
        <f t="shared" si="153"/>
        <v>1.2999445166509962</v>
      </c>
      <c r="BQ15" s="57">
        <f t="shared" si="154"/>
        <v>0.1610373500986074</v>
      </c>
      <c r="BR15" s="57">
        <f t="shared" si="155"/>
        <v>0.37329068941180976</v>
      </c>
      <c r="BS15" s="57">
        <f t="shared" si="156"/>
        <v>0.68832763599987135</v>
      </c>
      <c r="BT15" s="57">
        <f t="shared" si="157"/>
        <v>0.69516306236513514</v>
      </c>
      <c r="BU15" s="57">
        <f t="shared" si="158"/>
        <v>0.20454432413504214</v>
      </c>
      <c r="BV15" s="57">
        <f t="shared" si="159"/>
        <v>0</v>
      </c>
      <c r="BW15" s="57">
        <f t="shared" si="98"/>
        <v>0.13508337718079977</v>
      </c>
      <c r="BX15" s="57">
        <f t="shared" si="99"/>
        <v>0.15446367228858082</v>
      </c>
      <c r="BY15" s="57">
        <f t="shared" si="100"/>
        <v>3.0825123883654132E-2</v>
      </c>
      <c r="BZ15" s="57">
        <f t="shared" si="101"/>
        <v>0</v>
      </c>
      <c r="CA15" s="57">
        <f t="shared" si="102"/>
        <v>0</v>
      </c>
      <c r="CB15" s="57">
        <f t="shared" si="103"/>
        <v>6.5547997190987223E-2</v>
      </c>
      <c r="CC15" s="57">
        <f t="shared" si="104"/>
        <v>0.23024756293996565</v>
      </c>
      <c r="CD15" s="57">
        <f t="shared" si="105"/>
        <v>7.2138455589040501E-2</v>
      </c>
      <c r="CE15" s="57">
        <f t="shared" si="106"/>
        <v>0.12310774649758646</v>
      </c>
      <c r="CF15" s="57">
        <f t="shared" si="107"/>
        <v>0.59682643397421564</v>
      </c>
      <c r="CG15" s="57">
        <f t="shared" si="108"/>
        <v>4.7570822214523883E-2</v>
      </c>
      <c r="CH15" s="57">
        <f t="shared" si="109"/>
        <v>5.2474655266361678E-2</v>
      </c>
      <c r="CI15" s="57">
        <f t="shared" si="110"/>
        <v>0</v>
      </c>
      <c r="CJ15" s="57">
        <f t="shared" si="111"/>
        <v>0</v>
      </c>
      <c r="CK15" s="57">
        <f t="shared" si="112"/>
        <v>3.8075332616643864E-2</v>
      </c>
      <c r="CL15" s="57">
        <f t="shared" si="113"/>
        <v>0</v>
      </c>
      <c r="CM15" s="57">
        <f t="shared" si="114"/>
        <v>5.0331608740263621E-2</v>
      </c>
      <c r="CN15" s="57">
        <f t="shared" si="115"/>
        <v>0.13841397300470834</v>
      </c>
      <c r="CO15" s="57">
        <f t="shared" si="116"/>
        <v>3.8643401557135838E-2</v>
      </c>
      <c r="CP15" s="57">
        <f t="shared" si="117"/>
        <v>0</v>
      </c>
      <c r="CQ15" s="57">
        <f t="shared" si="118"/>
        <v>0.31543407720815242</v>
      </c>
      <c r="CR15" s="57">
        <f t="shared" si="119"/>
        <v>0</v>
      </c>
      <c r="CS15" s="57">
        <f t="shared" si="120"/>
        <v>8.6553659012275158E-2</v>
      </c>
      <c r="CT15" s="57">
        <f t="shared" si="121"/>
        <v>0.17608936190261448</v>
      </c>
      <c r="CU15" s="39">
        <v>6.35</v>
      </c>
      <c r="CV15" s="39">
        <v>37.628865979381402</v>
      </c>
      <c r="CW15" s="39">
        <v>4.6082949308755801</v>
      </c>
      <c r="CX15" s="39">
        <v>10.7049608355091</v>
      </c>
      <c r="CY15" s="39">
        <v>19.801980198019798</v>
      </c>
      <c r="CZ15" s="39">
        <v>20</v>
      </c>
      <c r="DA15" s="39">
        <v>5.85585585585586</v>
      </c>
      <c r="DB15" s="39">
        <v>0</v>
      </c>
      <c r="DC15" s="39">
        <v>3.8645833333333299</v>
      </c>
      <c r="DD15" s="39">
        <v>4.4198895027624303</v>
      </c>
      <c r="DE15" s="39">
        <v>0.88095238095238104</v>
      </c>
      <c r="DF15" s="39">
        <v>0</v>
      </c>
      <c r="DG15" s="39">
        <v>0</v>
      </c>
      <c r="DH15" s="39">
        <v>1.8739495798319299</v>
      </c>
      <c r="DI15" s="39">
        <v>6.5934065934065904</v>
      </c>
      <c r="DJ15" s="39">
        <v>2.0625</v>
      </c>
      <c r="DK15" s="39">
        <v>3.5215517241379302</v>
      </c>
      <c r="DL15" s="39">
        <v>17.153846153846199</v>
      </c>
      <c r="DM15" s="39">
        <v>1.3597560975609799</v>
      </c>
      <c r="DN15" s="39">
        <v>1.5</v>
      </c>
      <c r="DO15" s="39">
        <v>0</v>
      </c>
      <c r="DP15" s="39">
        <v>0</v>
      </c>
      <c r="DQ15" s="39">
        <v>1.0882352941176501</v>
      </c>
      <c r="DR15" s="39">
        <v>0</v>
      </c>
      <c r="DS15" s="39">
        <v>1.43870967741935</v>
      </c>
      <c r="DT15" s="39">
        <v>3.96</v>
      </c>
      <c r="DU15" s="78">
        <v>1.1044776119402999</v>
      </c>
      <c r="DV15" s="78">
        <v>0</v>
      </c>
      <c r="DW15" s="78">
        <v>9.0405405405405403</v>
      </c>
      <c r="DX15" s="78">
        <v>0</v>
      </c>
      <c r="DY15" s="78">
        <v>2.4750000000000001</v>
      </c>
      <c r="DZ15" s="78">
        <v>5.03978779840849</v>
      </c>
      <c r="EA15">
        <f t="shared" si="71"/>
        <v>3.3817797764013688</v>
      </c>
      <c r="EB15">
        <f t="shared" si="34"/>
        <v>0.21805073740760883</v>
      </c>
      <c r="EC15">
        <v>572.77</v>
      </c>
      <c r="ED15" s="57">
        <f t="shared" si="72"/>
        <v>7.6320964336533082E-3</v>
      </c>
      <c r="EE15" s="57">
        <f t="shared" si="73"/>
        <v>8075908.0927402489</v>
      </c>
      <c r="EF15" s="57">
        <f t="shared" si="160"/>
        <v>423018.43057076115</v>
      </c>
      <c r="EG15" s="57">
        <f t="shared" si="161"/>
        <v>473170.10017451114</v>
      </c>
      <c r="EH15" s="57">
        <f t="shared" si="162"/>
        <v>835134.3242711419</v>
      </c>
      <c r="EI15" s="57">
        <f t="shared" si="163"/>
        <v>440462.48956336989</v>
      </c>
      <c r="EJ15" s="57">
        <f t="shared" si="164"/>
        <v>174440.58992608706</v>
      </c>
      <c r="EK15" s="57">
        <f t="shared" si="165"/>
        <v>484072.63704489166</v>
      </c>
      <c r="EL15" s="57">
        <f t="shared" si="166"/>
        <v>100303.33920750007</v>
      </c>
      <c r="EM15" s="57">
        <f t="shared" si="122"/>
        <v>209328.70791130446</v>
      </c>
      <c r="EN15" s="57">
        <f t="shared" si="123"/>
        <v>789343.6694155439</v>
      </c>
      <c r="EO15" s="57">
        <f t="shared" si="124"/>
        <v>183162.61942239144</v>
      </c>
      <c r="EP15" s="57">
        <f t="shared" si="125"/>
        <v>82859.280214891362</v>
      </c>
      <c r="EQ15" s="57">
        <f t="shared" si="126"/>
        <v>150455.0088112501</v>
      </c>
      <c r="ER15" s="57">
        <f t="shared" si="127"/>
        <v>259480.37751505451</v>
      </c>
      <c r="ES15" s="57">
        <f t="shared" si="128"/>
        <v>595278.5131227721</v>
      </c>
      <c r="ET15" s="57">
        <f t="shared" si="129"/>
        <v>313993.0618669567</v>
      </c>
      <c r="EU15" s="57">
        <f t="shared" si="130"/>
        <v>505877.71078565251</v>
      </c>
      <c r="EV15" s="57">
        <f t="shared" si="131"/>
        <v>56693.191725978293</v>
      </c>
      <c r="EW15" s="57">
        <f t="shared" si="132"/>
        <v>357603.20934847847</v>
      </c>
      <c r="EX15" s="57">
        <f t="shared" si="133"/>
        <v>109025.36870380442</v>
      </c>
      <c r="EY15" s="57">
        <f t="shared" si="134"/>
        <v>106844.86132972833</v>
      </c>
      <c r="EZ15" s="57">
        <f t="shared" si="135"/>
        <v>298729.51024842414</v>
      </c>
      <c r="FA15" s="57">
        <f t="shared" si="136"/>
        <v>148274.50143717398</v>
      </c>
      <c r="FB15" s="57">
        <f t="shared" si="137"/>
        <v>111205.87607788052</v>
      </c>
      <c r="FC15" s="57">
        <f t="shared" si="138"/>
        <v>337978.64298179367</v>
      </c>
      <c r="FD15" s="57">
        <f t="shared" si="139"/>
        <v>163538.05305570664</v>
      </c>
      <c r="FE15" s="57">
        <f t="shared" si="140"/>
        <v>146093.99406309793</v>
      </c>
      <c r="FF15" s="57">
        <f t="shared" si="141"/>
        <v>183162.61942239144</v>
      </c>
      <c r="FG15" s="57">
        <f t="shared" si="142"/>
        <v>161357.54568163055</v>
      </c>
      <c r="FH15" s="57">
        <f t="shared" si="143"/>
        <v>143913.48668902184</v>
      </c>
      <c r="FI15" s="57">
        <f t="shared" si="144"/>
        <v>261660.88488913063</v>
      </c>
      <c r="FJ15" s="57">
        <f t="shared" si="145"/>
        <v>822051.28002668533</v>
      </c>
      <c r="FK15" s="39">
        <v>37036830</v>
      </c>
      <c r="FL15" s="39">
        <v>1940000</v>
      </c>
      <c r="FM15" s="39">
        <v>2170000</v>
      </c>
      <c r="FN15" s="39">
        <v>3830000</v>
      </c>
      <c r="FO15" s="39">
        <v>2020000</v>
      </c>
      <c r="FP15" s="39">
        <v>800000</v>
      </c>
      <c r="FQ15" s="39">
        <v>2220000</v>
      </c>
      <c r="FR15" s="39">
        <v>460000</v>
      </c>
      <c r="FS15" s="39">
        <v>960000</v>
      </c>
      <c r="FT15" s="39">
        <v>3620000</v>
      </c>
      <c r="FU15" s="39">
        <v>840000</v>
      </c>
      <c r="FV15" s="39">
        <v>380000</v>
      </c>
      <c r="FW15" s="39">
        <v>690000</v>
      </c>
      <c r="FX15" s="39">
        <v>1190000</v>
      </c>
      <c r="FY15" s="39">
        <v>2730000</v>
      </c>
      <c r="FZ15" s="39">
        <v>1440000</v>
      </c>
      <c r="GA15" s="39">
        <v>2320000</v>
      </c>
      <c r="GB15" s="39">
        <v>260000</v>
      </c>
      <c r="GC15" s="39">
        <v>1640000</v>
      </c>
      <c r="GD15" s="39">
        <v>500000</v>
      </c>
      <c r="GE15" s="39">
        <v>490000</v>
      </c>
      <c r="GF15" s="39">
        <v>1370000</v>
      </c>
      <c r="GG15" s="39">
        <v>680000</v>
      </c>
      <c r="GH15" s="39">
        <v>510000</v>
      </c>
      <c r="GI15" s="39">
        <v>1550000</v>
      </c>
      <c r="GJ15" s="39">
        <v>750000</v>
      </c>
      <c r="GK15" s="39">
        <v>670000</v>
      </c>
      <c r="GL15" s="39">
        <v>840000</v>
      </c>
      <c r="GM15" s="39">
        <v>740000</v>
      </c>
      <c r="GN15" s="39">
        <v>660000</v>
      </c>
      <c r="GO15" s="39">
        <v>1200000</v>
      </c>
      <c r="GP15" s="39">
        <v>3770000</v>
      </c>
      <c r="GQ15" s="30">
        <v>3.8069510869565243E-4</v>
      </c>
      <c r="GR15" s="75">
        <f t="shared" si="36"/>
        <v>5.5688311688311684E-3</v>
      </c>
      <c r="GS15" s="59">
        <v>6.4000000000000003E-3</v>
      </c>
      <c r="GT15">
        <v>1.7</v>
      </c>
      <c r="GU15">
        <v>5</v>
      </c>
      <c r="GV15">
        <v>6</v>
      </c>
    </row>
    <row r="16" spans="1:213" x14ac:dyDescent="0.25">
      <c r="A16" s="40" t="s">
        <v>279</v>
      </c>
      <c r="B16" s="40"/>
      <c r="C16" s="60">
        <f t="shared" si="37"/>
        <v>8.213614941888288E-7</v>
      </c>
      <c r="D16" s="60">
        <f t="shared" si="146"/>
        <v>4.8672285961348389E-6</v>
      </c>
      <c r="E16" s="60">
        <f t="shared" si="147"/>
        <v>5.9607496221835039E-7</v>
      </c>
      <c r="F16" s="60">
        <f t="shared" si="148"/>
        <v>1.3846681302498551E-6</v>
      </c>
      <c r="G16" s="60">
        <f t="shared" si="149"/>
        <v>2.5613518178493671E-6</v>
      </c>
      <c r="H16" s="60">
        <f t="shared" si="150"/>
        <v>2.5869653360278077E-6</v>
      </c>
      <c r="I16" s="60">
        <f t="shared" si="151"/>
        <v>7.5744480559377216E-7</v>
      </c>
      <c r="J16" s="60">
        <f t="shared" si="152"/>
        <v>0</v>
      </c>
      <c r="K16" s="60">
        <f t="shared" si="74"/>
        <v>4.9987715607623107E-7</v>
      </c>
      <c r="L16" s="60">
        <f t="shared" si="75"/>
        <v>5.7170504663597421E-7</v>
      </c>
      <c r="M16" s="60">
        <f t="shared" si="76"/>
        <v>1.1394966361070666E-7</v>
      </c>
      <c r="N16" s="60">
        <f t="shared" si="77"/>
        <v>0</v>
      </c>
      <c r="O16" s="60">
        <f t="shared" si="78"/>
        <v>0</v>
      </c>
      <c r="P16" s="60">
        <f t="shared" si="79"/>
        <v>2.4239213022446589E-7</v>
      </c>
      <c r="Q16" s="60">
        <f t="shared" si="80"/>
        <v>8.5284571517402338E-7</v>
      </c>
      <c r="R16" s="60">
        <f t="shared" si="81"/>
        <v>2.6678080027785428E-7</v>
      </c>
      <c r="S16" s="60">
        <f t="shared" si="82"/>
        <v>4.5550661196869279E-7</v>
      </c>
      <c r="T16" s="60">
        <f t="shared" si="83"/>
        <v>2.2188202689776989E-6</v>
      </c>
      <c r="U16" s="60">
        <f t="shared" si="84"/>
        <v>1.7588209449216673E-7</v>
      </c>
      <c r="V16" s="60">
        <f t="shared" si="85"/>
        <v>1.9402240020210048E-7</v>
      </c>
      <c r="W16" s="60">
        <f t="shared" si="86"/>
        <v>0</v>
      </c>
      <c r="X16" s="60">
        <f t="shared" si="87"/>
        <v>0</v>
      </c>
      <c r="Y16" s="60">
        <f t="shared" si="88"/>
        <v>1.4076134916625634E-7</v>
      </c>
      <c r="Z16" s="60">
        <f t="shared" si="89"/>
        <v>0</v>
      </c>
      <c r="AA16" s="60">
        <f t="shared" si="90"/>
        <v>1.8609460320455741E-7</v>
      </c>
      <c r="AB16" s="60">
        <f t="shared" si="91"/>
        <v>5.1221913653350191E-7</v>
      </c>
      <c r="AC16" s="60">
        <f t="shared" si="92"/>
        <v>1.4286226482541778E-7</v>
      </c>
      <c r="AD16" s="60">
        <f t="shared" si="93"/>
        <v>0</v>
      </c>
      <c r="AE16" s="60">
        <f t="shared" si="94"/>
        <v>1.1693782498666244E-6</v>
      </c>
      <c r="AF16" s="60">
        <f t="shared" si="95"/>
        <v>0</v>
      </c>
      <c r="AG16" s="60">
        <f t="shared" si="96"/>
        <v>3.2013696033347935E-7</v>
      </c>
      <c r="AH16" s="60">
        <f t="shared" si="97"/>
        <v>6.5188781677089688E-7</v>
      </c>
      <c r="AI16" s="57">
        <f t="shared" si="38"/>
        <v>17385.381337210962</v>
      </c>
      <c r="AJ16" s="57">
        <f t="shared" si="39"/>
        <v>5338.0315157319619</v>
      </c>
      <c r="AK16" s="57">
        <f t="shared" si="40"/>
        <v>739.67499345428439</v>
      </c>
      <c r="AL16" s="57">
        <f t="shared" si="41"/>
        <v>3026.220152586292</v>
      </c>
      <c r="AM16" s="57">
        <f t="shared" si="42"/>
        <v>2943.0738724065982</v>
      </c>
      <c r="AN16" s="57">
        <f t="shared" si="43"/>
        <v>1177.1485225766633</v>
      </c>
      <c r="AO16" s="57">
        <f t="shared" si="44"/>
        <v>961.1584634293207</v>
      </c>
      <c r="AP16" s="57">
        <f t="shared" si="45"/>
        <v>0</v>
      </c>
      <c r="AQ16" s="57">
        <f t="shared" si="46"/>
        <v>274.49076019437189</v>
      </c>
      <c r="AR16" s="57">
        <f t="shared" si="47"/>
        <v>1183.5579131744887</v>
      </c>
      <c r="AS16" s="57">
        <f t="shared" si="48"/>
        <v>54.807337375138452</v>
      </c>
      <c r="AT16" s="57">
        <f t="shared" si="49"/>
        <v>0</v>
      </c>
      <c r="AU16" s="57">
        <f t="shared" si="50"/>
        <v>0</v>
      </c>
      <c r="AV16" s="57">
        <f t="shared" si="51"/>
        <v>165.10528491791283</v>
      </c>
      <c r="AW16" s="57">
        <f t="shared" si="52"/>
        <v>1330.4920267578862</v>
      </c>
      <c r="AX16" s="57">
        <f t="shared" si="53"/>
        <v>219.87908424195973</v>
      </c>
      <c r="AY16" s="57">
        <f t="shared" si="54"/>
        <v>604.54405345065766</v>
      </c>
      <c r="AZ16" s="57">
        <f t="shared" si="55"/>
        <v>328.45508159492738</v>
      </c>
      <c r="BA16" s="57">
        <f t="shared" si="56"/>
        <v>165.13498565211509</v>
      </c>
      <c r="BB16" s="57">
        <f t="shared" si="57"/>
        <v>55.535947484534539</v>
      </c>
      <c r="BC16" s="57">
        <f t="shared" si="58"/>
        <v>0</v>
      </c>
      <c r="BD16" s="57">
        <f t="shared" si="59"/>
        <v>0</v>
      </c>
      <c r="BE16" s="57">
        <f t="shared" si="60"/>
        <v>54.803362503518812</v>
      </c>
      <c r="BF16" s="57">
        <f t="shared" si="61"/>
        <v>0</v>
      </c>
      <c r="BG16" s="57">
        <f t="shared" si="62"/>
        <v>165.13042445788321</v>
      </c>
      <c r="BH16" s="57">
        <f t="shared" si="63"/>
        <v>219.73325304081328</v>
      </c>
      <c r="BI16" s="57">
        <f t="shared" si="64"/>
        <v>54.803051064056383</v>
      </c>
      <c r="BJ16" s="57">
        <f t="shared" si="65"/>
        <v>0</v>
      </c>
      <c r="BK16" s="57">
        <f t="shared" si="66"/>
        <v>494.07731754425623</v>
      </c>
      <c r="BL16" s="57">
        <f t="shared" si="67"/>
        <v>0</v>
      </c>
      <c r="BM16" s="57">
        <f t="shared" si="68"/>
        <v>219.84736534315738</v>
      </c>
      <c r="BN16" s="57">
        <f t="shared" si="69"/>
        <v>1405.1706080200186</v>
      </c>
      <c r="BO16" s="57">
        <f t="shared" si="70"/>
        <v>0.2217664404946256</v>
      </c>
      <c r="BP16" s="57">
        <f t="shared" si="153"/>
        <v>1.2999445166509962</v>
      </c>
      <c r="BQ16" s="57">
        <f t="shared" si="154"/>
        <v>0.1610373500986074</v>
      </c>
      <c r="BR16" s="57">
        <f t="shared" si="155"/>
        <v>0.37329068941180982</v>
      </c>
      <c r="BS16" s="57">
        <f t="shared" si="156"/>
        <v>0.68832763599987135</v>
      </c>
      <c r="BT16" s="57">
        <f t="shared" si="157"/>
        <v>0.69516306236513514</v>
      </c>
      <c r="BU16" s="57">
        <f t="shared" si="158"/>
        <v>0.20454432413504214</v>
      </c>
      <c r="BV16" s="57">
        <f t="shared" si="159"/>
        <v>0</v>
      </c>
      <c r="BW16" s="57">
        <f t="shared" si="98"/>
        <v>0.13508337718079977</v>
      </c>
      <c r="BX16" s="57">
        <f t="shared" si="99"/>
        <v>0.15446367228858085</v>
      </c>
      <c r="BY16" s="57">
        <f t="shared" si="100"/>
        <v>3.0825123883654132E-2</v>
      </c>
      <c r="BZ16" s="57">
        <f t="shared" si="101"/>
        <v>0</v>
      </c>
      <c r="CA16" s="57">
        <f t="shared" si="102"/>
        <v>0</v>
      </c>
      <c r="CB16" s="57">
        <f t="shared" si="103"/>
        <v>6.5547997190987223E-2</v>
      </c>
      <c r="CC16" s="57">
        <f t="shared" si="104"/>
        <v>0.23024756293996565</v>
      </c>
      <c r="CD16" s="57">
        <f t="shared" si="105"/>
        <v>7.2138455589040501E-2</v>
      </c>
      <c r="CE16" s="57">
        <f t="shared" si="106"/>
        <v>0.12310774649758646</v>
      </c>
      <c r="CF16" s="57">
        <f t="shared" si="107"/>
        <v>0.59682643397421575</v>
      </c>
      <c r="CG16" s="57">
        <f t="shared" si="108"/>
        <v>4.7570822214523877E-2</v>
      </c>
      <c r="CH16" s="57">
        <f t="shared" si="109"/>
        <v>5.2474655266361678E-2</v>
      </c>
      <c r="CI16" s="57">
        <f t="shared" si="110"/>
        <v>0</v>
      </c>
      <c r="CJ16" s="57">
        <f t="shared" si="111"/>
        <v>0</v>
      </c>
      <c r="CK16" s="57">
        <f t="shared" si="112"/>
        <v>3.8075332616643871E-2</v>
      </c>
      <c r="CL16" s="57">
        <f t="shared" si="113"/>
        <v>0</v>
      </c>
      <c r="CM16" s="57">
        <f t="shared" si="114"/>
        <v>5.0331608740263621E-2</v>
      </c>
      <c r="CN16" s="57">
        <f t="shared" si="115"/>
        <v>0.13841397300470834</v>
      </c>
      <c r="CO16" s="57">
        <f t="shared" si="116"/>
        <v>3.8643401557135845E-2</v>
      </c>
      <c r="CP16" s="57">
        <f t="shared" si="117"/>
        <v>0</v>
      </c>
      <c r="CQ16" s="57">
        <f t="shared" si="118"/>
        <v>0.31543407720815242</v>
      </c>
      <c r="CR16" s="57">
        <f t="shared" si="119"/>
        <v>0</v>
      </c>
      <c r="CS16" s="57">
        <f t="shared" si="120"/>
        <v>8.6553659012275158E-2</v>
      </c>
      <c r="CT16" s="57">
        <f t="shared" si="121"/>
        <v>0.17608936190261448</v>
      </c>
      <c r="CU16" s="39">
        <v>6.35</v>
      </c>
      <c r="CV16" s="39">
        <v>37.628865979381402</v>
      </c>
      <c r="CW16" s="39">
        <v>4.6082949308755801</v>
      </c>
      <c r="CX16" s="39">
        <v>10.7049608355091</v>
      </c>
      <c r="CY16" s="39">
        <v>19.801980198019798</v>
      </c>
      <c r="CZ16" s="39">
        <v>20</v>
      </c>
      <c r="DA16" s="39">
        <v>5.85585585585586</v>
      </c>
      <c r="DB16" s="39">
        <v>0</v>
      </c>
      <c r="DC16" s="39">
        <v>3.8645833333333299</v>
      </c>
      <c r="DD16" s="39">
        <v>4.4198895027624303</v>
      </c>
      <c r="DE16" s="39">
        <v>0.88095238095238104</v>
      </c>
      <c r="DF16" s="39">
        <v>0</v>
      </c>
      <c r="DG16" s="39">
        <v>0</v>
      </c>
      <c r="DH16" s="39">
        <v>1.8739495798319299</v>
      </c>
      <c r="DI16" s="39">
        <v>6.5934065934065904</v>
      </c>
      <c r="DJ16" s="39">
        <v>2.0625</v>
      </c>
      <c r="DK16" s="39">
        <v>3.5215517241379302</v>
      </c>
      <c r="DL16" s="39">
        <v>17.153846153846199</v>
      </c>
      <c r="DM16" s="39">
        <v>1.3597560975609799</v>
      </c>
      <c r="DN16" s="39">
        <v>1.5</v>
      </c>
      <c r="DO16" s="39">
        <v>0</v>
      </c>
      <c r="DP16" s="39">
        <v>0</v>
      </c>
      <c r="DQ16" s="39">
        <v>1.0882352941176501</v>
      </c>
      <c r="DR16" s="39">
        <v>0</v>
      </c>
      <c r="DS16" s="39">
        <v>1.43870967741935</v>
      </c>
      <c r="DT16" s="39">
        <v>3.96</v>
      </c>
      <c r="DU16" s="78">
        <v>1.1044776119402999</v>
      </c>
      <c r="DV16" s="78">
        <v>0</v>
      </c>
      <c r="DW16" s="78">
        <v>9.0405405405405403</v>
      </c>
      <c r="DX16" s="78">
        <v>0</v>
      </c>
      <c r="DY16" s="78">
        <v>2.4750000000000001</v>
      </c>
      <c r="DZ16" s="78">
        <v>5.03978779840849</v>
      </c>
      <c r="EA16">
        <f t="shared" si="71"/>
        <v>3.3817797764013688</v>
      </c>
      <c r="EB16">
        <f t="shared" si="34"/>
        <v>0.21166769825407605</v>
      </c>
      <c r="EC16">
        <v>572.77</v>
      </c>
      <c r="ED16" s="57">
        <f t="shared" si="72"/>
        <v>7.4086806775832854E-3</v>
      </c>
      <c r="EE16" s="57">
        <f t="shared" si="73"/>
        <v>7839500.5567275118</v>
      </c>
      <c r="EF16" s="57">
        <f t="shared" si="160"/>
        <v>410635.33461290755</v>
      </c>
      <c r="EG16" s="57">
        <f t="shared" si="161"/>
        <v>459318.90521134506</v>
      </c>
      <c r="EH16" s="57">
        <f t="shared" si="162"/>
        <v>810687.28431311133</v>
      </c>
      <c r="EI16" s="57">
        <f t="shared" si="163"/>
        <v>427568.75047323364</v>
      </c>
      <c r="EJ16" s="57">
        <f t="shared" si="164"/>
        <v>169334.15860326088</v>
      </c>
      <c r="EK16" s="57">
        <f t="shared" si="165"/>
        <v>469902.29012404889</v>
      </c>
      <c r="EL16" s="57">
        <f t="shared" si="166"/>
        <v>97367.141196875004</v>
      </c>
      <c r="EM16" s="57">
        <f t="shared" si="122"/>
        <v>203200.99032391302</v>
      </c>
      <c r="EN16" s="57">
        <f t="shared" si="123"/>
        <v>766237.06767975527</v>
      </c>
      <c r="EO16" s="57">
        <f t="shared" si="124"/>
        <v>177800.86653342389</v>
      </c>
      <c r="EP16" s="57">
        <f t="shared" si="125"/>
        <v>80433.725336548901</v>
      </c>
      <c r="EQ16" s="57">
        <f t="shared" si="126"/>
        <v>146050.7117953125</v>
      </c>
      <c r="ER16" s="57">
        <f t="shared" si="127"/>
        <v>251884.56092235053</v>
      </c>
      <c r="ES16" s="57">
        <f t="shared" si="128"/>
        <v>577852.81623362773</v>
      </c>
      <c r="ET16" s="57">
        <f t="shared" si="129"/>
        <v>304801.48548586952</v>
      </c>
      <c r="EU16" s="57">
        <f t="shared" si="130"/>
        <v>491069.05994945642</v>
      </c>
      <c r="EV16" s="57">
        <f t="shared" si="131"/>
        <v>55033.60154605977</v>
      </c>
      <c r="EW16" s="57">
        <f t="shared" si="132"/>
        <v>347135.02513668477</v>
      </c>
      <c r="EX16" s="57">
        <f t="shared" si="133"/>
        <v>105833.84912703803</v>
      </c>
      <c r="EY16" s="57">
        <f t="shared" si="134"/>
        <v>103717.17214449726</v>
      </c>
      <c r="EZ16" s="57">
        <f t="shared" si="135"/>
        <v>289984.74660808424</v>
      </c>
      <c r="FA16" s="57">
        <f t="shared" si="136"/>
        <v>143934.03481277172</v>
      </c>
      <c r="FB16" s="57">
        <f t="shared" si="137"/>
        <v>107950.52610957879</v>
      </c>
      <c r="FC16" s="57">
        <f t="shared" si="138"/>
        <v>328084.93229381787</v>
      </c>
      <c r="FD16" s="57">
        <f t="shared" si="139"/>
        <v>158750.77369055705</v>
      </c>
      <c r="FE16" s="57">
        <f t="shared" si="140"/>
        <v>141817.35783023096</v>
      </c>
      <c r="FF16" s="57">
        <f t="shared" si="141"/>
        <v>177800.86653342389</v>
      </c>
      <c r="FG16" s="57">
        <f t="shared" si="142"/>
        <v>156634.0967080163</v>
      </c>
      <c r="FH16" s="57">
        <f t="shared" si="143"/>
        <v>139700.68084769021</v>
      </c>
      <c r="FI16" s="57">
        <f t="shared" si="144"/>
        <v>254001.23790489128</v>
      </c>
      <c r="FJ16" s="57">
        <f t="shared" si="145"/>
        <v>797987.22241786669</v>
      </c>
      <c r="FK16" s="39">
        <v>37036830</v>
      </c>
      <c r="FL16" s="39">
        <v>1940000</v>
      </c>
      <c r="FM16" s="39">
        <v>2170000</v>
      </c>
      <c r="FN16" s="39">
        <v>3830000</v>
      </c>
      <c r="FO16" s="39">
        <v>2020000</v>
      </c>
      <c r="FP16" s="39">
        <v>800000</v>
      </c>
      <c r="FQ16" s="39">
        <v>2220000</v>
      </c>
      <c r="FR16" s="39">
        <v>460000</v>
      </c>
      <c r="FS16" s="39">
        <v>960000</v>
      </c>
      <c r="FT16" s="39">
        <v>3620000</v>
      </c>
      <c r="FU16" s="39">
        <v>840000</v>
      </c>
      <c r="FV16" s="39">
        <v>380000</v>
      </c>
      <c r="FW16" s="39">
        <v>690000</v>
      </c>
      <c r="FX16" s="39">
        <v>1190000</v>
      </c>
      <c r="FY16" s="39">
        <v>2730000</v>
      </c>
      <c r="FZ16" s="39">
        <v>1440000</v>
      </c>
      <c r="GA16" s="39">
        <v>2320000</v>
      </c>
      <c r="GB16" s="39">
        <v>260000</v>
      </c>
      <c r="GC16" s="39">
        <v>1640000</v>
      </c>
      <c r="GD16" s="39">
        <v>500000</v>
      </c>
      <c r="GE16" s="39">
        <v>490000</v>
      </c>
      <c r="GF16" s="39">
        <v>1370000</v>
      </c>
      <c r="GG16" s="39">
        <v>680000</v>
      </c>
      <c r="GH16" s="39">
        <v>510000</v>
      </c>
      <c r="GI16" s="39">
        <v>1550000</v>
      </c>
      <c r="GJ16" s="39">
        <v>750000</v>
      </c>
      <c r="GK16" s="39">
        <v>670000</v>
      </c>
      <c r="GL16" s="39">
        <v>840000</v>
      </c>
      <c r="GM16" s="39">
        <v>740000</v>
      </c>
      <c r="GN16" s="39">
        <v>660000</v>
      </c>
      <c r="GO16" s="39">
        <v>1200000</v>
      </c>
      <c r="GP16" s="39">
        <v>3770000</v>
      </c>
      <c r="GQ16" s="30">
        <v>3.6955095108695649E-4</v>
      </c>
      <c r="GR16" s="75">
        <f t="shared" si="36"/>
        <v>5.5688311688311684E-3</v>
      </c>
      <c r="GS16" s="59">
        <v>6.4000000000000003E-3</v>
      </c>
      <c r="GT16">
        <v>1.7</v>
      </c>
      <c r="GU16">
        <v>5</v>
      </c>
      <c r="GV16">
        <v>6</v>
      </c>
    </row>
    <row r="17" spans="1:210" x14ac:dyDescent="0.25">
      <c r="A17" s="40" t="s">
        <v>280</v>
      </c>
      <c r="B17" s="40"/>
      <c r="C17" s="60">
        <f t="shared" si="37"/>
        <v>7.0332469941845844E-7</v>
      </c>
      <c r="D17" s="60">
        <f t="shared" si="146"/>
        <v>4.1677654888827467E-6</v>
      </c>
      <c r="E17" s="60">
        <f t="shared" si="147"/>
        <v>5.1041380269128403E-7</v>
      </c>
      <c r="F17" s="60">
        <f t="shared" si="148"/>
        <v>1.1856792695938163E-6</v>
      </c>
      <c r="G17" s="60">
        <f t="shared" si="149"/>
        <v>2.1932632709704514E-6</v>
      </c>
      <c r="H17" s="60">
        <f t="shared" si="150"/>
        <v>2.2151959036801239E-6</v>
      </c>
      <c r="I17" s="60">
        <f t="shared" si="151"/>
        <v>6.4859339522169721E-7</v>
      </c>
      <c r="J17" s="60">
        <f t="shared" si="152"/>
        <v>0</v>
      </c>
      <c r="K17" s="60">
        <f t="shared" si="74"/>
        <v>4.2804045847155085E-7</v>
      </c>
      <c r="L17" s="60">
        <f t="shared" si="75"/>
        <v>4.8954605606191422E-7</v>
      </c>
      <c r="M17" s="60">
        <f t="shared" si="76"/>
        <v>9.7574105281119337E-8</v>
      </c>
      <c r="N17" s="60">
        <f t="shared" si="77"/>
        <v>0</v>
      </c>
      <c r="O17" s="60">
        <f t="shared" si="78"/>
        <v>0</v>
      </c>
      <c r="P17" s="60">
        <f t="shared" si="79"/>
        <v>2.0755827164734182E-7</v>
      </c>
      <c r="Q17" s="60">
        <f t="shared" si="80"/>
        <v>7.3028436385061055E-7</v>
      </c>
      <c r="R17" s="60">
        <f t="shared" si="81"/>
        <v>2.2844207756700244E-7</v>
      </c>
      <c r="S17" s="60">
        <f t="shared" si="82"/>
        <v>3.900463476953905E-7</v>
      </c>
      <c r="T17" s="60">
        <f t="shared" si="83"/>
        <v>1.8999564866179668E-6</v>
      </c>
      <c r="U17" s="60">
        <f t="shared" si="84"/>
        <v>1.5060630686607223E-7</v>
      </c>
      <c r="V17" s="60">
        <f t="shared" si="85"/>
        <v>1.6613969277602149E-7</v>
      </c>
      <c r="W17" s="60">
        <f t="shared" si="86"/>
        <v>0</v>
      </c>
      <c r="X17" s="60">
        <f t="shared" si="87"/>
        <v>0</v>
      </c>
      <c r="Y17" s="60">
        <f t="shared" si="88"/>
        <v>1.2053271828847342E-7</v>
      </c>
      <c r="Z17" s="60">
        <f t="shared" si="89"/>
        <v>0</v>
      </c>
      <c r="AA17" s="60">
        <f t="shared" si="90"/>
        <v>1.5935118920023476E-7</v>
      </c>
      <c r="AB17" s="60">
        <f t="shared" si="91"/>
        <v>4.3860878892867721E-7</v>
      </c>
      <c r="AC17" s="60">
        <f t="shared" si="92"/>
        <v>1.2233171408385047E-7</v>
      </c>
      <c r="AD17" s="60">
        <f t="shared" si="93"/>
        <v>0</v>
      </c>
      <c r="AE17" s="60">
        <f t="shared" si="94"/>
        <v>1.0013284186230118E-6</v>
      </c>
      <c r="AF17" s="60">
        <f t="shared" si="95"/>
        <v>0</v>
      </c>
      <c r="AG17" s="60">
        <f t="shared" si="96"/>
        <v>2.7413049308040293E-7</v>
      </c>
      <c r="AH17" s="60">
        <f t="shared" si="97"/>
        <v>5.5820586432255449E-7</v>
      </c>
      <c r="AI17" s="57">
        <f t="shared" si="38"/>
        <v>14886.950739448452</v>
      </c>
      <c r="AJ17" s="57">
        <f t="shared" si="39"/>
        <v>4570.9099316813445</v>
      </c>
      <c r="AK17" s="57">
        <f t="shared" si="40"/>
        <v>633.37725973184229</v>
      </c>
      <c r="AL17" s="57">
        <f t="shared" si="41"/>
        <v>2591.3259804001291</v>
      </c>
      <c r="AM17" s="57">
        <f t="shared" si="42"/>
        <v>2520.1285442786593</v>
      </c>
      <c r="AN17" s="57">
        <f t="shared" si="43"/>
        <v>1007.9820355223</v>
      </c>
      <c r="AO17" s="57">
        <f t="shared" si="44"/>
        <v>823.03162756921904</v>
      </c>
      <c r="AP17" s="57">
        <f t="shared" si="45"/>
        <v>0</v>
      </c>
      <c r="AQ17" s="57">
        <f t="shared" si="46"/>
        <v>235.04404914611553</v>
      </c>
      <c r="AR17" s="57">
        <f t="shared" si="47"/>
        <v>1013.4703409122706</v>
      </c>
      <c r="AS17" s="57">
        <f t="shared" si="48"/>
        <v>46.931046022998004</v>
      </c>
      <c r="AT17" s="57">
        <f t="shared" si="49"/>
        <v>0</v>
      </c>
      <c r="AU17" s="57">
        <f t="shared" si="50"/>
        <v>0</v>
      </c>
      <c r="AV17" s="57">
        <f t="shared" si="51"/>
        <v>141.37821861489741</v>
      </c>
      <c r="AW17" s="57">
        <f t="shared" si="52"/>
        <v>1139.2887436515155</v>
      </c>
      <c r="AX17" s="57">
        <f t="shared" si="53"/>
        <v>188.28054629661708</v>
      </c>
      <c r="AY17" s="57">
        <f t="shared" si="54"/>
        <v>517.66581180958008</v>
      </c>
      <c r="AZ17" s="57">
        <f t="shared" si="55"/>
        <v>281.25322792658585</v>
      </c>
      <c r="BA17" s="57">
        <f t="shared" si="56"/>
        <v>141.40365109511853</v>
      </c>
      <c r="BB17" s="57">
        <f t="shared" si="57"/>
        <v>47.55494851880507</v>
      </c>
      <c r="BC17" s="57">
        <f t="shared" si="58"/>
        <v>0</v>
      </c>
      <c r="BD17" s="57">
        <f t="shared" si="59"/>
        <v>0</v>
      </c>
      <c r="BE17" s="57">
        <f t="shared" si="60"/>
        <v>46.927642375022167</v>
      </c>
      <c r="BF17" s="57">
        <f t="shared" si="61"/>
        <v>0</v>
      </c>
      <c r="BG17" s="57">
        <f t="shared" si="62"/>
        <v>141.39974538419247</v>
      </c>
      <c r="BH17" s="57">
        <f t="shared" si="63"/>
        <v>188.15567230819929</v>
      </c>
      <c r="BI17" s="57">
        <f t="shared" si="64"/>
        <v>46.927375692120869</v>
      </c>
      <c r="BJ17" s="57">
        <f t="shared" si="65"/>
        <v>0</v>
      </c>
      <c r="BK17" s="57">
        <f t="shared" si="66"/>
        <v>423.07410721081959</v>
      </c>
      <c r="BL17" s="57">
        <f t="shared" si="67"/>
        <v>0</v>
      </c>
      <c r="BM17" s="57">
        <f t="shared" si="68"/>
        <v>188.25338567961242</v>
      </c>
      <c r="BN17" s="57">
        <f t="shared" si="69"/>
        <v>1203.2353628816475</v>
      </c>
      <c r="BO17" s="57">
        <f t="shared" si="70"/>
        <v>0.22176644049462557</v>
      </c>
      <c r="BP17" s="57">
        <f t="shared" si="153"/>
        <v>1.299944516650996</v>
      </c>
      <c r="BQ17" s="57">
        <f t="shared" si="154"/>
        <v>0.1610373500986074</v>
      </c>
      <c r="BR17" s="57">
        <f t="shared" si="155"/>
        <v>0.37329068941180971</v>
      </c>
      <c r="BS17" s="57">
        <f t="shared" si="156"/>
        <v>0.68832763599987135</v>
      </c>
      <c r="BT17" s="57">
        <f t="shared" si="157"/>
        <v>0.69516306236513503</v>
      </c>
      <c r="BU17" s="57">
        <f t="shared" si="158"/>
        <v>0.20454432413504212</v>
      </c>
      <c r="BV17" s="57">
        <f t="shared" si="159"/>
        <v>0</v>
      </c>
      <c r="BW17" s="57">
        <f t="shared" si="98"/>
        <v>0.13508337718079977</v>
      </c>
      <c r="BX17" s="57">
        <f t="shared" si="99"/>
        <v>0.15446367228858082</v>
      </c>
      <c r="BY17" s="57">
        <f t="shared" si="100"/>
        <v>3.0825123883654125E-2</v>
      </c>
      <c r="BZ17" s="57">
        <f t="shared" si="101"/>
        <v>0</v>
      </c>
      <c r="CA17" s="57">
        <f t="shared" si="102"/>
        <v>0</v>
      </c>
      <c r="CB17" s="57">
        <f t="shared" si="103"/>
        <v>6.5547997190987195E-2</v>
      </c>
      <c r="CC17" s="57">
        <f t="shared" si="104"/>
        <v>0.23024756293996562</v>
      </c>
      <c r="CD17" s="57">
        <f t="shared" si="105"/>
        <v>7.2138455589040487E-2</v>
      </c>
      <c r="CE17" s="57">
        <f t="shared" si="106"/>
        <v>0.12310774649758646</v>
      </c>
      <c r="CF17" s="57">
        <f t="shared" si="107"/>
        <v>0.59682643397421564</v>
      </c>
      <c r="CG17" s="57">
        <f t="shared" si="108"/>
        <v>4.757082221452387E-2</v>
      </c>
      <c r="CH17" s="57">
        <f t="shared" si="109"/>
        <v>5.2474655266361664E-2</v>
      </c>
      <c r="CI17" s="57">
        <f t="shared" si="110"/>
        <v>0</v>
      </c>
      <c r="CJ17" s="57">
        <f t="shared" si="111"/>
        <v>0</v>
      </c>
      <c r="CK17" s="57">
        <f t="shared" si="112"/>
        <v>3.807533261664385E-2</v>
      </c>
      <c r="CL17" s="57">
        <f t="shared" si="113"/>
        <v>0</v>
      </c>
      <c r="CM17" s="57">
        <f t="shared" si="114"/>
        <v>5.0331608740263607E-2</v>
      </c>
      <c r="CN17" s="57">
        <f t="shared" si="115"/>
        <v>0.13841397300470831</v>
      </c>
      <c r="CO17" s="57">
        <f t="shared" si="116"/>
        <v>3.8643401557135831E-2</v>
      </c>
      <c r="CP17" s="57">
        <f t="shared" si="117"/>
        <v>0</v>
      </c>
      <c r="CQ17" s="57">
        <f t="shared" si="118"/>
        <v>0.31543407720815231</v>
      </c>
      <c r="CR17" s="57">
        <f t="shared" si="119"/>
        <v>0</v>
      </c>
      <c r="CS17" s="57">
        <f t="shared" si="120"/>
        <v>8.6553659012275144E-2</v>
      </c>
      <c r="CT17" s="57">
        <f t="shared" si="121"/>
        <v>0.17608936190261448</v>
      </c>
      <c r="CU17" s="39">
        <v>6.35</v>
      </c>
      <c r="CV17" s="39">
        <v>37.628865979381402</v>
      </c>
      <c r="CW17" s="39">
        <v>4.6082949308755801</v>
      </c>
      <c r="CX17" s="39">
        <v>10.7049608355091</v>
      </c>
      <c r="CY17" s="39">
        <v>19.801980198019798</v>
      </c>
      <c r="CZ17" s="39">
        <v>20</v>
      </c>
      <c r="DA17" s="39">
        <v>5.85585585585586</v>
      </c>
      <c r="DB17" s="39">
        <v>0</v>
      </c>
      <c r="DC17" s="39">
        <v>3.8645833333333299</v>
      </c>
      <c r="DD17" s="39">
        <v>4.4198895027624303</v>
      </c>
      <c r="DE17" s="39">
        <v>0.88095238095238104</v>
      </c>
      <c r="DF17" s="39">
        <v>0</v>
      </c>
      <c r="DG17" s="39">
        <v>0</v>
      </c>
      <c r="DH17" s="39">
        <v>1.8739495798319299</v>
      </c>
      <c r="DI17" s="39">
        <v>6.5934065934065904</v>
      </c>
      <c r="DJ17" s="39">
        <v>2.0625</v>
      </c>
      <c r="DK17" s="39">
        <v>3.5215517241379302</v>
      </c>
      <c r="DL17" s="39">
        <v>17.153846153846199</v>
      </c>
      <c r="DM17" s="39">
        <v>1.3597560975609799</v>
      </c>
      <c r="DN17" s="39">
        <v>1.5</v>
      </c>
      <c r="DO17" s="39">
        <v>0</v>
      </c>
      <c r="DP17" s="39">
        <v>0</v>
      </c>
      <c r="DQ17" s="39">
        <v>1.0882352941176501</v>
      </c>
      <c r="DR17" s="39">
        <v>0</v>
      </c>
      <c r="DS17" s="39">
        <v>1.43870967741935</v>
      </c>
      <c r="DT17" s="39">
        <v>3.96</v>
      </c>
      <c r="DU17" s="78">
        <v>1.1044776119402999</v>
      </c>
      <c r="DV17" s="78">
        <v>0</v>
      </c>
      <c r="DW17" s="78">
        <v>9.0405405405405403</v>
      </c>
      <c r="DX17" s="78">
        <v>0</v>
      </c>
      <c r="DY17" s="78">
        <v>2.4750000000000001</v>
      </c>
      <c r="DZ17" s="78">
        <v>5.03978779840849</v>
      </c>
      <c r="EA17">
        <f t="shared" si="71"/>
        <v>3.3817797764013684</v>
      </c>
      <c r="EB17">
        <f t="shared" si="34"/>
        <v>0.18124920793634897</v>
      </c>
      <c r="EC17">
        <v>572.77</v>
      </c>
      <c r="ED17" s="57">
        <f t="shared" si="72"/>
        <v>6.3439887887543796E-3</v>
      </c>
      <c r="EE17" s="57">
        <f t="shared" si="73"/>
        <v>6712896.1019732077</v>
      </c>
      <c r="EF17" s="57">
        <f t="shared" si="160"/>
        <v>351623.46339651698</v>
      </c>
      <c r="EG17" s="57">
        <f t="shared" si="161"/>
        <v>393310.78122187726</v>
      </c>
      <c r="EH17" s="57">
        <f t="shared" si="162"/>
        <v>694184.46639621654</v>
      </c>
      <c r="EI17" s="57">
        <f t="shared" si="163"/>
        <v>366123.40003142488</v>
      </c>
      <c r="EJ17" s="57">
        <f t="shared" si="164"/>
        <v>144999.36634907918</v>
      </c>
      <c r="EK17" s="57">
        <f t="shared" si="165"/>
        <v>402373.24161869468</v>
      </c>
      <c r="EL17" s="57">
        <f t="shared" si="166"/>
        <v>83374.63565072052</v>
      </c>
      <c r="EM17" s="57">
        <f t="shared" si="122"/>
        <v>173999.23961889499</v>
      </c>
      <c r="EN17" s="57">
        <f t="shared" si="123"/>
        <v>656122.13272958319</v>
      </c>
      <c r="EO17" s="57">
        <f t="shared" si="124"/>
        <v>152249.33466653313</v>
      </c>
      <c r="EP17" s="57">
        <f t="shared" si="125"/>
        <v>68874.699015812599</v>
      </c>
      <c r="EQ17" s="57">
        <f t="shared" si="126"/>
        <v>125061.95347608077</v>
      </c>
      <c r="ER17" s="57">
        <f t="shared" si="127"/>
        <v>215686.55744425525</v>
      </c>
      <c r="ES17" s="57">
        <f t="shared" si="128"/>
        <v>494810.33766623266</v>
      </c>
      <c r="ET17" s="57">
        <f t="shared" si="129"/>
        <v>260998.85942834252</v>
      </c>
      <c r="EU17" s="57">
        <f t="shared" si="130"/>
        <v>420498.16241232958</v>
      </c>
      <c r="EV17" s="57">
        <f t="shared" si="131"/>
        <v>47124.794063450732</v>
      </c>
      <c r="EW17" s="57">
        <f t="shared" si="132"/>
        <v>297248.70101561229</v>
      </c>
      <c r="EX17" s="57">
        <f t="shared" si="133"/>
        <v>90624.603968174473</v>
      </c>
      <c r="EY17" s="57">
        <f t="shared" si="134"/>
        <v>88812.111888810992</v>
      </c>
      <c r="EZ17" s="57">
        <f t="shared" si="135"/>
        <v>248311.41487279805</v>
      </c>
      <c r="FA17" s="57">
        <f t="shared" si="136"/>
        <v>123249.46139671729</v>
      </c>
      <c r="FB17" s="57">
        <f t="shared" si="137"/>
        <v>92437.096047537969</v>
      </c>
      <c r="FC17" s="57">
        <f t="shared" si="138"/>
        <v>280936.27230134088</v>
      </c>
      <c r="FD17" s="57">
        <f t="shared" si="139"/>
        <v>135936.90595226173</v>
      </c>
      <c r="FE17" s="57">
        <f t="shared" si="140"/>
        <v>121436.96931735381</v>
      </c>
      <c r="FF17" s="57">
        <f t="shared" si="141"/>
        <v>152249.33466653313</v>
      </c>
      <c r="FG17" s="57">
        <f t="shared" si="142"/>
        <v>134124.41387289824</v>
      </c>
      <c r="FH17" s="57">
        <f t="shared" si="143"/>
        <v>119624.47723799032</v>
      </c>
      <c r="FI17" s="57">
        <f t="shared" si="144"/>
        <v>217499.04952361874</v>
      </c>
      <c r="FJ17" s="57">
        <f t="shared" si="145"/>
        <v>683309.51392003556</v>
      </c>
      <c r="FK17" s="39">
        <v>37036830</v>
      </c>
      <c r="FL17" s="39">
        <v>1940000</v>
      </c>
      <c r="FM17" s="39">
        <v>2170000</v>
      </c>
      <c r="FN17" s="39">
        <v>3830000</v>
      </c>
      <c r="FO17" s="39">
        <v>2020000</v>
      </c>
      <c r="FP17" s="39">
        <v>800000</v>
      </c>
      <c r="FQ17" s="39">
        <v>2220000</v>
      </c>
      <c r="FR17" s="39">
        <v>460000</v>
      </c>
      <c r="FS17" s="39">
        <v>960000</v>
      </c>
      <c r="FT17" s="39">
        <v>3620000</v>
      </c>
      <c r="FU17" s="39">
        <v>840000</v>
      </c>
      <c r="FV17" s="39">
        <v>380000</v>
      </c>
      <c r="FW17" s="39">
        <v>690000</v>
      </c>
      <c r="FX17" s="39">
        <v>1190000</v>
      </c>
      <c r="FY17" s="39">
        <v>2730000</v>
      </c>
      <c r="FZ17" s="39">
        <v>1440000</v>
      </c>
      <c r="GA17" s="39">
        <v>2320000</v>
      </c>
      <c r="GB17" s="39">
        <v>260000</v>
      </c>
      <c r="GC17" s="39">
        <v>1640000</v>
      </c>
      <c r="GD17" s="39">
        <v>500000</v>
      </c>
      <c r="GE17" s="39">
        <v>490000</v>
      </c>
      <c r="GF17" s="39">
        <v>1370000</v>
      </c>
      <c r="GG17" s="39">
        <v>680000</v>
      </c>
      <c r="GH17" s="39">
        <v>510000</v>
      </c>
      <c r="GI17" s="39">
        <v>1550000</v>
      </c>
      <c r="GJ17" s="39">
        <v>750000</v>
      </c>
      <c r="GK17" s="39">
        <v>670000</v>
      </c>
      <c r="GL17" s="39">
        <v>840000</v>
      </c>
      <c r="GM17" s="39">
        <v>740000</v>
      </c>
      <c r="GN17" s="39">
        <v>660000</v>
      </c>
      <c r="GO17" s="39">
        <v>1200000</v>
      </c>
      <c r="GP17" s="39">
        <v>3770000</v>
      </c>
      <c r="GQ17" s="30">
        <v>3.1644326332794833E-4</v>
      </c>
      <c r="GR17" s="75">
        <f t="shared" si="36"/>
        <v>5.5688311688311684E-3</v>
      </c>
      <c r="GS17" s="59">
        <v>6.4000000000000003E-3</v>
      </c>
      <c r="GT17">
        <v>1.7</v>
      </c>
      <c r="GU17">
        <v>5</v>
      </c>
      <c r="GV17">
        <v>6</v>
      </c>
    </row>
    <row r="18" spans="1:210" x14ac:dyDescent="0.25">
      <c r="A18" s="40" t="s">
        <v>281</v>
      </c>
      <c r="B18" s="40"/>
      <c r="C18" s="60">
        <f t="shared" si="37"/>
        <v>5.5592493218532347E-7</v>
      </c>
      <c r="D18" s="60">
        <f t="shared" si="146"/>
        <v>3.2943031130391572E-6</v>
      </c>
      <c r="E18" s="60">
        <f t="shared" si="147"/>
        <v>4.0344347195859403E-7</v>
      </c>
      <c r="F18" s="60">
        <f t="shared" si="148"/>
        <v>9.3718970496490693E-7</v>
      </c>
      <c r="G18" s="60">
        <f t="shared" si="149"/>
        <v>1.7336085824755029E-6</v>
      </c>
      <c r="H18" s="60">
        <f t="shared" si="150"/>
        <v>1.7509446683002514E-6</v>
      </c>
      <c r="I18" s="60">
        <f t="shared" si="151"/>
        <v>5.1266397945728352E-7</v>
      </c>
      <c r="J18" s="60">
        <f t="shared" si="152"/>
        <v>0</v>
      </c>
      <c r="K18" s="60">
        <f t="shared" si="74"/>
        <v>3.3833357913508116E-7</v>
      </c>
      <c r="L18" s="60">
        <f t="shared" si="75"/>
        <v>3.8694909796689082E-7</v>
      </c>
      <c r="M18" s="60">
        <f t="shared" si="76"/>
        <v>7.712494372275969E-8</v>
      </c>
      <c r="N18" s="60">
        <f t="shared" si="77"/>
        <v>0</v>
      </c>
      <c r="O18" s="60">
        <f t="shared" si="78"/>
        <v>0</v>
      </c>
      <c r="P18" s="60">
        <f t="shared" si="79"/>
        <v>1.6405910127349722E-7</v>
      </c>
      <c r="Q18" s="60">
        <f t="shared" si="80"/>
        <v>5.7723450603305946E-7</v>
      </c>
      <c r="R18" s="60">
        <f t="shared" si="81"/>
        <v>1.8056616891845784E-7</v>
      </c>
      <c r="S18" s="60">
        <f t="shared" si="82"/>
        <v>3.0830211077614508E-7</v>
      </c>
      <c r="T18" s="60">
        <f t="shared" si="83"/>
        <v>1.5017717731960218E-6</v>
      </c>
      <c r="U18" s="60">
        <f t="shared" si="84"/>
        <v>1.1904288446066159E-7</v>
      </c>
      <c r="V18" s="60">
        <f t="shared" si="85"/>
        <v>1.3132085012251479E-7</v>
      </c>
      <c r="W18" s="60">
        <f t="shared" si="86"/>
        <v>0</v>
      </c>
      <c r="X18" s="60">
        <f t="shared" si="87"/>
        <v>0</v>
      </c>
      <c r="Y18" s="60">
        <f t="shared" si="88"/>
        <v>9.5271989304537667E-8</v>
      </c>
      <c r="Z18" s="60">
        <f t="shared" si="89"/>
        <v>0</v>
      </c>
      <c r="AA18" s="60">
        <f t="shared" si="90"/>
        <v>1.2595505194547664E-7</v>
      </c>
      <c r="AB18" s="60">
        <f t="shared" si="91"/>
        <v>3.4668704432342387E-7</v>
      </c>
      <c r="AC18" s="60">
        <f t="shared" si="92"/>
        <v>9.6693959294211033E-8</v>
      </c>
      <c r="AD18" s="60">
        <f t="shared" si="93"/>
        <v>0</v>
      </c>
      <c r="AE18" s="60">
        <f t="shared" si="94"/>
        <v>7.9147431290057385E-7</v>
      </c>
      <c r="AF18" s="60">
        <f t="shared" si="95"/>
        <v>0</v>
      </c>
      <c r="AG18" s="60">
        <f t="shared" si="96"/>
        <v>2.1667940270216025E-7</v>
      </c>
      <c r="AH18" s="60">
        <f t="shared" si="97"/>
        <v>4.4121947874941562E-7</v>
      </c>
      <c r="AI18" s="57">
        <f t="shared" si="38"/>
        <v>11767.007595663003</v>
      </c>
      <c r="AJ18" s="57">
        <f t="shared" si="39"/>
        <v>3612.9582764494698</v>
      </c>
      <c r="AK18" s="57">
        <f t="shared" si="40"/>
        <v>500.63677623621476</v>
      </c>
      <c r="AL18" s="57">
        <f t="shared" si="41"/>
        <v>2048.2470203523294</v>
      </c>
      <c r="AM18" s="57">
        <f t="shared" si="42"/>
        <v>1991.9708368480028</v>
      </c>
      <c r="AN18" s="57">
        <f t="shared" si="43"/>
        <v>796.73349337100001</v>
      </c>
      <c r="AO18" s="57">
        <f t="shared" si="44"/>
        <v>650.54419689956535</v>
      </c>
      <c r="AP18" s="57">
        <f t="shared" si="45"/>
        <v>0</v>
      </c>
      <c r="AQ18" s="57">
        <f t="shared" si="46"/>
        <v>185.78452767287109</v>
      </c>
      <c r="AR18" s="57">
        <f t="shared" si="47"/>
        <v>801.07158330905395</v>
      </c>
      <c r="AS18" s="57">
        <f t="shared" si="48"/>
        <v>37.095439132586762</v>
      </c>
      <c r="AT18" s="57">
        <f t="shared" si="49"/>
        <v>0</v>
      </c>
      <c r="AU18" s="57">
        <f t="shared" si="50"/>
        <v>0</v>
      </c>
      <c r="AV18" s="57">
        <f t="shared" si="51"/>
        <v>111.74877927784678</v>
      </c>
      <c r="AW18" s="57">
        <f t="shared" si="52"/>
        <v>900.52150603793962</v>
      </c>
      <c r="AX18" s="57">
        <f t="shared" si="53"/>
        <v>148.82151873567324</v>
      </c>
      <c r="AY18" s="57">
        <f t="shared" si="54"/>
        <v>409.17563617894143</v>
      </c>
      <c r="AZ18" s="57">
        <f t="shared" si="55"/>
        <v>222.30938539664223</v>
      </c>
      <c r="BA18" s="57">
        <f t="shared" si="56"/>
        <v>111.76888172818572</v>
      </c>
      <c r="BB18" s="57">
        <f t="shared" si="57"/>
        <v>37.588586825193879</v>
      </c>
      <c r="BC18" s="57">
        <f t="shared" si="58"/>
        <v>0</v>
      </c>
      <c r="BD18" s="57">
        <f t="shared" si="59"/>
        <v>0</v>
      </c>
      <c r="BE18" s="57">
        <f t="shared" si="60"/>
        <v>37.092748806522984</v>
      </c>
      <c r="BF18" s="57">
        <f t="shared" si="61"/>
        <v>0</v>
      </c>
      <c r="BG18" s="57">
        <f t="shared" si="62"/>
        <v>111.7657945593667</v>
      </c>
      <c r="BH18" s="57">
        <f t="shared" si="63"/>
        <v>148.72281530097194</v>
      </c>
      <c r="BI18" s="57">
        <f t="shared" si="64"/>
        <v>37.092538013877778</v>
      </c>
      <c r="BJ18" s="57">
        <f t="shared" si="65"/>
        <v>0</v>
      </c>
      <c r="BK18" s="57">
        <f t="shared" si="66"/>
        <v>334.40805442354133</v>
      </c>
      <c r="BL18" s="57">
        <f t="shared" si="67"/>
        <v>0</v>
      </c>
      <c r="BM18" s="57">
        <f t="shared" si="68"/>
        <v>148.80005032402937</v>
      </c>
      <c r="BN18" s="57">
        <f t="shared" si="69"/>
        <v>951.06646768707117</v>
      </c>
      <c r="BO18" s="57">
        <f t="shared" si="70"/>
        <v>0.22176644049462557</v>
      </c>
      <c r="BP18" s="57">
        <f t="shared" si="153"/>
        <v>1.299944516650996</v>
      </c>
      <c r="BQ18" s="57">
        <f t="shared" si="154"/>
        <v>0.1610373500986074</v>
      </c>
      <c r="BR18" s="57">
        <f t="shared" si="155"/>
        <v>0.37329068941180976</v>
      </c>
      <c r="BS18" s="57">
        <f t="shared" si="156"/>
        <v>0.68832763599987135</v>
      </c>
      <c r="BT18" s="57">
        <f t="shared" si="157"/>
        <v>0.69516306236513492</v>
      </c>
      <c r="BU18" s="57">
        <f t="shared" si="158"/>
        <v>0.20454432413504212</v>
      </c>
      <c r="BV18" s="57">
        <f t="shared" si="159"/>
        <v>0</v>
      </c>
      <c r="BW18" s="57">
        <f t="shared" si="98"/>
        <v>0.13508337718079977</v>
      </c>
      <c r="BX18" s="57">
        <f t="shared" si="99"/>
        <v>0.15446367228858082</v>
      </c>
      <c r="BY18" s="57">
        <f t="shared" si="100"/>
        <v>3.0825123883654125E-2</v>
      </c>
      <c r="BZ18" s="57">
        <f t="shared" si="101"/>
        <v>0</v>
      </c>
      <c r="CA18" s="57">
        <f t="shared" si="102"/>
        <v>0</v>
      </c>
      <c r="CB18" s="57">
        <f t="shared" si="103"/>
        <v>6.5547997190987209E-2</v>
      </c>
      <c r="CC18" s="57">
        <f t="shared" si="104"/>
        <v>0.23024756293996557</v>
      </c>
      <c r="CD18" s="57">
        <f t="shared" si="105"/>
        <v>7.2138455589040487E-2</v>
      </c>
      <c r="CE18" s="57">
        <f t="shared" si="106"/>
        <v>0.12310774649758643</v>
      </c>
      <c r="CF18" s="57">
        <f t="shared" si="107"/>
        <v>0.59682643397421564</v>
      </c>
      <c r="CG18" s="57">
        <f t="shared" si="108"/>
        <v>4.757082221452387E-2</v>
      </c>
      <c r="CH18" s="57">
        <f t="shared" si="109"/>
        <v>5.2474655266361664E-2</v>
      </c>
      <c r="CI18" s="57">
        <f t="shared" si="110"/>
        <v>0</v>
      </c>
      <c r="CJ18" s="57">
        <f t="shared" si="111"/>
        <v>0</v>
      </c>
      <c r="CK18" s="57">
        <f t="shared" si="112"/>
        <v>3.8075332616643857E-2</v>
      </c>
      <c r="CL18" s="57">
        <f t="shared" si="113"/>
        <v>0</v>
      </c>
      <c r="CM18" s="57">
        <f t="shared" si="114"/>
        <v>5.0331608740263621E-2</v>
      </c>
      <c r="CN18" s="57">
        <f t="shared" si="115"/>
        <v>0.13841397300470831</v>
      </c>
      <c r="CO18" s="57">
        <f t="shared" si="116"/>
        <v>3.8643401557135831E-2</v>
      </c>
      <c r="CP18" s="57">
        <f t="shared" si="117"/>
        <v>0</v>
      </c>
      <c r="CQ18" s="57">
        <f t="shared" si="118"/>
        <v>0.31543407720815231</v>
      </c>
      <c r="CR18" s="57">
        <f t="shared" si="119"/>
        <v>0</v>
      </c>
      <c r="CS18" s="57">
        <f t="shared" si="120"/>
        <v>8.655365901227513E-2</v>
      </c>
      <c r="CT18" s="57">
        <f t="shared" si="121"/>
        <v>0.17608936190261446</v>
      </c>
      <c r="CU18" s="39">
        <v>6.35</v>
      </c>
      <c r="CV18" s="39">
        <v>37.628865979381402</v>
      </c>
      <c r="CW18" s="39">
        <v>4.6082949308755801</v>
      </c>
      <c r="CX18" s="39">
        <v>10.7049608355091</v>
      </c>
      <c r="CY18" s="39">
        <v>19.801980198019798</v>
      </c>
      <c r="CZ18" s="39">
        <v>20</v>
      </c>
      <c r="DA18" s="39">
        <v>5.85585585585586</v>
      </c>
      <c r="DB18" s="39">
        <v>0</v>
      </c>
      <c r="DC18" s="39">
        <v>3.8645833333333299</v>
      </c>
      <c r="DD18" s="39">
        <v>4.4198895027624303</v>
      </c>
      <c r="DE18" s="39">
        <v>0.88095238095238104</v>
      </c>
      <c r="DF18" s="39">
        <v>0</v>
      </c>
      <c r="DG18" s="39">
        <v>0</v>
      </c>
      <c r="DH18" s="39">
        <v>1.8739495798319299</v>
      </c>
      <c r="DI18" s="39">
        <v>6.5934065934065904</v>
      </c>
      <c r="DJ18" s="39">
        <v>2.0625</v>
      </c>
      <c r="DK18" s="39">
        <v>3.5215517241379302</v>
      </c>
      <c r="DL18" s="39">
        <v>17.153846153846199</v>
      </c>
      <c r="DM18" s="39">
        <v>1.3597560975609799</v>
      </c>
      <c r="DN18" s="39">
        <v>1.5</v>
      </c>
      <c r="DO18" s="39">
        <v>0</v>
      </c>
      <c r="DP18" s="39">
        <v>0</v>
      </c>
      <c r="DQ18" s="39">
        <v>1.0882352941176501</v>
      </c>
      <c r="DR18" s="39">
        <v>0</v>
      </c>
      <c r="DS18" s="39">
        <v>1.43870967741935</v>
      </c>
      <c r="DT18" s="39">
        <v>3.96</v>
      </c>
      <c r="DU18" s="78">
        <v>1.1044776119402999</v>
      </c>
      <c r="DV18" s="78">
        <v>0</v>
      </c>
      <c r="DW18" s="78">
        <v>9.0405405405405403</v>
      </c>
      <c r="DX18" s="78">
        <v>0</v>
      </c>
      <c r="DY18" s="78">
        <v>2.4750000000000001</v>
      </c>
      <c r="DZ18" s="78">
        <v>5.03978779840849</v>
      </c>
      <c r="EA18">
        <f t="shared" si="71"/>
        <v>3.3817797764013688</v>
      </c>
      <c r="EB18">
        <f t="shared" si="34"/>
        <v>0.14326377804444446</v>
      </c>
      <c r="EC18">
        <v>572.77</v>
      </c>
      <c r="ED18" s="57">
        <f t="shared" si="72"/>
        <v>5.0144428883116881E-3</v>
      </c>
      <c r="EE18" s="57">
        <f t="shared" si="73"/>
        <v>5306036.1925898213</v>
      </c>
      <c r="EF18" s="57">
        <f t="shared" si="160"/>
        <v>277931.72940622224</v>
      </c>
      <c r="EG18" s="57">
        <f t="shared" si="161"/>
        <v>310882.39835644444</v>
      </c>
      <c r="EH18" s="57">
        <f t="shared" si="162"/>
        <v>548700.26991022227</v>
      </c>
      <c r="EI18" s="57">
        <f t="shared" si="163"/>
        <v>289392.83164977777</v>
      </c>
      <c r="EJ18" s="57">
        <f t="shared" si="164"/>
        <v>114611.02243555557</v>
      </c>
      <c r="EK18" s="57">
        <f t="shared" si="165"/>
        <v>318045.5872586667</v>
      </c>
      <c r="EL18" s="57">
        <f t="shared" si="166"/>
        <v>65901.337900444443</v>
      </c>
      <c r="EM18" s="57">
        <f t="shared" si="122"/>
        <v>137533.22692266668</v>
      </c>
      <c r="EN18" s="57">
        <f t="shared" si="123"/>
        <v>518614.87652088894</v>
      </c>
      <c r="EO18" s="57">
        <f t="shared" si="124"/>
        <v>120341.57355733335</v>
      </c>
      <c r="EP18" s="57">
        <f t="shared" si="125"/>
        <v>54440.235656888894</v>
      </c>
      <c r="EQ18" s="57">
        <f t="shared" si="126"/>
        <v>98852.006850666672</v>
      </c>
      <c r="ER18" s="57">
        <f t="shared" si="127"/>
        <v>170483.89587288891</v>
      </c>
      <c r="ES18" s="57">
        <f t="shared" si="128"/>
        <v>391110.11406133336</v>
      </c>
      <c r="ET18" s="57">
        <f t="shared" si="129"/>
        <v>206299.84038400001</v>
      </c>
      <c r="EU18" s="57">
        <f t="shared" si="130"/>
        <v>332371.96506311116</v>
      </c>
      <c r="EV18" s="57">
        <f t="shared" si="131"/>
        <v>37248.582291555562</v>
      </c>
      <c r="EW18" s="57">
        <f t="shared" si="132"/>
        <v>234952.59599288891</v>
      </c>
      <c r="EX18" s="57">
        <f t="shared" si="133"/>
        <v>71631.889022222225</v>
      </c>
      <c r="EY18" s="57">
        <f t="shared" si="134"/>
        <v>70199.251241777791</v>
      </c>
      <c r="EZ18" s="57">
        <f t="shared" si="135"/>
        <v>196271.37592088891</v>
      </c>
      <c r="FA18" s="57">
        <f t="shared" si="136"/>
        <v>97419.369070222223</v>
      </c>
      <c r="FB18" s="57">
        <f t="shared" si="137"/>
        <v>73064.526802666674</v>
      </c>
      <c r="FC18" s="57">
        <f t="shared" si="138"/>
        <v>222058.85596888891</v>
      </c>
      <c r="FD18" s="57">
        <f t="shared" si="139"/>
        <v>107447.83353333335</v>
      </c>
      <c r="FE18" s="57">
        <f t="shared" si="140"/>
        <v>95986.731289777788</v>
      </c>
      <c r="FF18" s="57">
        <f t="shared" si="141"/>
        <v>120341.57355733335</v>
      </c>
      <c r="FG18" s="57">
        <f t="shared" si="142"/>
        <v>106015.19575288889</v>
      </c>
      <c r="FH18" s="57">
        <f t="shared" si="143"/>
        <v>94554.093509333339</v>
      </c>
      <c r="FI18" s="57">
        <f t="shared" si="144"/>
        <v>171916.53365333335</v>
      </c>
      <c r="FJ18" s="57">
        <f t="shared" si="145"/>
        <v>540104.4432275556</v>
      </c>
      <c r="FK18" s="39">
        <v>37036830</v>
      </c>
      <c r="FL18" s="39">
        <v>1940000</v>
      </c>
      <c r="FM18" s="39">
        <v>2170000</v>
      </c>
      <c r="FN18" s="39">
        <v>3830000</v>
      </c>
      <c r="FO18" s="39">
        <v>2020000</v>
      </c>
      <c r="FP18" s="39">
        <v>800000</v>
      </c>
      <c r="FQ18" s="39">
        <v>2220000</v>
      </c>
      <c r="FR18" s="39">
        <v>460000</v>
      </c>
      <c r="FS18" s="39">
        <v>960000</v>
      </c>
      <c r="FT18" s="39">
        <v>3620000</v>
      </c>
      <c r="FU18" s="39">
        <v>840000</v>
      </c>
      <c r="FV18" s="39">
        <v>380000</v>
      </c>
      <c r="FW18" s="39">
        <v>690000</v>
      </c>
      <c r="FX18" s="39">
        <v>1190000</v>
      </c>
      <c r="FY18" s="39">
        <v>2730000</v>
      </c>
      <c r="FZ18" s="39">
        <v>1440000</v>
      </c>
      <c r="GA18" s="39">
        <v>2320000</v>
      </c>
      <c r="GB18" s="39">
        <v>260000</v>
      </c>
      <c r="GC18" s="39">
        <v>1640000</v>
      </c>
      <c r="GD18" s="39">
        <v>500000</v>
      </c>
      <c r="GE18" s="39">
        <v>490000</v>
      </c>
      <c r="GF18" s="39">
        <v>1370000</v>
      </c>
      <c r="GG18" s="39">
        <v>680000</v>
      </c>
      <c r="GH18" s="39">
        <v>510000</v>
      </c>
      <c r="GI18" s="39">
        <v>1550000</v>
      </c>
      <c r="GJ18" s="39">
        <v>750000</v>
      </c>
      <c r="GK18" s="39">
        <v>670000</v>
      </c>
      <c r="GL18" s="39">
        <v>840000</v>
      </c>
      <c r="GM18" s="39">
        <v>740000</v>
      </c>
      <c r="GN18" s="39">
        <v>660000</v>
      </c>
      <c r="GO18" s="39">
        <v>1200000</v>
      </c>
      <c r="GP18" s="39">
        <v>3770000</v>
      </c>
      <c r="GQ18" s="30">
        <v>2.5012444444444447E-4</v>
      </c>
      <c r="GR18" s="75">
        <f t="shared" si="36"/>
        <v>5.5688311688311684E-3</v>
      </c>
      <c r="GS18" s="59">
        <v>6.4000000000000003E-3</v>
      </c>
      <c r="GT18">
        <v>1.7</v>
      </c>
      <c r="GU18">
        <v>5</v>
      </c>
      <c r="GV18">
        <v>6</v>
      </c>
    </row>
    <row r="19" spans="1:210" x14ac:dyDescent="0.25">
      <c r="A19" s="40" t="s">
        <v>282</v>
      </c>
      <c r="B19" s="40"/>
      <c r="C19" s="60">
        <f t="shared" si="37"/>
        <v>4.3348239334480015E-8</v>
      </c>
      <c r="D19" s="60">
        <f t="shared" si="146"/>
        <v>2.5687324226129627E-7</v>
      </c>
      <c r="E19" s="60">
        <f t="shared" si="147"/>
        <v>3.1458499462589203E-8</v>
      </c>
      <c r="F19" s="60">
        <f t="shared" si="148"/>
        <v>7.3077355017930315E-8</v>
      </c>
      <c r="G19" s="60">
        <f t="shared" si="149"/>
        <v>1.3517810660163224E-7</v>
      </c>
      <c r="H19" s="60">
        <f t="shared" si="150"/>
        <v>1.3652988766764575E-7</v>
      </c>
      <c r="I19" s="60">
        <f t="shared" si="151"/>
        <v>3.9974967109898262E-8</v>
      </c>
      <c r="J19" s="60">
        <f t="shared" si="152"/>
        <v>0</v>
      </c>
      <c r="K19" s="60">
        <f t="shared" si="74"/>
        <v>2.6381556419112625E-8</v>
      </c>
      <c r="L19" s="60">
        <f t="shared" si="75"/>
        <v>3.0172350865778646E-8</v>
      </c>
      <c r="M19" s="60">
        <f t="shared" si="76"/>
        <v>6.0138164805960761E-9</v>
      </c>
      <c r="N19" s="60">
        <f t="shared" si="77"/>
        <v>0</v>
      </c>
      <c r="O19" s="60">
        <f t="shared" si="78"/>
        <v>0</v>
      </c>
      <c r="P19" s="60">
        <f t="shared" si="79"/>
        <v>1.2792506281464637E-8</v>
      </c>
      <c r="Q19" s="60">
        <f t="shared" si="80"/>
        <v>4.500985307724734E-8</v>
      </c>
      <c r="R19" s="60">
        <f t="shared" si="81"/>
        <v>1.407964466572709E-8</v>
      </c>
      <c r="S19" s="60">
        <f t="shared" si="82"/>
        <v>2.4039853065619369E-8</v>
      </c>
      <c r="T19" s="60">
        <f t="shared" si="83"/>
        <v>1.1710063442263861E-7</v>
      </c>
      <c r="U19" s="60">
        <f t="shared" si="84"/>
        <v>9.2823673627708155E-9</v>
      </c>
      <c r="V19" s="60">
        <f t="shared" si="85"/>
        <v>1.0239741575073939E-8</v>
      </c>
      <c r="W19" s="60">
        <f t="shared" si="86"/>
        <v>0</v>
      </c>
      <c r="X19" s="60">
        <f t="shared" si="87"/>
        <v>0</v>
      </c>
      <c r="Y19" s="60">
        <f t="shared" si="88"/>
        <v>7.4288321230930572E-9</v>
      </c>
      <c r="Z19" s="60">
        <f t="shared" si="89"/>
        <v>0</v>
      </c>
      <c r="AA19" s="60">
        <f t="shared" si="90"/>
        <v>9.8213435322216307E-9</v>
      </c>
      <c r="AB19" s="60">
        <f t="shared" si="91"/>
        <v>2.7032917758191676E-8</v>
      </c>
      <c r="AC19" s="60">
        <f t="shared" si="92"/>
        <v>7.5397102144829104E-9</v>
      </c>
      <c r="AD19" s="60">
        <f t="shared" si="93"/>
        <v>0</v>
      </c>
      <c r="AE19" s="60">
        <f t="shared" si="94"/>
        <v>6.1715199222739543E-8</v>
      </c>
      <c r="AF19" s="60">
        <f t="shared" si="95"/>
        <v>0</v>
      </c>
      <c r="AG19" s="60">
        <f t="shared" si="96"/>
        <v>1.6895573598873186E-8</v>
      </c>
      <c r="AH19" s="60">
        <f t="shared" si="97"/>
        <v>3.4404083099273669E-8</v>
      </c>
      <c r="AI19" s="57">
        <f t="shared" si="38"/>
        <v>917.53226375782413</v>
      </c>
      <c r="AJ19" s="57">
        <f t="shared" si="39"/>
        <v>281.72037447099711</v>
      </c>
      <c r="AK19" s="57">
        <f t="shared" si="40"/>
        <v>39.037146095642647</v>
      </c>
      <c r="AL19" s="57">
        <f t="shared" si="41"/>
        <v>159.71203469026068</v>
      </c>
      <c r="AM19" s="57">
        <f t="shared" si="42"/>
        <v>155.32390001569769</v>
      </c>
      <c r="AN19" s="57">
        <f t="shared" si="43"/>
        <v>62.125283751309063</v>
      </c>
      <c r="AO19" s="57">
        <f t="shared" si="44"/>
        <v>50.726175266154598</v>
      </c>
      <c r="AP19" s="57">
        <f t="shared" si="45"/>
        <v>0</v>
      </c>
      <c r="AQ19" s="57">
        <f t="shared" si="46"/>
        <v>14.486546121521636</v>
      </c>
      <c r="AR19" s="57">
        <f t="shared" si="47"/>
        <v>62.463546257633489</v>
      </c>
      <c r="AS19" s="57">
        <f t="shared" si="48"/>
        <v>2.8925163824112547</v>
      </c>
      <c r="AT19" s="57">
        <f t="shared" si="49"/>
        <v>0</v>
      </c>
      <c r="AU19" s="57">
        <f t="shared" si="50"/>
        <v>0</v>
      </c>
      <c r="AV19" s="57">
        <f t="shared" si="51"/>
        <v>8.7136096063001656</v>
      </c>
      <c r="AW19" s="57">
        <f t="shared" si="52"/>
        <v>70.218152684981021</v>
      </c>
      <c r="AX19" s="57">
        <f t="shared" si="53"/>
        <v>11.604355981868133</v>
      </c>
      <c r="AY19" s="57">
        <f t="shared" si="54"/>
        <v>31.905464892891366</v>
      </c>
      <c r="AZ19" s="57">
        <f t="shared" si="55"/>
        <v>17.334571426024375</v>
      </c>
      <c r="BA19" s="57">
        <f t="shared" si="56"/>
        <v>8.7151770946030869</v>
      </c>
      <c r="BB19" s="57">
        <f t="shared" si="57"/>
        <v>2.9309695673086225</v>
      </c>
      <c r="BC19" s="57">
        <f t="shared" si="58"/>
        <v>0</v>
      </c>
      <c r="BD19" s="57">
        <f t="shared" si="59"/>
        <v>0</v>
      </c>
      <c r="BE19" s="57">
        <f t="shared" si="60"/>
        <v>2.8923066042715297</v>
      </c>
      <c r="BF19" s="57">
        <f t="shared" si="61"/>
        <v>0</v>
      </c>
      <c r="BG19" s="57">
        <f t="shared" si="62"/>
        <v>8.714936372654698</v>
      </c>
      <c r="BH19" s="57">
        <f t="shared" si="63"/>
        <v>11.596659582834995</v>
      </c>
      <c r="BI19" s="57">
        <f t="shared" si="64"/>
        <v>2.8922901677177699</v>
      </c>
      <c r="BJ19" s="57">
        <f t="shared" si="65"/>
        <v>0</v>
      </c>
      <c r="BK19" s="57">
        <f t="shared" si="66"/>
        <v>26.0754636809422</v>
      </c>
      <c r="BL19" s="57">
        <f t="shared" si="67"/>
        <v>0</v>
      </c>
      <c r="BM19" s="57">
        <f t="shared" si="68"/>
        <v>11.602681982750282</v>
      </c>
      <c r="BN19" s="57">
        <f t="shared" si="69"/>
        <v>74.159395410155511</v>
      </c>
      <c r="BO19" s="57">
        <f t="shared" si="70"/>
        <v>0.2217664404946256</v>
      </c>
      <c r="BP19" s="57">
        <f t="shared" si="153"/>
        <v>1.2999445166509962</v>
      </c>
      <c r="BQ19" s="57">
        <f t="shared" si="154"/>
        <v>0.16103735009860742</v>
      </c>
      <c r="BR19" s="57">
        <f t="shared" si="155"/>
        <v>0.37329068941180971</v>
      </c>
      <c r="BS19" s="57">
        <f t="shared" si="156"/>
        <v>0.68832763599987146</v>
      </c>
      <c r="BT19" s="57">
        <f t="shared" si="157"/>
        <v>0.69516306236513525</v>
      </c>
      <c r="BU19" s="57">
        <f t="shared" si="158"/>
        <v>0.20454432413504214</v>
      </c>
      <c r="BV19" s="57">
        <f t="shared" si="159"/>
        <v>0</v>
      </c>
      <c r="BW19" s="57">
        <f t="shared" si="98"/>
        <v>0.13508337718079977</v>
      </c>
      <c r="BX19" s="57">
        <f t="shared" si="99"/>
        <v>0.15446367228858082</v>
      </c>
      <c r="BY19" s="57">
        <f t="shared" si="100"/>
        <v>3.0825123883654132E-2</v>
      </c>
      <c r="BZ19" s="57">
        <f t="shared" si="101"/>
        <v>0</v>
      </c>
      <c r="CA19" s="57">
        <f t="shared" si="102"/>
        <v>0</v>
      </c>
      <c r="CB19" s="57">
        <f t="shared" si="103"/>
        <v>6.5547997190987209E-2</v>
      </c>
      <c r="CC19" s="57">
        <f t="shared" si="104"/>
        <v>0.23024756293996565</v>
      </c>
      <c r="CD19" s="57">
        <f t="shared" si="105"/>
        <v>7.2138455589040501E-2</v>
      </c>
      <c r="CE19" s="57">
        <f t="shared" si="106"/>
        <v>0.12310774649758646</v>
      </c>
      <c r="CF19" s="57">
        <f t="shared" si="107"/>
        <v>0.59682643397421575</v>
      </c>
      <c r="CG19" s="57">
        <f t="shared" si="108"/>
        <v>4.7570822214523877E-2</v>
      </c>
      <c r="CH19" s="57">
        <f t="shared" si="109"/>
        <v>5.2474655266361678E-2</v>
      </c>
      <c r="CI19" s="57">
        <f t="shared" si="110"/>
        <v>0</v>
      </c>
      <c r="CJ19" s="57">
        <f t="shared" si="111"/>
        <v>0</v>
      </c>
      <c r="CK19" s="57">
        <f t="shared" si="112"/>
        <v>3.8075332616643857E-2</v>
      </c>
      <c r="CL19" s="57">
        <f t="shared" si="113"/>
        <v>0</v>
      </c>
      <c r="CM19" s="57">
        <f t="shared" si="114"/>
        <v>5.0331608740263621E-2</v>
      </c>
      <c r="CN19" s="57">
        <f t="shared" si="115"/>
        <v>0.13841397300470834</v>
      </c>
      <c r="CO19" s="57">
        <f t="shared" si="116"/>
        <v>3.8643401557135838E-2</v>
      </c>
      <c r="CP19" s="57">
        <f t="shared" si="117"/>
        <v>0</v>
      </c>
      <c r="CQ19" s="57">
        <f t="shared" si="118"/>
        <v>0.31543407720815242</v>
      </c>
      <c r="CR19" s="57">
        <f t="shared" si="119"/>
        <v>0</v>
      </c>
      <c r="CS19" s="57">
        <f t="shared" si="120"/>
        <v>8.6553659012275158E-2</v>
      </c>
      <c r="CT19" s="57">
        <f t="shared" si="121"/>
        <v>0.17608936190261448</v>
      </c>
      <c r="CU19" s="39">
        <v>6.35</v>
      </c>
      <c r="CV19" s="39">
        <v>37.628865979381402</v>
      </c>
      <c r="CW19" s="39">
        <v>4.6082949308755801</v>
      </c>
      <c r="CX19" s="39">
        <v>10.7049608355091</v>
      </c>
      <c r="CY19" s="39">
        <v>19.801980198019798</v>
      </c>
      <c r="CZ19" s="39">
        <v>20</v>
      </c>
      <c r="DA19" s="39">
        <v>5.85585585585586</v>
      </c>
      <c r="DB19" s="39">
        <v>0</v>
      </c>
      <c r="DC19" s="39">
        <v>3.8645833333333299</v>
      </c>
      <c r="DD19" s="39">
        <v>4.4198895027624303</v>
      </c>
      <c r="DE19" s="39">
        <v>0.88095238095238104</v>
      </c>
      <c r="DF19" s="39">
        <v>0</v>
      </c>
      <c r="DG19" s="39">
        <v>0</v>
      </c>
      <c r="DH19" s="39">
        <v>1.8739495798319299</v>
      </c>
      <c r="DI19" s="39">
        <v>6.5934065934065904</v>
      </c>
      <c r="DJ19" s="39">
        <v>2.0625</v>
      </c>
      <c r="DK19" s="39">
        <v>3.5215517241379302</v>
      </c>
      <c r="DL19" s="39">
        <v>17.153846153846199</v>
      </c>
      <c r="DM19" s="39">
        <v>1.3597560975609799</v>
      </c>
      <c r="DN19" s="39">
        <v>1.5</v>
      </c>
      <c r="DO19" s="39">
        <v>0</v>
      </c>
      <c r="DP19" s="39">
        <v>0</v>
      </c>
      <c r="DQ19" s="39">
        <v>1.0882352941176501</v>
      </c>
      <c r="DR19" s="39">
        <v>0</v>
      </c>
      <c r="DS19" s="39">
        <v>1.43870967741935</v>
      </c>
      <c r="DT19" s="39">
        <v>3.96</v>
      </c>
      <c r="DU19" s="78">
        <v>1.1044776119402999</v>
      </c>
      <c r="DV19" s="78">
        <v>0</v>
      </c>
      <c r="DW19" s="78">
        <v>9.0405405405405403</v>
      </c>
      <c r="DX19" s="78">
        <v>0</v>
      </c>
      <c r="DY19" s="78">
        <v>2.4750000000000001</v>
      </c>
      <c r="DZ19" s="78">
        <v>5.03978779840849</v>
      </c>
      <c r="EA19">
        <f t="shared" si="71"/>
        <v>3.3817797764013688</v>
      </c>
      <c r="EB19">
        <f t="shared" si="34"/>
        <v>1.1170991223976613E-2</v>
      </c>
      <c r="EC19">
        <v>572.77</v>
      </c>
      <c r="ED19" s="57">
        <f t="shared" si="72"/>
        <v>3.9100111879699268E-4</v>
      </c>
      <c r="EE19" s="57">
        <f t="shared" si="73"/>
        <v>413738.10289391375</v>
      </c>
      <c r="EF19" s="57">
        <f t="shared" si="160"/>
        <v>21671.722974514629</v>
      </c>
      <c r="EG19" s="57">
        <f t="shared" si="161"/>
        <v>24241.050956029252</v>
      </c>
      <c r="EH19" s="57">
        <f t="shared" si="162"/>
        <v>42784.896387830428</v>
      </c>
      <c r="EI19" s="57">
        <f t="shared" si="163"/>
        <v>22565.402272432759</v>
      </c>
      <c r="EJ19" s="57">
        <f t="shared" si="164"/>
        <v>8936.7929791812912</v>
      </c>
      <c r="EK19" s="57">
        <f t="shared" si="165"/>
        <v>24799.600517228082</v>
      </c>
      <c r="EL19" s="57">
        <f t="shared" si="166"/>
        <v>5138.6559630292422</v>
      </c>
      <c r="EM19" s="57">
        <f t="shared" si="122"/>
        <v>10724.151575017549</v>
      </c>
      <c r="EN19" s="57">
        <f t="shared" si="123"/>
        <v>40438.988230795345</v>
      </c>
      <c r="EO19" s="57">
        <f t="shared" si="124"/>
        <v>9383.6326281403562</v>
      </c>
      <c r="EP19" s="57">
        <f t="shared" si="125"/>
        <v>4244.9766651111131</v>
      </c>
      <c r="EQ19" s="57">
        <f t="shared" si="126"/>
        <v>7707.9839445438638</v>
      </c>
      <c r="ER19" s="57">
        <f t="shared" si="127"/>
        <v>13293.479556532171</v>
      </c>
      <c r="ES19" s="57">
        <f t="shared" si="128"/>
        <v>30496.806041456159</v>
      </c>
      <c r="ET19" s="57">
        <f t="shared" si="129"/>
        <v>16086.227362526324</v>
      </c>
      <c r="EU19" s="57">
        <f t="shared" si="130"/>
        <v>25916.699639625745</v>
      </c>
      <c r="EV19" s="57">
        <f t="shared" si="131"/>
        <v>2904.4577182339194</v>
      </c>
      <c r="EW19" s="57">
        <f t="shared" si="132"/>
        <v>18320.425607321646</v>
      </c>
      <c r="EX19" s="57">
        <f t="shared" si="133"/>
        <v>5585.4956119883063</v>
      </c>
      <c r="EY19" s="57">
        <f t="shared" si="134"/>
        <v>5473.7856997485405</v>
      </c>
      <c r="EZ19" s="57">
        <f t="shared" si="135"/>
        <v>15304.257976847961</v>
      </c>
      <c r="FA19" s="57">
        <f t="shared" si="136"/>
        <v>7596.2740323040971</v>
      </c>
      <c r="FB19" s="57">
        <f t="shared" si="137"/>
        <v>5697.205524228073</v>
      </c>
      <c r="FC19" s="57">
        <f t="shared" si="138"/>
        <v>17315.036397163753</v>
      </c>
      <c r="FD19" s="57">
        <f t="shared" si="139"/>
        <v>8378.2434179824595</v>
      </c>
      <c r="FE19" s="57">
        <f t="shared" si="140"/>
        <v>7484.5641200643313</v>
      </c>
      <c r="FF19" s="57">
        <f t="shared" si="141"/>
        <v>9383.6326281403562</v>
      </c>
      <c r="FG19" s="57">
        <f t="shared" si="142"/>
        <v>8266.5335057426946</v>
      </c>
      <c r="FH19" s="57">
        <f t="shared" si="143"/>
        <v>7372.8542078245646</v>
      </c>
      <c r="FI19" s="57">
        <f t="shared" si="144"/>
        <v>13405.189468771938</v>
      </c>
      <c r="FJ19" s="57">
        <f t="shared" si="145"/>
        <v>42114.636914391835</v>
      </c>
      <c r="FK19" s="39">
        <v>37036830</v>
      </c>
      <c r="FL19" s="39">
        <v>1940000</v>
      </c>
      <c r="FM19" s="39">
        <v>2170000</v>
      </c>
      <c r="FN19" s="39">
        <v>3830000</v>
      </c>
      <c r="FO19" s="39">
        <v>2020000</v>
      </c>
      <c r="FP19" s="39">
        <v>800000</v>
      </c>
      <c r="FQ19" s="39">
        <v>2220000</v>
      </c>
      <c r="FR19" s="39">
        <v>460000</v>
      </c>
      <c r="FS19" s="39">
        <v>960000</v>
      </c>
      <c r="FT19" s="39">
        <v>3620000</v>
      </c>
      <c r="FU19" s="39">
        <v>840000</v>
      </c>
      <c r="FV19" s="39">
        <v>380000</v>
      </c>
      <c r="FW19" s="39">
        <v>690000</v>
      </c>
      <c r="FX19" s="39">
        <v>1190000</v>
      </c>
      <c r="FY19" s="39">
        <v>2730000</v>
      </c>
      <c r="FZ19" s="39">
        <v>1440000</v>
      </c>
      <c r="GA19" s="39">
        <v>2320000</v>
      </c>
      <c r="GB19" s="39">
        <v>260000</v>
      </c>
      <c r="GC19" s="39">
        <v>1640000</v>
      </c>
      <c r="GD19" s="39">
        <v>500000</v>
      </c>
      <c r="GE19" s="39">
        <v>490000</v>
      </c>
      <c r="GF19" s="39">
        <v>1370000</v>
      </c>
      <c r="GG19" s="39">
        <v>680000</v>
      </c>
      <c r="GH19" s="39">
        <v>510000</v>
      </c>
      <c r="GI19" s="39">
        <v>1550000</v>
      </c>
      <c r="GJ19" s="39">
        <v>750000</v>
      </c>
      <c r="GK19" s="39">
        <v>670000</v>
      </c>
      <c r="GL19" s="39">
        <v>840000</v>
      </c>
      <c r="GM19" s="39">
        <v>740000</v>
      </c>
      <c r="GN19" s="39">
        <v>660000</v>
      </c>
      <c r="GO19" s="39">
        <v>1200000</v>
      </c>
      <c r="GP19" s="39">
        <v>3770000</v>
      </c>
      <c r="GQ19" s="30">
        <v>1.9503450292397671E-5</v>
      </c>
      <c r="GR19" s="75">
        <f t="shared" si="36"/>
        <v>5.5688311688311684E-3</v>
      </c>
      <c r="GS19" s="59">
        <v>6.4000000000000003E-3</v>
      </c>
      <c r="GT19">
        <v>1.7</v>
      </c>
      <c r="GU19">
        <v>5</v>
      </c>
      <c r="GV19">
        <v>6</v>
      </c>
    </row>
    <row r="20" spans="1:210" x14ac:dyDescent="0.25">
      <c r="A20" s="40" t="s">
        <v>283</v>
      </c>
      <c r="B20" s="40"/>
      <c r="C20" s="60">
        <f t="shared" si="37"/>
        <v>9.9024641061340587E-8</v>
      </c>
      <c r="D20" s="60">
        <f t="shared" si="146"/>
        <v>5.8680077907926747E-7</v>
      </c>
      <c r="E20" s="60">
        <f t="shared" si="147"/>
        <v>7.1863740383422458E-8</v>
      </c>
      <c r="F20" s="60">
        <f t="shared" si="148"/>
        <v>1.6693778020660264E-7</v>
      </c>
      <c r="G20" s="60">
        <f t="shared" si="149"/>
        <v>3.0880062699410905E-7</v>
      </c>
      <c r="H20" s="60">
        <f t="shared" si="150"/>
        <v>3.1188863326404398E-7</v>
      </c>
      <c r="I20" s="60">
        <f t="shared" si="151"/>
        <v>9.131874397370947E-8</v>
      </c>
      <c r="J20" s="60">
        <f t="shared" si="152"/>
        <v>0</v>
      </c>
      <c r="K20" s="60">
        <f t="shared" si="74"/>
        <v>6.0265980698420089E-8</v>
      </c>
      <c r="L20" s="60">
        <f t="shared" si="75"/>
        <v>6.8925664809736621E-8</v>
      </c>
      <c r="M20" s="60">
        <f t="shared" si="76"/>
        <v>1.3737951703292827E-8</v>
      </c>
      <c r="N20" s="60">
        <f t="shared" si="77"/>
        <v>0</v>
      </c>
      <c r="O20" s="60">
        <f t="shared" si="78"/>
        <v>0</v>
      </c>
      <c r="P20" s="60">
        <f t="shared" si="79"/>
        <v>2.9223178662971503E-8</v>
      </c>
      <c r="Q20" s="60">
        <f t="shared" si="80"/>
        <v>1.0282042854858436E-7</v>
      </c>
      <c r="R20" s="60">
        <f t="shared" si="81"/>
        <v>3.216351530535642E-8</v>
      </c>
      <c r="S20" s="60">
        <f t="shared" si="82"/>
        <v>5.4916597710502309E-8</v>
      </c>
      <c r="T20" s="60">
        <f t="shared" si="83"/>
        <v>2.6750448160724134E-7</v>
      </c>
      <c r="U20" s="60">
        <f t="shared" si="84"/>
        <v>2.1204623542040357E-8</v>
      </c>
      <c r="V20" s="60">
        <f t="shared" si="85"/>
        <v>2.3391647494806517E-8</v>
      </c>
      <c r="W20" s="60">
        <f t="shared" si="86"/>
        <v>0</v>
      </c>
      <c r="X20" s="60">
        <f t="shared" si="87"/>
        <v>0</v>
      </c>
      <c r="Y20" s="60">
        <f t="shared" si="88"/>
        <v>1.6970410927600211E-8</v>
      </c>
      <c r="Z20" s="60">
        <f t="shared" si="89"/>
        <v>0</v>
      </c>
      <c r="AA20" s="60">
        <f t="shared" si="90"/>
        <v>2.243585974770197E-8</v>
      </c>
      <c r="AB20" s="60">
        <f t="shared" si="91"/>
        <v>6.1753949386278905E-8</v>
      </c>
      <c r="AC20" s="60">
        <f t="shared" si="92"/>
        <v>1.7223700642939955E-8</v>
      </c>
      <c r="AD20" s="60">
        <f t="shared" si="93"/>
        <v>0</v>
      </c>
      <c r="AE20" s="60">
        <f t="shared" si="94"/>
        <v>1.4098209165787053E-7</v>
      </c>
      <c r="AF20" s="60">
        <f t="shared" si="95"/>
        <v>0</v>
      </c>
      <c r="AG20" s="60">
        <f t="shared" si="96"/>
        <v>3.8596218366427704E-8</v>
      </c>
      <c r="AH20" s="60">
        <f t="shared" si="97"/>
        <v>7.8592626419320816E-8</v>
      </c>
      <c r="AI20" s="57">
        <f t="shared" si="38"/>
        <v>2096.0090761643992</v>
      </c>
      <c r="AJ20" s="57">
        <f t="shared" si="39"/>
        <v>643.56152383487017</v>
      </c>
      <c r="AK20" s="57">
        <f t="shared" si="40"/>
        <v>89.176387311889684</v>
      </c>
      <c r="AL20" s="57">
        <f t="shared" si="41"/>
        <v>364.84588881097562</v>
      </c>
      <c r="AM20" s="57">
        <f t="shared" si="42"/>
        <v>354.82164174238051</v>
      </c>
      <c r="AN20" s="57">
        <f t="shared" si="43"/>
        <v>141.91888802768224</v>
      </c>
      <c r="AO20" s="57">
        <f t="shared" si="44"/>
        <v>115.8787848195267</v>
      </c>
      <c r="AP20" s="57">
        <f t="shared" si="45"/>
        <v>0</v>
      </c>
      <c r="AQ20" s="57">
        <f t="shared" si="46"/>
        <v>33.093040269369602</v>
      </c>
      <c r="AR20" s="57">
        <f t="shared" si="47"/>
        <v>142.69161429725054</v>
      </c>
      <c r="AS20" s="57">
        <f t="shared" si="48"/>
        <v>6.6076592943530761</v>
      </c>
      <c r="AT20" s="57">
        <f t="shared" si="49"/>
        <v>0</v>
      </c>
      <c r="AU20" s="57">
        <f t="shared" si="50"/>
        <v>0</v>
      </c>
      <c r="AV20" s="57">
        <f t="shared" si="51"/>
        <v>19.905354331800414</v>
      </c>
      <c r="AW20" s="57">
        <f t="shared" si="52"/>
        <v>160.40622346776058</v>
      </c>
      <c r="AX20" s="57">
        <f t="shared" si="53"/>
        <v>26.508970225659631</v>
      </c>
      <c r="AY20" s="57">
        <f t="shared" si="54"/>
        <v>72.884787419743347</v>
      </c>
      <c r="AZ20" s="57">
        <f t="shared" si="55"/>
        <v>39.599064224249538</v>
      </c>
      <c r="BA20" s="57">
        <f t="shared" si="56"/>
        <v>19.908935099299804</v>
      </c>
      <c r="BB20" s="57">
        <f t="shared" si="57"/>
        <v>6.6955016817392314</v>
      </c>
      <c r="BC20" s="57">
        <f t="shared" si="58"/>
        <v>0</v>
      </c>
      <c r="BD20" s="57">
        <f t="shared" si="59"/>
        <v>0</v>
      </c>
      <c r="BE20" s="57">
        <f t="shared" si="60"/>
        <v>6.6071800775427114</v>
      </c>
      <c r="BF20" s="57">
        <f t="shared" si="61"/>
        <v>0</v>
      </c>
      <c r="BG20" s="57">
        <f t="shared" si="62"/>
        <v>19.908385194507805</v>
      </c>
      <c r="BH20" s="57">
        <f t="shared" si="63"/>
        <v>26.491388585357242</v>
      </c>
      <c r="BI20" s="57">
        <f t="shared" si="64"/>
        <v>6.6071425299084519</v>
      </c>
      <c r="BJ20" s="57">
        <f t="shared" si="65"/>
        <v>0</v>
      </c>
      <c r="BK20" s="57">
        <f t="shared" si="66"/>
        <v>59.566742990168713</v>
      </c>
      <c r="BL20" s="57">
        <f t="shared" si="67"/>
        <v>0</v>
      </c>
      <c r="BM20" s="57">
        <f t="shared" si="68"/>
        <v>26.505146145043508</v>
      </c>
      <c r="BN20" s="57">
        <f t="shared" si="69"/>
        <v>169.40959135969672</v>
      </c>
      <c r="BO20" s="57">
        <f t="shared" si="70"/>
        <v>0.2217664404946256</v>
      </c>
      <c r="BP20" s="57">
        <f t="shared" si="153"/>
        <v>1.2999445166509962</v>
      </c>
      <c r="BQ20" s="57">
        <f t="shared" si="154"/>
        <v>0.16103735009860742</v>
      </c>
      <c r="BR20" s="57">
        <f t="shared" si="155"/>
        <v>0.37329068941180976</v>
      </c>
      <c r="BS20" s="57">
        <f t="shared" si="156"/>
        <v>0.68832763599987135</v>
      </c>
      <c r="BT20" s="57">
        <f t="shared" si="157"/>
        <v>0.69516306236513514</v>
      </c>
      <c r="BU20" s="57">
        <f t="shared" si="158"/>
        <v>0.20454432413504214</v>
      </c>
      <c r="BV20" s="57">
        <f t="shared" si="159"/>
        <v>0</v>
      </c>
      <c r="BW20" s="57">
        <f t="shared" si="98"/>
        <v>0.13508337718079977</v>
      </c>
      <c r="BX20" s="57">
        <f t="shared" si="99"/>
        <v>0.15446367228858082</v>
      </c>
      <c r="BY20" s="57">
        <f t="shared" si="100"/>
        <v>3.0825123883654132E-2</v>
      </c>
      <c r="BZ20" s="57">
        <f t="shared" si="101"/>
        <v>0</v>
      </c>
      <c r="CA20" s="57">
        <f t="shared" si="102"/>
        <v>0</v>
      </c>
      <c r="CB20" s="57">
        <f t="shared" si="103"/>
        <v>6.5547997190987209E-2</v>
      </c>
      <c r="CC20" s="57">
        <f t="shared" si="104"/>
        <v>0.23024756293996565</v>
      </c>
      <c r="CD20" s="57">
        <f t="shared" si="105"/>
        <v>7.2138455589040487E-2</v>
      </c>
      <c r="CE20" s="57">
        <f t="shared" si="106"/>
        <v>0.12310774649758643</v>
      </c>
      <c r="CF20" s="57">
        <f t="shared" si="107"/>
        <v>0.59682643397421564</v>
      </c>
      <c r="CG20" s="57">
        <f t="shared" si="108"/>
        <v>4.7570822214523883E-2</v>
      </c>
      <c r="CH20" s="57">
        <f t="shared" si="109"/>
        <v>5.2474655266361678E-2</v>
      </c>
      <c r="CI20" s="57">
        <f t="shared" si="110"/>
        <v>0</v>
      </c>
      <c r="CJ20" s="57">
        <f t="shared" si="111"/>
        <v>0</v>
      </c>
      <c r="CK20" s="57">
        <f t="shared" si="112"/>
        <v>3.8075332616643864E-2</v>
      </c>
      <c r="CL20" s="57">
        <f t="shared" si="113"/>
        <v>0</v>
      </c>
      <c r="CM20" s="57">
        <f t="shared" si="114"/>
        <v>5.0331608740263621E-2</v>
      </c>
      <c r="CN20" s="57">
        <f t="shared" si="115"/>
        <v>0.13841397300470834</v>
      </c>
      <c r="CO20" s="57">
        <f t="shared" si="116"/>
        <v>3.8643401557135838E-2</v>
      </c>
      <c r="CP20" s="57">
        <f t="shared" si="117"/>
        <v>0</v>
      </c>
      <c r="CQ20" s="57">
        <f t="shared" si="118"/>
        <v>0.31543407720815242</v>
      </c>
      <c r="CR20" s="57">
        <f t="shared" si="119"/>
        <v>0</v>
      </c>
      <c r="CS20" s="57">
        <f t="shared" si="120"/>
        <v>8.6553659012275144E-2</v>
      </c>
      <c r="CT20" s="57">
        <f t="shared" si="121"/>
        <v>0.17608936190261448</v>
      </c>
      <c r="CU20" s="39">
        <v>6.35</v>
      </c>
      <c r="CV20" s="39">
        <v>37.628865979381402</v>
      </c>
      <c r="CW20" s="39">
        <v>4.6082949308755801</v>
      </c>
      <c r="CX20" s="39">
        <v>10.7049608355091</v>
      </c>
      <c r="CY20" s="39">
        <v>19.801980198019798</v>
      </c>
      <c r="CZ20" s="39">
        <v>20</v>
      </c>
      <c r="DA20" s="39">
        <v>5.85585585585586</v>
      </c>
      <c r="DB20" s="39">
        <v>0</v>
      </c>
      <c r="DC20" s="39">
        <v>3.8645833333333299</v>
      </c>
      <c r="DD20" s="39">
        <v>4.4198895027624303</v>
      </c>
      <c r="DE20" s="39">
        <v>0.88095238095238104</v>
      </c>
      <c r="DF20" s="39">
        <v>0</v>
      </c>
      <c r="DG20" s="39">
        <v>0</v>
      </c>
      <c r="DH20" s="39">
        <v>1.8739495798319299</v>
      </c>
      <c r="DI20" s="39">
        <v>6.5934065934065904</v>
      </c>
      <c r="DJ20" s="39">
        <v>2.0625</v>
      </c>
      <c r="DK20" s="39">
        <v>3.5215517241379302</v>
      </c>
      <c r="DL20" s="39">
        <v>17.153846153846199</v>
      </c>
      <c r="DM20" s="39">
        <v>1.3597560975609799</v>
      </c>
      <c r="DN20" s="39">
        <v>1.5</v>
      </c>
      <c r="DO20" s="39">
        <v>0</v>
      </c>
      <c r="DP20" s="39">
        <v>0</v>
      </c>
      <c r="DQ20" s="39">
        <v>1.0882352941176501</v>
      </c>
      <c r="DR20" s="39">
        <v>0</v>
      </c>
      <c r="DS20" s="39">
        <v>1.43870967741935</v>
      </c>
      <c r="DT20" s="39">
        <v>3.96</v>
      </c>
      <c r="DU20" s="78">
        <v>1.1044776119402999</v>
      </c>
      <c r="DV20" s="78">
        <v>0</v>
      </c>
      <c r="DW20" s="78">
        <v>9.0405405405405403</v>
      </c>
      <c r="DX20" s="78">
        <v>0</v>
      </c>
      <c r="DY20" s="78">
        <v>2.4750000000000001</v>
      </c>
      <c r="DZ20" s="78">
        <v>5.03978779840849</v>
      </c>
      <c r="EA20">
        <f t="shared" si="71"/>
        <v>3.3817797764013688</v>
      </c>
      <c r="EB20">
        <f t="shared" si="34"/>
        <v>2.5518992541267105E-2</v>
      </c>
      <c r="EC20">
        <v>572.77</v>
      </c>
      <c r="ED20" s="57">
        <f t="shared" si="72"/>
        <v>8.9320226237324255E-4</v>
      </c>
      <c r="EE20" s="57">
        <f t="shared" si="73"/>
        <v>945142.58852217766</v>
      </c>
      <c r="EF20" s="57">
        <f t="shared" si="160"/>
        <v>49506.845530058185</v>
      </c>
      <c r="EG20" s="57">
        <f t="shared" si="161"/>
        <v>55376.213814549621</v>
      </c>
      <c r="EH20" s="57">
        <f t="shared" si="162"/>
        <v>97737.741433053015</v>
      </c>
      <c r="EI20" s="57">
        <f t="shared" si="163"/>
        <v>51548.364933359553</v>
      </c>
      <c r="EJ20" s="57">
        <f t="shared" si="164"/>
        <v>20415.194033013682</v>
      </c>
      <c r="EK20" s="57">
        <f t="shared" si="165"/>
        <v>56652.163441612975</v>
      </c>
      <c r="EL20" s="57">
        <f t="shared" si="166"/>
        <v>11738.736568982868</v>
      </c>
      <c r="EM20" s="57">
        <f t="shared" si="122"/>
        <v>24498.232839616419</v>
      </c>
      <c r="EN20" s="57">
        <f t="shared" si="123"/>
        <v>92378.752999386925</v>
      </c>
      <c r="EO20" s="57">
        <f t="shared" si="124"/>
        <v>21435.95373466437</v>
      </c>
      <c r="EP20" s="57">
        <f t="shared" si="125"/>
        <v>9697.217165681499</v>
      </c>
      <c r="EQ20" s="57">
        <f t="shared" si="126"/>
        <v>17608.104853474302</v>
      </c>
      <c r="ER20" s="57">
        <f t="shared" si="127"/>
        <v>30367.601124107852</v>
      </c>
      <c r="ES20" s="57">
        <f t="shared" si="128"/>
        <v>69666.849637659194</v>
      </c>
      <c r="ET20" s="57">
        <f t="shared" si="129"/>
        <v>36747.349259424627</v>
      </c>
      <c r="EU20" s="57">
        <f t="shared" si="130"/>
        <v>59204.062695739682</v>
      </c>
      <c r="EV20" s="57">
        <f t="shared" si="131"/>
        <v>6634.938060729447</v>
      </c>
      <c r="EW20" s="57">
        <f t="shared" si="132"/>
        <v>41851.147767678049</v>
      </c>
      <c r="EX20" s="57">
        <f t="shared" si="133"/>
        <v>12759.496270633552</v>
      </c>
      <c r="EY20" s="57">
        <f t="shared" si="134"/>
        <v>12504.306345220881</v>
      </c>
      <c r="EZ20" s="57">
        <f t="shared" si="135"/>
        <v>34961.019781535935</v>
      </c>
      <c r="FA20" s="57">
        <f t="shared" si="136"/>
        <v>17352.914928061629</v>
      </c>
      <c r="FB20" s="57">
        <f t="shared" si="137"/>
        <v>13014.686196046223</v>
      </c>
      <c r="FC20" s="57">
        <f t="shared" si="138"/>
        <v>39554.438438964011</v>
      </c>
      <c r="FD20" s="57">
        <f t="shared" si="139"/>
        <v>19139.244405950329</v>
      </c>
      <c r="FE20" s="57">
        <f t="shared" si="140"/>
        <v>17097.72500264896</v>
      </c>
      <c r="FF20" s="57">
        <f t="shared" si="141"/>
        <v>21435.95373466437</v>
      </c>
      <c r="FG20" s="57">
        <f t="shared" si="142"/>
        <v>18884.054480537656</v>
      </c>
      <c r="FH20" s="57">
        <f t="shared" si="143"/>
        <v>16842.535077236287</v>
      </c>
      <c r="FI20" s="57">
        <f t="shared" si="144"/>
        <v>30622.791049520525</v>
      </c>
      <c r="FJ20" s="57">
        <f t="shared" si="145"/>
        <v>96206.601880576985</v>
      </c>
      <c r="FK20" s="39">
        <v>37036830</v>
      </c>
      <c r="FL20" s="39">
        <v>1940000</v>
      </c>
      <c r="FM20" s="39">
        <v>2170000</v>
      </c>
      <c r="FN20" s="39">
        <v>3830000</v>
      </c>
      <c r="FO20" s="39">
        <v>2020000</v>
      </c>
      <c r="FP20" s="39">
        <v>800000</v>
      </c>
      <c r="FQ20" s="39">
        <v>2220000</v>
      </c>
      <c r="FR20" s="39">
        <v>460000</v>
      </c>
      <c r="FS20" s="39">
        <v>960000</v>
      </c>
      <c r="FT20" s="39">
        <v>3620000</v>
      </c>
      <c r="FU20" s="39">
        <v>840000</v>
      </c>
      <c r="FV20" s="39">
        <v>380000</v>
      </c>
      <c r="FW20" s="39">
        <v>690000</v>
      </c>
      <c r="FX20" s="39">
        <v>1190000</v>
      </c>
      <c r="FY20" s="39">
        <v>2730000</v>
      </c>
      <c r="FZ20" s="39">
        <v>1440000</v>
      </c>
      <c r="GA20" s="39">
        <v>2320000</v>
      </c>
      <c r="GB20" s="39">
        <v>260000</v>
      </c>
      <c r="GC20" s="39">
        <v>1640000</v>
      </c>
      <c r="GD20" s="39">
        <v>500000</v>
      </c>
      <c r="GE20" s="39">
        <v>490000</v>
      </c>
      <c r="GF20" s="39">
        <v>1370000</v>
      </c>
      <c r="GG20" s="39">
        <v>680000</v>
      </c>
      <c r="GH20" s="39">
        <v>510000</v>
      </c>
      <c r="GI20" s="39">
        <v>1550000</v>
      </c>
      <c r="GJ20" s="39">
        <v>750000</v>
      </c>
      <c r="GK20" s="39">
        <v>670000</v>
      </c>
      <c r="GL20" s="39">
        <v>840000</v>
      </c>
      <c r="GM20" s="39">
        <v>740000</v>
      </c>
      <c r="GN20" s="39">
        <v>660000</v>
      </c>
      <c r="GO20" s="39">
        <v>1200000</v>
      </c>
      <c r="GP20" s="39">
        <v>3770000</v>
      </c>
      <c r="GQ20" s="30">
        <v>4.4553647260273941E-5</v>
      </c>
      <c r="GR20" s="75">
        <f t="shared" si="36"/>
        <v>5.5688311688311684E-3</v>
      </c>
      <c r="GS20" s="59">
        <v>6.4000000000000003E-3</v>
      </c>
      <c r="GT20">
        <v>1.7</v>
      </c>
      <c r="GU20">
        <v>5</v>
      </c>
      <c r="GV20">
        <v>6</v>
      </c>
    </row>
    <row r="21" spans="1:210" x14ac:dyDescent="0.25">
      <c r="A21" s="40" t="s">
        <v>284</v>
      </c>
      <c r="B21" s="40"/>
      <c r="C21" s="60">
        <f t="shared" si="37"/>
        <v>1.2649149307455661E-7</v>
      </c>
      <c r="D21" s="60">
        <f t="shared" si="146"/>
        <v>7.4956400636759247E-7</v>
      </c>
      <c r="E21" s="60">
        <f t="shared" si="147"/>
        <v>9.1796867139266913E-8</v>
      </c>
      <c r="F21" s="60">
        <f t="shared" si="148"/>
        <v>2.1324196525797617E-7</v>
      </c>
      <c r="G21" s="60">
        <f t="shared" si="149"/>
        <v>3.9445386473704967E-7</v>
      </c>
      <c r="H21" s="60">
        <f t="shared" si="150"/>
        <v>3.9839840338441881E-7</v>
      </c>
      <c r="I21" s="60">
        <f t="shared" si="151"/>
        <v>1.1664818117111426E-7</v>
      </c>
      <c r="J21" s="60">
        <f t="shared" si="152"/>
        <v>0</v>
      </c>
      <c r="K21" s="60">
        <f t="shared" si="74"/>
        <v>7.6982191487298636E-8</v>
      </c>
      <c r="L21" s="60">
        <f t="shared" si="75"/>
        <v>8.8043846051806085E-8</v>
      </c>
      <c r="M21" s="60">
        <f t="shared" si="76"/>
        <v>1.754850110145497E-8</v>
      </c>
      <c r="N21" s="60">
        <f t="shared" si="77"/>
        <v>0</v>
      </c>
      <c r="O21" s="60">
        <f t="shared" si="78"/>
        <v>0</v>
      </c>
      <c r="P21" s="60">
        <f t="shared" si="79"/>
        <v>3.7328926031397552E-8</v>
      </c>
      <c r="Q21" s="60">
        <f t="shared" si="80"/>
        <v>1.3134013298387389E-7</v>
      </c>
      <c r="R21" s="60">
        <f t="shared" si="81"/>
        <v>4.1084835349020413E-8</v>
      </c>
      <c r="S21" s="60">
        <f t="shared" si="82"/>
        <v>7.0149029216611154E-8</v>
      </c>
      <c r="T21" s="60">
        <f t="shared" si="83"/>
        <v>3.4170324597971501E-7</v>
      </c>
      <c r="U21" s="60">
        <f t="shared" si="84"/>
        <v>2.708623291302714E-8</v>
      </c>
      <c r="V21" s="60">
        <f t="shared" si="85"/>
        <v>2.9879880253830563E-8</v>
      </c>
      <c r="W21" s="60">
        <f t="shared" si="86"/>
        <v>0</v>
      </c>
      <c r="X21" s="60">
        <f t="shared" si="87"/>
        <v>0</v>
      </c>
      <c r="Y21" s="60">
        <f t="shared" si="88"/>
        <v>2.1677560184145872E-8</v>
      </c>
      <c r="Z21" s="60">
        <f t="shared" si="89"/>
        <v>0</v>
      </c>
      <c r="AA21" s="60">
        <f t="shared" si="90"/>
        <v>2.8658981920877706E-8</v>
      </c>
      <c r="AB21" s="60">
        <f t="shared" si="91"/>
        <v>7.8882883870112959E-8</v>
      </c>
      <c r="AC21" s="60">
        <f t="shared" si="92"/>
        <v>2.2001105858542481E-8</v>
      </c>
      <c r="AD21" s="60">
        <f t="shared" si="93"/>
        <v>0</v>
      </c>
      <c r="AE21" s="60">
        <f t="shared" si="94"/>
        <v>1.8008684585417239E-7</v>
      </c>
      <c r="AF21" s="60">
        <f t="shared" si="95"/>
        <v>0</v>
      </c>
      <c r="AG21" s="60">
        <f t="shared" si="96"/>
        <v>4.930180241882314E-8</v>
      </c>
      <c r="AH21" s="60">
        <f t="shared" si="97"/>
        <v>1.0039217061410746E-7</v>
      </c>
      <c r="AI21" s="57">
        <f t="shared" si="38"/>
        <v>2677.3873118876691</v>
      </c>
      <c r="AJ21" s="57">
        <f t="shared" si="39"/>
        <v>822.06870090834843</v>
      </c>
      <c r="AK21" s="57">
        <f t="shared" si="40"/>
        <v>113.91159066245714</v>
      </c>
      <c r="AL21" s="57">
        <f t="shared" si="41"/>
        <v>466.04462003783237</v>
      </c>
      <c r="AM21" s="57">
        <f t="shared" si="42"/>
        <v>453.23990835127921</v>
      </c>
      <c r="AN21" s="57">
        <f t="shared" si="43"/>
        <v>181.28348509723745</v>
      </c>
      <c r="AO21" s="57">
        <f t="shared" si="44"/>
        <v>148.02053660975071</v>
      </c>
      <c r="AP21" s="57">
        <f t="shared" si="45"/>
        <v>0</v>
      </c>
      <c r="AQ21" s="57">
        <f t="shared" si="46"/>
        <v>42.272186288017949</v>
      </c>
      <c r="AR21" s="57">
        <f t="shared" si="47"/>
        <v>182.27054547461444</v>
      </c>
      <c r="AS21" s="57">
        <f t="shared" si="48"/>
        <v>8.440451597829794</v>
      </c>
      <c r="AT21" s="57">
        <f t="shared" si="49"/>
        <v>0</v>
      </c>
      <c r="AU21" s="57">
        <f t="shared" si="50"/>
        <v>0</v>
      </c>
      <c r="AV21" s="57">
        <f t="shared" si="51"/>
        <v>25.426580320022708</v>
      </c>
      <c r="AW21" s="57">
        <f t="shared" si="52"/>
        <v>204.89872507914421</v>
      </c>
      <c r="AX21" s="57">
        <f t="shared" si="53"/>
        <v>33.861866983548424</v>
      </c>
      <c r="AY21" s="57">
        <f t="shared" si="54"/>
        <v>93.101125985746989</v>
      </c>
      <c r="AZ21" s="57">
        <f t="shared" si="55"/>
        <v>50.582811554731492</v>
      </c>
      <c r="BA21" s="57">
        <f t="shared" si="56"/>
        <v>25.431154299009108</v>
      </c>
      <c r="BB21" s="57">
        <f t="shared" si="57"/>
        <v>8.5526591717893492</v>
      </c>
      <c r="BC21" s="57">
        <f t="shared" si="58"/>
        <v>0</v>
      </c>
      <c r="BD21" s="57">
        <f t="shared" si="59"/>
        <v>0</v>
      </c>
      <c r="BE21" s="57">
        <f t="shared" si="60"/>
        <v>8.4398394587783461</v>
      </c>
      <c r="BF21" s="57">
        <f t="shared" si="61"/>
        <v>0</v>
      </c>
      <c r="BG21" s="57">
        <f t="shared" si="62"/>
        <v>25.430451864974071</v>
      </c>
      <c r="BH21" s="57">
        <f t="shared" si="63"/>
        <v>33.839408654907047</v>
      </c>
      <c r="BI21" s="57">
        <f t="shared" si="64"/>
        <v>8.4397914964099101</v>
      </c>
      <c r="BJ21" s="57">
        <f t="shared" si="65"/>
        <v>0</v>
      </c>
      <c r="BK21" s="57">
        <f t="shared" si="66"/>
        <v>76.089003480938402</v>
      </c>
      <c r="BL21" s="57">
        <f t="shared" si="67"/>
        <v>0</v>
      </c>
      <c r="BM21" s="57">
        <f t="shared" si="68"/>
        <v>33.856982202734414</v>
      </c>
      <c r="BN21" s="57">
        <f t="shared" si="69"/>
        <v>216.399392338772</v>
      </c>
      <c r="BO21" s="57">
        <f t="shared" si="70"/>
        <v>0.22176644049462557</v>
      </c>
      <c r="BP21" s="57">
        <f t="shared" si="153"/>
        <v>1.2999445166509962</v>
      </c>
      <c r="BQ21" s="57">
        <f t="shared" si="154"/>
        <v>0.16103735009860742</v>
      </c>
      <c r="BR21" s="57">
        <f t="shared" si="155"/>
        <v>0.37329068941180976</v>
      </c>
      <c r="BS21" s="57">
        <f t="shared" si="156"/>
        <v>0.68832763599987135</v>
      </c>
      <c r="BT21" s="57">
        <f t="shared" si="157"/>
        <v>0.69516306236513492</v>
      </c>
      <c r="BU21" s="57">
        <f t="shared" si="158"/>
        <v>0.20454432413504212</v>
      </c>
      <c r="BV21" s="57">
        <f t="shared" si="159"/>
        <v>0</v>
      </c>
      <c r="BW21" s="57">
        <f t="shared" si="98"/>
        <v>0.13508337718079977</v>
      </c>
      <c r="BX21" s="57">
        <f t="shared" si="99"/>
        <v>0.15446367228858082</v>
      </c>
      <c r="BY21" s="57">
        <f t="shared" si="100"/>
        <v>3.0825123883654125E-2</v>
      </c>
      <c r="BZ21" s="57">
        <f t="shared" si="101"/>
        <v>0</v>
      </c>
      <c r="CA21" s="57">
        <f t="shared" si="102"/>
        <v>0</v>
      </c>
      <c r="CB21" s="57">
        <f t="shared" si="103"/>
        <v>6.5547997190987209E-2</v>
      </c>
      <c r="CC21" s="57">
        <f t="shared" si="104"/>
        <v>0.23024756293996562</v>
      </c>
      <c r="CD21" s="57">
        <f t="shared" si="105"/>
        <v>7.2138455589040487E-2</v>
      </c>
      <c r="CE21" s="57">
        <f t="shared" si="106"/>
        <v>0.12310774649758646</v>
      </c>
      <c r="CF21" s="57">
        <f t="shared" si="107"/>
        <v>0.59682643397421564</v>
      </c>
      <c r="CG21" s="57">
        <f t="shared" si="108"/>
        <v>4.7570822214523883E-2</v>
      </c>
      <c r="CH21" s="57">
        <f t="shared" si="109"/>
        <v>5.2474655266361678E-2</v>
      </c>
      <c r="CI21" s="57">
        <f t="shared" si="110"/>
        <v>0</v>
      </c>
      <c r="CJ21" s="57">
        <f t="shared" si="111"/>
        <v>0</v>
      </c>
      <c r="CK21" s="57">
        <f t="shared" si="112"/>
        <v>3.8075332616643864E-2</v>
      </c>
      <c r="CL21" s="57">
        <f t="shared" si="113"/>
        <v>0</v>
      </c>
      <c r="CM21" s="57">
        <f t="shared" si="114"/>
        <v>5.0331608740263621E-2</v>
      </c>
      <c r="CN21" s="57">
        <f t="shared" si="115"/>
        <v>0.13841397300470831</v>
      </c>
      <c r="CO21" s="57">
        <f t="shared" si="116"/>
        <v>3.8643401557135838E-2</v>
      </c>
      <c r="CP21" s="57">
        <f t="shared" si="117"/>
        <v>0</v>
      </c>
      <c r="CQ21" s="57">
        <f t="shared" si="118"/>
        <v>0.31543407720815236</v>
      </c>
      <c r="CR21" s="57">
        <f t="shared" si="119"/>
        <v>0</v>
      </c>
      <c r="CS21" s="57">
        <f t="shared" si="120"/>
        <v>8.6553659012275144E-2</v>
      </c>
      <c r="CT21" s="57">
        <f t="shared" si="121"/>
        <v>0.17608936190261446</v>
      </c>
      <c r="CU21" s="39">
        <v>6.35</v>
      </c>
      <c r="CV21" s="39">
        <v>37.628865979381402</v>
      </c>
      <c r="CW21" s="39">
        <v>4.6082949308755801</v>
      </c>
      <c r="CX21" s="39">
        <v>10.7049608355091</v>
      </c>
      <c r="CY21" s="39">
        <v>19.801980198019798</v>
      </c>
      <c r="CZ21" s="39">
        <v>20</v>
      </c>
      <c r="DA21" s="39">
        <v>5.85585585585586</v>
      </c>
      <c r="DB21" s="39">
        <v>0</v>
      </c>
      <c r="DC21" s="39">
        <v>3.8645833333333299</v>
      </c>
      <c r="DD21" s="39">
        <v>4.4198895027624303</v>
      </c>
      <c r="DE21" s="39">
        <v>0.88095238095238104</v>
      </c>
      <c r="DF21" s="39">
        <v>0</v>
      </c>
      <c r="DG21" s="39">
        <v>0</v>
      </c>
      <c r="DH21" s="39">
        <v>1.8739495798319299</v>
      </c>
      <c r="DI21" s="39">
        <v>6.5934065934065904</v>
      </c>
      <c r="DJ21" s="39">
        <v>2.0625</v>
      </c>
      <c r="DK21" s="39">
        <v>3.5215517241379302</v>
      </c>
      <c r="DL21" s="39">
        <v>17.153846153846199</v>
      </c>
      <c r="DM21" s="39">
        <v>1.3597560975609799</v>
      </c>
      <c r="DN21" s="39">
        <v>1.5</v>
      </c>
      <c r="DO21" s="39">
        <v>0</v>
      </c>
      <c r="DP21" s="39">
        <v>0</v>
      </c>
      <c r="DQ21" s="39">
        <v>1.0882352941176501</v>
      </c>
      <c r="DR21" s="39">
        <v>0</v>
      </c>
      <c r="DS21" s="39">
        <v>1.43870967741935</v>
      </c>
      <c r="DT21" s="39">
        <v>3.96</v>
      </c>
      <c r="DU21" s="78">
        <v>1.1044776119402999</v>
      </c>
      <c r="DV21" s="78">
        <v>0</v>
      </c>
      <c r="DW21" s="78">
        <v>9.0405405405405403</v>
      </c>
      <c r="DX21" s="78">
        <v>0</v>
      </c>
      <c r="DY21" s="78">
        <v>2.4750000000000001</v>
      </c>
      <c r="DZ21" s="78">
        <v>5.03978779840849</v>
      </c>
      <c r="EA21">
        <f t="shared" si="71"/>
        <v>3.3817797764013688</v>
      </c>
      <c r="EB21">
        <f t="shared" si="34"/>
        <v>3.2597295316666677E-2</v>
      </c>
      <c r="EC21">
        <v>572.77</v>
      </c>
      <c r="ED21" s="57">
        <f t="shared" si="72"/>
        <v>1.1409532675324679E-3</v>
      </c>
      <c r="EE21" s="57">
        <f t="shared" si="73"/>
        <v>1207300.4851031799</v>
      </c>
      <c r="EF21" s="57">
        <f t="shared" si="160"/>
        <v>63238.752914333352</v>
      </c>
      <c r="EG21" s="57">
        <f t="shared" si="161"/>
        <v>70736.130837166696</v>
      </c>
      <c r="EH21" s="57">
        <f t="shared" si="162"/>
        <v>124847.64106283337</v>
      </c>
      <c r="EI21" s="57">
        <f t="shared" si="163"/>
        <v>65846.536539666689</v>
      </c>
      <c r="EJ21" s="57">
        <f t="shared" si="164"/>
        <v>26077.836253333342</v>
      </c>
      <c r="EK21" s="57">
        <f t="shared" si="165"/>
        <v>72365.995603000032</v>
      </c>
      <c r="EL21" s="57">
        <f t="shared" si="166"/>
        <v>14994.755845666672</v>
      </c>
      <c r="EM21" s="57">
        <f t="shared" si="122"/>
        <v>31293.403504000009</v>
      </c>
      <c r="EN21" s="57">
        <f t="shared" si="123"/>
        <v>118002.20904633337</v>
      </c>
      <c r="EO21" s="57">
        <f t="shared" si="124"/>
        <v>27381.728066000011</v>
      </c>
      <c r="EP21" s="57">
        <f t="shared" si="125"/>
        <v>12386.972220333339</v>
      </c>
      <c r="EQ21" s="57">
        <f t="shared" si="126"/>
        <v>22492.133768500007</v>
      </c>
      <c r="ER21" s="57">
        <f t="shared" si="127"/>
        <v>38790.781426833346</v>
      </c>
      <c r="ES21" s="57">
        <f t="shared" si="128"/>
        <v>88990.616214500042</v>
      </c>
      <c r="ET21" s="57">
        <f t="shared" si="129"/>
        <v>46940.10525600001</v>
      </c>
      <c r="EU21" s="57">
        <f t="shared" si="130"/>
        <v>75625.725134666689</v>
      </c>
      <c r="EV21" s="57">
        <f t="shared" si="131"/>
        <v>8475.2967823333365</v>
      </c>
      <c r="EW21" s="57">
        <f t="shared" si="132"/>
        <v>53459.564319333345</v>
      </c>
      <c r="EX21" s="57">
        <f t="shared" si="133"/>
        <v>16298.647658333337</v>
      </c>
      <c r="EY21" s="57">
        <f t="shared" si="134"/>
        <v>15972.674705166672</v>
      </c>
      <c r="EZ21" s="57">
        <f t="shared" si="135"/>
        <v>44658.294583833347</v>
      </c>
      <c r="FA21" s="57">
        <f t="shared" si="136"/>
        <v>22166.16081533334</v>
      </c>
      <c r="FB21" s="57">
        <f t="shared" si="137"/>
        <v>16624.620611500006</v>
      </c>
      <c r="FC21" s="57">
        <f t="shared" si="138"/>
        <v>50525.807740833348</v>
      </c>
      <c r="FD21" s="57">
        <f t="shared" si="139"/>
        <v>24447.97148750001</v>
      </c>
      <c r="FE21" s="57">
        <f t="shared" si="140"/>
        <v>21840.187862166676</v>
      </c>
      <c r="FF21" s="57">
        <f t="shared" si="141"/>
        <v>27381.728066000011</v>
      </c>
      <c r="FG21" s="57">
        <f t="shared" si="142"/>
        <v>24121.998534333339</v>
      </c>
      <c r="FH21" s="57">
        <f t="shared" si="143"/>
        <v>21514.214909000009</v>
      </c>
      <c r="FI21" s="57">
        <f t="shared" si="144"/>
        <v>39116.754380000013</v>
      </c>
      <c r="FJ21" s="57">
        <f t="shared" si="145"/>
        <v>122891.80334383338</v>
      </c>
      <c r="FK21" s="39">
        <v>37036830</v>
      </c>
      <c r="FL21" s="39">
        <v>1940000</v>
      </c>
      <c r="FM21" s="39">
        <v>2170000</v>
      </c>
      <c r="FN21" s="39">
        <v>3830000</v>
      </c>
      <c r="FO21" s="39">
        <v>2020000</v>
      </c>
      <c r="FP21" s="39">
        <v>800000</v>
      </c>
      <c r="FQ21" s="39">
        <v>2220000</v>
      </c>
      <c r="FR21" s="39">
        <v>460000</v>
      </c>
      <c r="FS21" s="39">
        <v>960000</v>
      </c>
      <c r="FT21" s="39">
        <v>3620000</v>
      </c>
      <c r="FU21" s="39">
        <v>840000</v>
      </c>
      <c r="FV21" s="39">
        <v>380000</v>
      </c>
      <c r="FW21" s="39">
        <v>690000</v>
      </c>
      <c r="FX21" s="39">
        <v>1190000</v>
      </c>
      <c r="FY21" s="39">
        <v>2730000</v>
      </c>
      <c r="FZ21" s="39">
        <v>1440000</v>
      </c>
      <c r="GA21" s="39">
        <v>2320000</v>
      </c>
      <c r="GB21" s="39">
        <v>260000</v>
      </c>
      <c r="GC21" s="39">
        <v>1640000</v>
      </c>
      <c r="GD21" s="39">
        <v>500000</v>
      </c>
      <c r="GE21" s="39">
        <v>490000</v>
      </c>
      <c r="GF21" s="39">
        <v>1370000</v>
      </c>
      <c r="GG21" s="39">
        <v>680000</v>
      </c>
      <c r="GH21" s="39">
        <v>510000</v>
      </c>
      <c r="GI21" s="39">
        <v>1550000</v>
      </c>
      <c r="GJ21" s="39">
        <v>750000</v>
      </c>
      <c r="GK21" s="39">
        <v>670000</v>
      </c>
      <c r="GL21" s="39">
        <v>840000</v>
      </c>
      <c r="GM21" s="39">
        <v>740000</v>
      </c>
      <c r="GN21" s="39">
        <v>660000</v>
      </c>
      <c r="GO21" s="39">
        <v>1200000</v>
      </c>
      <c r="GP21" s="39">
        <v>3770000</v>
      </c>
      <c r="GQ21" s="30">
        <v>5.6911666666666686E-5</v>
      </c>
      <c r="GR21" s="75">
        <f t="shared" si="36"/>
        <v>5.5688311688311684E-3</v>
      </c>
      <c r="GS21" s="59">
        <v>6.4000000000000003E-3</v>
      </c>
      <c r="GT21">
        <v>1.7</v>
      </c>
      <c r="GU21">
        <v>5</v>
      </c>
      <c r="GV21">
        <v>6</v>
      </c>
    </row>
    <row r="22" spans="1:210" x14ac:dyDescent="0.25">
      <c r="A22" s="40" t="s">
        <v>285</v>
      </c>
      <c r="B22" s="40"/>
      <c r="C22" s="60">
        <f t="shared" si="37"/>
        <v>8.62227487065636E-8</v>
      </c>
      <c r="D22" s="60">
        <f t="shared" si="146"/>
        <v>5.1093925282724132E-7</v>
      </c>
      <c r="E22" s="60">
        <f t="shared" si="147"/>
        <v>6.257320563631078E-8</v>
      </c>
      <c r="F22" s="60">
        <f t="shared" si="148"/>
        <v>1.4535608630451222E-7</v>
      </c>
      <c r="G22" s="60">
        <f t="shared" si="149"/>
        <v>2.6887892322930703E-7</v>
      </c>
      <c r="H22" s="60">
        <f t="shared" si="150"/>
        <v>2.7156771246159976E-7</v>
      </c>
      <c r="I22" s="60">
        <f t="shared" si="151"/>
        <v>7.95130689639864E-8</v>
      </c>
      <c r="J22" s="60">
        <f t="shared" si="152"/>
        <v>0</v>
      </c>
      <c r="K22" s="60">
        <f t="shared" si="74"/>
        <v>5.2474802772530253E-8</v>
      </c>
      <c r="L22" s="60">
        <f t="shared" si="75"/>
        <v>6.001496407991155E-8</v>
      </c>
      <c r="M22" s="60">
        <f t="shared" si="76"/>
        <v>1.1961911144138385E-8</v>
      </c>
      <c r="N22" s="60">
        <f t="shared" si="77"/>
        <v>0</v>
      </c>
      <c r="O22" s="60">
        <f t="shared" si="78"/>
        <v>0</v>
      </c>
      <c r="P22" s="60">
        <f t="shared" si="79"/>
        <v>2.544521003316737E-8</v>
      </c>
      <c r="Q22" s="60">
        <f t="shared" si="80"/>
        <v>8.9527817295036985E-8</v>
      </c>
      <c r="R22" s="60">
        <f t="shared" si="81"/>
        <v>2.8005420347602158E-8</v>
      </c>
      <c r="S22" s="60">
        <f t="shared" si="82"/>
        <v>4.7816987301969459E-8</v>
      </c>
      <c r="T22" s="60">
        <f t="shared" si="83"/>
        <v>2.3292153799591044E-7</v>
      </c>
      <c r="U22" s="60">
        <f t="shared" si="84"/>
        <v>1.8463292646019481E-8</v>
      </c>
      <c r="V22" s="60">
        <f t="shared" si="85"/>
        <v>2.0367578434619135E-8</v>
      </c>
      <c r="W22" s="60">
        <f t="shared" si="86"/>
        <v>0</v>
      </c>
      <c r="X22" s="60">
        <f t="shared" si="87"/>
        <v>0</v>
      </c>
      <c r="Y22" s="60">
        <f t="shared" si="88"/>
        <v>1.4776478472174135E-8</v>
      </c>
      <c r="Z22" s="60">
        <f t="shared" si="89"/>
        <v>0</v>
      </c>
      <c r="AA22" s="60">
        <f t="shared" si="90"/>
        <v>1.9535354799656392E-8</v>
      </c>
      <c r="AB22" s="60">
        <f t="shared" si="91"/>
        <v>5.377040706739262E-8</v>
      </c>
      <c r="AC22" s="60">
        <f t="shared" si="92"/>
        <v>1.4997022926983817E-8</v>
      </c>
      <c r="AD22" s="60">
        <f t="shared" si="93"/>
        <v>0</v>
      </c>
      <c r="AE22" s="60">
        <f t="shared" si="94"/>
        <v>1.2275594570055096E-7</v>
      </c>
      <c r="AF22" s="60">
        <f t="shared" si="95"/>
        <v>0</v>
      </c>
      <c r="AG22" s="60">
        <f t="shared" si="96"/>
        <v>3.3606504417121234E-8</v>
      </c>
      <c r="AH22" s="60">
        <f t="shared" si="97"/>
        <v>6.8432182185282646E-8</v>
      </c>
      <c r="AI22" s="57">
        <f t="shared" si="38"/>
        <v>1825.0373030774174</v>
      </c>
      <c r="AJ22" s="57">
        <f t="shared" si="39"/>
        <v>560.36197609091914</v>
      </c>
      <c r="AK22" s="57">
        <f t="shared" si="40"/>
        <v>77.647675884926898</v>
      </c>
      <c r="AL22" s="57">
        <f t="shared" si="41"/>
        <v>317.6786610928969</v>
      </c>
      <c r="AM22" s="57">
        <f t="shared" si="42"/>
        <v>308.95034734488166</v>
      </c>
      <c r="AN22" s="57">
        <f t="shared" si="43"/>
        <v>123.57163316093964</v>
      </c>
      <c r="AO22" s="57">
        <f t="shared" si="44"/>
        <v>100.89799101343671</v>
      </c>
      <c r="AP22" s="57">
        <f t="shared" si="45"/>
        <v>0</v>
      </c>
      <c r="AQ22" s="57">
        <f t="shared" si="46"/>
        <v>28.814776448566079</v>
      </c>
      <c r="AR22" s="57">
        <f t="shared" si="47"/>
        <v>124.24446148170759</v>
      </c>
      <c r="AS22" s="57">
        <f t="shared" si="48"/>
        <v>5.7534219843591501</v>
      </c>
      <c r="AT22" s="57">
        <f t="shared" si="49"/>
        <v>0</v>
      </c>
      <c r="AU22" s="57">
        <f t="shared" si="50"/>
        <v>0</v>
      </c>
      <c r="AV22" s="57">
        <f t="shared" si="51"/>
        <v>17.331992785540805</v>
      </c>
      <c r="AW22" s="57">
        <f t="shared" si="52"/>
        <v>139.66892834746187</v>
      </c>
      <c r="AX22" s="57">
        <f t="shared" si="53"/>
        <v>23.081894099681268</v>
      </c>
      <c r="AY22" s="57">
        <f t="shared" si="54"/>
        <v>63.462251848315063</v>
      </c>
      <c r="AZ22" s="57">
        <f t="shared" si="55"/>
        <v>34.479702496548434</v>
      </c>
      <c r="BA22" s="57">
        <f t="shared" si="56"/>
        <v>17.335110631896697</v>
      </c>
      <c r="BB22" s="57">
        <f t="shared" si="57"/>
        <v>5.8299081196503595</v>
      </c>
      <c r="BC22" s="57">
        <f t="shared" si="58"/>
        <v>0</v>
      </c>
      <c r="BD22" s="57">
        <f t="shared" si="59"/>
        <v>0</v>
      </c>
      <c r="BE22" s="57">
        <f t="shared" si="60"/>
        <v>5.7530047206339505</v>
      </c>
      <c r="BF22" s="57">
        <f t="shared" si="61"/>
        <v>0</v>
      </c>
      <c r="BG22" s="57">
        <f t="shared" si="62"/>
        <v>17.33463181872267</v>
      </c>
      <c r="BH22" s="57">
        <f t="shared" si="63"/>
        <v>23.066585411486123</v>
      </c>
      <c r="BI22" s="57">
        <f t="shared" si="64"/>
        <v>5.7529720271528264</v>
      </c>
      <c r="BJ22" s="57">
        <f t="shared" si="65"/>
        <v>0</v>
      </c>
      <c r="BK22" s="57">
        <f t="shared" si="66"/>
        <v>51.865962421699187</v>
      </c>
      <c r="BL22" s="57">
        <f t="shared" si="67"/>
        <v>0</v>
      </c>
      <c r="BM22" s="57">
        <f t="shared" si="68"/>
        <v>23.078564395695832</v>
      </c>
      <c r="BN22" s="57">
        <f t="shared" si="69"/>
        <v>147.50834204226413</v>
      </c>
      <c r="BO22" s="57">
        <f t="shared" si="70"/>
        <v>0.2217664404946256</v>
      </c>
      <c r="BP22" s="57">
        <f t="shared" si="153"/>
        <v>1.2999445166509962</v>
      </c>
      <c r="BQ22" s="57">
        <f t="shared" si="154"/>
        <v>0.16103735009860742</v>
      </c>
      <c r="BR22" s="57">
        <f t="shared" si="155"/>
        <v>0.37329068941180976</v>
      </c>
      <c r="BS22" s="57">
        <f t="shared" si="156"/>
        <v>0.68832763599987135</v>
      </c>
      <c r="BT22" s="57">
        <f t="shared" si="157"/>
        <v>0.69516306236513503</v>
      </c>
      <c r="BU22" s="57">
        <f t="shared" si="158"/>
        <v>0.20454432413504214</v>
      </c>
      <c r="BV22" s="57">
        <f t="shared" si="159"/>
        <v>0</v>
      </c>
      <c r="BW22" s="57">
        <f t="shared" si="98"/>
        <v>0.1350833771807998</v>
      </c>
      <c r="BX22" s="57">
        <f t="shared" si="99"/>
        <v>0.15446367228858085</v>
      </c>
      <c r="BY22" s="57">
        <f t="shared" si="100"/>
        <v>3.0825123883654132E-2</v>
      </c>
      <c r="BZ22" s="57">
        <f t="shared" si="101"/>
        <v>0</v>
      </c>
      <c r="CA22" s="57">
        <f t="shared" si="102"/>
        <v>0</v>
      </c>
      <c r="CB22" s="57">
        <f t="shared" si="103"/>
        <v>6.5547997190987209E-2</v>
      </c>
      <c r="CC22" s="57">
        <f t="shared" si="104"/>
        <v>0.23024756293996562</v>
      </c>
      <c r="CD22" s="57">
        <f t="shared" si="105"/>
        <v>7.2138455589040515E-2</v>
      </c>
      <c r="CE22" s="57">
        <f t="shared" si="106"/>
        <v>0.12310774649758646</v>
      </c>
      <c r="CF22" s="57">
        <f t="shared" si="107"/>
        <v>0.59682643397421564</v>
      </c>
      <c r="CG22" s="57">
        <f t="shared" si="108"/>
        <v>4.7570822214523883E-2</v>
      </c>
      <c r="CH22" s="57">
        <f t="shared" si="109"/>
        <v>5.2474655266361678E-2</v>
      </c>
      <c r="CI22" s="57">
        <f t="shared" si="110"/>
        <v>0</v>
      </c>
      <c r="CJ22" s="57">
        <f t="shared" si="111"/>
        <v>0</v>
      </c>
      <c r="CK22" s="57">
        <f t="shared" si="112"/>
        <v>3.8075332616643864E-2</v>
      </c>
      <c r="CL22" s="57">
        <f t="shared" si="113"/>
        <v>0</v>
      </c>
      <c r="CM22" s="57">
        <f t="shared" si="114"/>
        <v>5.0331608740263621E-2</v>
      </c>
      <c r="CN22" s="57">
        <f t="shared" si="115"/>
        <v>0.13841397300470831</v>
      </c>
      <c r="CO22" s="57">
        <f t="shared" si="116"/>
        <v>3.8643401557135845E-2</v>
      </c>
      <c r="CP22" s="57">
        <f t="shared" si="117"/>
        <v>0</v>
      </c>
      <c r="CQ22" s="57">
        <f t="shared" si="118"/>
        <v>0.31543407720815242</v>
      </c>
      <c r="CR22" s="57">
        <f t="shared" si="119"/>
        <v>0</v>
      </c>
      <c r="CS22" s="57">
        <f t="shared" si="120"/>
        <v>8.6553659012275158E-2</v>
      </c>
      <c r="CT22" s="57">
        <f t="shared" si="121"/>
        <v>0.17608936190261448</v>
      </c>
      <c r="CU22" s="39">
        <v>6.35</v>
      </c>
      <c r="CV22" s="39">
        <v>37.628865979381402</v>
      </c>
      <c r="CW22" s="39">
        <v>4.6082949308755801</v>
      </c>
      <c r="CX22" s="39">
        <v>10.7049608355091</v>
      </c>
      <c r="CY22" s="39">
        <v>19.801980198019798</v>
      </c>
      <c r="CZ22" s="39">
        <v>20</v>
      </c>
      <c r="DA22" s="39">
        <v>5.85585585585586</v>
      </c>
      <c r="DB22" s="39">
        <v>0</v>
      </c>
      <c r="DC22" s="39">
        <v>3.8645833333333299</v>
      </c>
      <c r="DD22" s="39">
        <v>4.4198895027624303</v>
      </c>
      <c r="DE22" s="39">
        <v>0.88095238095238104</v>
      </c>
      <c r="DF22" s="39">
        <v>0</v>
      </c>
      <c r="DG22" s="39">
        <v>0</v>
      </c>
      <c r="DH22" s="39">
        <v>1.8739495798319299</v>
      </c>
      <c r="DI22" s="39">
        <v>6.5934065934065904</v>
      </c>
      <c r="DJ22" s="39">
        <v>2.0625</v>
      </c>
      <c r="DK22" s="39">
        <v>3.5215517241379302</v>
      </c>
      <c r="DL22" s="39">
        <v>17.153846153846199</v>
      </c>
      <c r="DM22" s="39">
        <v>1.3597560975609799</v>
      </c>
      <c r="DN22" s="39">
        <v>1.5</v>
      </c>
      <c r="DO22" s="39">
        <v>0</v>
      </c>
      <c r="DP22" s="39">
        <v>0</v>
      </c>
      <c r="DQ22" s="39">
        <v>1.0882352941176501</v>
      </c>
      <c r="DR22" s="39">
        <v>0</v>
      </c>
      <c r="DS22" s="39">
        <v>1.43870967741935</v>
      </c>
      <c r="DT22" s="39">
        <v>3.96</v>
      </c>
      <c r="DU22" s="78">
        <v>1.1044776119402999</v>
      </c>
      <c r="DV22" s="78">
        <v>0</v>
      </c>
      <c r="DW22" s="78">
        <v>9.0405405405405403</v>
      </c>
      <c r="DX22" s="78">
        <v>0</v>
      </c>
      <c r="DY22" s="78">
        <v>2.4750000000000001</v>
      </c>
      <c r="DZ22" s="78">
        <v>5.03978779840849</v>
      </c>
      <c r="EA22">
        <f t="shared" si="71"/>
        <v>3.3817797764013688</v>
      </c>
      <c r="EB22">
        <f t="shared" si="34"/>
        <v>2.2219900597946603E-2</v>
      </c>
      <c r="EC22">
        <v>572.77</v>
      </c>
      <c r="ED22" s="57">
        <f t="shared" si="72"/>
        <v>7.7772919333315526E-4</v>
      </c>
      <c r="EE22" s="57">
        <f t="shared" si="73"/>
        <v>822954.68106304668</v>
      </c>
      <c r="EF22" s="57">
        <f t="shared" si="160"/>
        <v>43106.607160016414</v>
      </c>
      <c r="EG22" s="57">
        <f t="shared" si="161"/>
        <v>48217.184297544125</v>
      </c>
      <c r="EH22" s="57">
        <f t="shared" si="162"/>
        <v>85102.219290135487</v>
      </c>
      <c r="EI22" s="57">
        <f t="shared" si="163"/>
        <v>44884.199207852143</v>
      </c>
      <c r="EJ22" s="57">
        <f t="shared" si="164"/>
        <v>17775.920478357282</v>
      </c>
      <c r="EK22" s="57">
        <f t="shared" si="165"/>
        <v>49328.179327441459</v>
      </c>
      <c r="EL22" s="57">
        <f t="shared" si="166"/>
        <v>10221.154275055438</v>
      </c>
      <c r="EM22" s="57">
        <f t="shared" si="122"/>
        <v>21331.104574028737</v>
      </c>
      <c r="EN22" s="57">
        <f t="shared" si="123"/>
        <v>80436.040164566701</v>
      </c>
      <c r="EO22" s="57">
        <f t="shared" si="124"/>
        <v>18664.716502275147</v>
      </c>
      <c r="EP22" s="57">
        <f t="shared" si="125"/>
        <v>8443.5622272197106</v>
      </c>
      <c r="EQ22" s="57">
        <f t="shared" si="126"/>
        <v>15331.731412583156</v>
      </c>
      <c r="ER22" s="57">
        <f t="shared" si="127"/>
        <v>26441.681711556459</v>
      </c>
      <c r="ES22" s="57">
        <f t="shared" si="128"/>
        <v>60660.32863239423</v>
      </c>
      <c r="ET22" s="57">
        <f t="shared" si="129"/>
        <v>31996.65686104311</v>
      </c>
      <c r="EU22" s="57">
        <f t="shared" si="130"/>
        <v>51550.169387236121</v>
      </c>
      <c r="EV22" s="57">
        <f t="shared" si="131"/>
        <v>5777.1741554661166</v>
      </c>
      <c r="EW22" s="57">
        <f t="shared" si="132"/>
        <v>36440.636980632429</v>
      </c>
      <c r="EX22" s="57">
        <f t="shared" si="133"/>
        <v>11109.950298973303</v>
      </c>
      <c r="EY22" s="57">
        <f t="shared" si="134"/>
        <v>10887.751292993837</v>
      </c>
      <c r="EZ22" s="57">
        <f t="shared" si="135"/>
        <v>30441.263819186846</v>
      </c>
      <c r="FA22" s="57">
        <f t="shared" si="136"/>
        <v>15109.532406603692</v>
      </c>
      <c r="FB22" s="57">
        <f t="shared" si="137"/>
        <v>11332.149304952767</v>
      </c>
      <c r="FC22" s="57">
        <f t="shared" si="138"/>
        <v>34440.845926817237</v>
      </c>
      <c r="FD22" s="57">
        <f t="shared" si="139"/>
        <v>16664.925448459951</v>
      </c>
      <c r="FE22" s="57">
        <f t="shared" si="140"/>
        <v>14887.333400624224</v>
      </c>
      <c r="FF22" s="57">
        <f t="shared" si="141"/>
        <v>18664.716502275147</v>
      </c>
      <c r="FG22" s="57">
        <f t="shared" si="142"/>
        <v>16442.726442480485</v>
      </c>
      <c r="FH22" s="57">
        <f t="shared" si="143"/>
        <v>14665.134394644758</v>
      </c>
      <c r="FI22" s="57">
        <f t="shared" si="144"/>
        <v>26663.880717535925</v>
      </c>
      <c r="FJ22" s="57">
        <f t="shared" si="145"/>
        <v>83769.025254258697</v>
      </c>
      <c r="FK22" s="39">
        <v>37036830</v>
      </c>
      <c r="FL22" s="39">
        <v>1940000</v>
      </c>
      <c r="FM22" s="39">
        <v>2170000</v>
      </c>
      <c r="FN22" s="39">
        <v>3830000</v>
      </c>
      <c r="FO22" s="39">
        <v>2020000</v>
      </c>
      <c r="FP22" s="39">
        <v>800000</v>
      </c>
      <c r="FQ22" s="39">
        <v>2220000</v>
      </c>
      <c r="FR22" s="39">
        <v>460000</v>
      </c>
      <c r="FS22" s="39">
        <v>960000</v>
      </c>
      <c r="FT22" s="39">
        <v>3620000</v>
      </c>
      <c r="FU22" s="39">
        <v>840000</v>
      </c>
      <c r="FV22" s="39">
        <v>380000</v>
      </c>
      <c r="FW22" s="39">
        <v>690000</v>
      </c>
      <c r="FX22" s="39">
        <v>1190000</v>
      </c>
      <c r="FY22" s="39">
        <v>2730000</v>
      </c>
      <c r="FZ22" s="39">
        <v>1440000</v>
      </c>
      <c r="GA22" s="39">
        <v>2320000</v>
      </c>
      <c r="GB22" s="39">
        <v>260000</v>
      </c>
      <c r="GC22" s="39">
        <v>1640000</v>
      </c>
      <c r="GD22" s="39">
        <v>500000</v>
      </c>
      <c r="GE22" s="39">
        <v>490000</v>
      </c>
      <c r="GF22" s="39">
        <v>1370000</v>
      </c>
      <c r="GG22" s="39">
        <v>680000</v>
      </c>
      <c r="GH22" s="39">
        <v>510000</v>
      </c>
      <c r="GI22" s="39">
        <v>1550000</v>
      </c>
      <c r="GJ22" s="39">
        <v>750000</v>
      </c>
      <c r="GK22" s="39">
        <v>670000</v>
      </c>
      <c r="GL22" s="39">
        <v>840000</v>
      </c>
      <c r="GM22" s="39">
        <v>740000</v>
      </c>
      <c r="GN22" s="39">
        <v>660000</v>
      </c>
      <c r="GO22" s="39">
        <v>1200000</v>
      </c>
      <c r="GP22" s="39">
        <v>3770000</v>
      </c>
      <c r="GQ22" s="30">
        <v>3.8793757700205326E-5</v>
      </c>
      <c r="GR22" s="75">
        <f t="shared" si="36"/>
        <v>5.5688311688311684E-3</v>
      </c>
      <c r="GS22" s="59">
        <v>6.4000000000000003E-3</v>
      </c>
      <c r="GT22">
        <v>1.7</v>
      </c>
      <c r="GU22">
        <v>5</v>
      </c>
      <c r="GV22">
        <v>6</v>
      </c>
    </row>
    <row r="23" spans="1:210" x14ac:dyDescent="0.25">
      <c r="A23" s="40" t="s">
        <v>286</v>
      </c>
      <c r="B23" s="40"/>
      <c r="C23" s="60">
        <f t="shared" si="37"/>
        <v>9.7095531417936516E-8</v>
      </c>
      <c r="D23" s="60">
        <f t="shared" si="146"/>
        <v>5.7536925022397126E-7</v>
      </c>
      <c r="E23" s="60">
        <f t="shared" si="147"/>
        <v>7.0463755156521021E-8</v>
      </c>
      <c r="F23" s="60">
        <f t="shared" si="148"/>
        <v>1.6368564742234751E-7</v>
      </c>
      <c r="G23" s="60">
        <f t="shared" si="149"/>
        <v>3.0278484889041202E-7</v>
      </c>
      <c r="H23" s="60">
        <f t="shared" si="150"/>
        <v>3.0581269737931438E-7</v>
      </c>
      <c r="I23" s="60">
        <f t="shared" si="151"/>
        <v>8.9539753737187435E-8</v>
      </c>
      <c r="J23" s="60">
        <f t="shared" si="152"/>
        <v>0</v>
      </c>
      <c r="K23" s="60">
        <f t="shared" si="74"/>
        <v>5.9091932670691648E-8</v>
      </c>
      <c r="L23" s="60">
        <f t="shared" si="75"/>
        <v>6.7582916547914555E-8</v>
      </c>
      <c r="M23" s="60">
        <f t="shared" si="76"/>
        <v>1.3470321194087621E-8</v>
      </c>
      <c r="N23" s="60">
        <f t="shared" si="77"/>
        <v>0</v>
      </c>
      <c r="O23" s="60">
        <f t="shared" si="78"/>
        <v>0</v>
      </c>
      <c r="P23" s="60">
        <f t="shared" si="79"/>
        <v>2.8653878788063381E-8</v>
      </c>
      <c r="Q23" s="60">
        <f t="shared" si="80"/>
        <v>1.0081737276241252E-7</v>
      </c>
      <c r="R23" s="60">
        <f t="shared" si="81"/>
        <v>3.153693441724332E-8</v>
      </c>
      <c r="S23" s="60">
        <f t="shared" si="82"/>
        <v>5.3846761585973077E-8</v>
      </c>
      <c r="T23" s="60">
        <f t="shared" si="83"/>
        <v>2.622931981368764E-7</v>
      </c>
      <c r="U23" s="60">
        <f t="shared" si="84"/>
        <v>2.0791533998653928E-8</v>
      </c>
      <c r="V23" s="60">
        <f t="shared" si="85"/>
        <v>2.2935952303447223E-8</v>
      </c>
      <c r="W23" s="60">
        <f t="shared" si="86"/>
        <v>0</v>
      </c>
      <c r="X23" s="60">
        <f t="shared" si="87"/>
        <v>0</v>
      </c>
      <c r="Y23" s="60">
        <f t="shared" si="88"/>
        <v>1.6639808533872545E-8</v>
      </c>
      <c r="Z23" s="60">
        <f t="shared" si="89"/>
        <v>0</v>
      </c>
      <c r="AA23" s="60">
        <f t="shared" si="90"/>
        <v>2.1998784359863425E-8</v>
      </c>
      <c r="AB23" s="60">
        <f t="shared" si="91"/>
        <v>6.0550914081101211E-8</v>
      </c>
      <c r="AC23" s="60">
        <f t="shared" si="92"/>
        <v>1.6888163885124172E-8</v>
      </c>
      <c r="AD23" s="60">
        <f t="shared" si="93"/>
        <v>0</v>
      </c>
      <c r="AE23" s="60">
        <f t="shared" si="94"/>
        <v>1.3823560442348745E-7</v>
      </c>
      <c r="AF23" s="60">
        <f t="shared" si="95"/>
        <v>0</v>
      </c>
      <c r="AG23" s="60">
        <f t="shared" si="96"/>
        <v>3.7844321300693339E-8</v>
      </c>
      <c r="AH23" s="60">
        <f t="shared" si="97"/>
        <v>7.7061555042529583E-8</v>
      </c>
      <c r="AI23" s="57">
        <f t="shared" si="38"/>
        <v>2055.1764987558904</v>
      </c>
      <c r="AJ23" s="57">
        <f t="shared" si="39"/>
        <v>631.02423282885343</v>
      </c>
      <c r="AK23" s="57">
        <f t="shared" si="40"/>
        <v>87.439132555060411</v>
      </c>
      <c r="AL23" s="57">
        <f t="shared" si="41"/>
        <v>357.73828695635376</v>
      </c>
      <c r="AM23" s="57">
        <f t="shared" si="42"/>
        <v>347.90932331904003</v>
      </c>
      <c r="AN23" s="57">
        <f t="shared" si="43"/>
        <v>139.15415096283891</v>
      </c>
      <c r="AO23" s="57">
        <f t="shared" si="44"/>
        <v>113.62133779558253</v>
      </c>
      <c r="AP23" s="57">
        <f t="shared" si="45"/>
        <v>0</v>
      </c>
      <c r="AQ23" s="57">
        <f t="shared" si="46"/>
        <v>32.448351205830484</v>
      </c>
      <c r="AR23" s="57">
        <f t="shared" si="47"/>
        <v>139.91182366914899</v>
      </c>
      <c r="AS23" s="57">
        <f t="shared" si="48"/>
        <v>6.4789347756026787</v>
      </c>
      <c r="AT23" s="57">
        <f t="shared" si="49"/>
        <v>0</v>
      </c>
      <c r="AU23" s="57">
        <f t="shared" si="50"/>
        <v>0</v>
      </c>
      <c r="AV23" s="57">
        <f t="shared" si="51"/>
        <v>19.517575991124335</v>
      </c>
      <c r="AW23" s="57">
        <f t="shared" si="52"/>
        <v>157.28133264021713</v>
      </c>
      <c r="AX23" s="57">
        <f t="shared" si="53"/>
        <v>25.992546136151439</v>
      </c>
      <c r="AY23" s="57">
        <f t="shared" si="54"/>
        <v>71.464911066123051</v>
      </c>
      <c r="AZ23" s="57">
        <f t="shared" si="55"/>
        <v>38.827630610898915</v>
      </c>
      <c r="BA23" s="57">
        <f t="shared" si="56"/>
        <v>19.52108700130837</v>
      </c>
      <c r="BB23" s="57">
        <f t="shared" si="57"/>
        <v>6.5650658960275017</v>
      </c>
      <c r="BC23" s="57">
        <f t="shared" si="58"/>
        <v>0</v>
      </c>
      <c r="BD23" s="57">
        <f t="shared" si="59"/>
        <v>0</v>
      </c>
      <c r="BE23" s="57">
        <f t="shared" si="60"/>
        <v>6.4784648944663497</v>
      </c>
      <c r="BF23" s="57">
        <f t="shared" si="61"/>
        <v>0</v>
      </c>
      <c r="BG23" s="57">
        <f t="shared" si="62"/>
        <v>19.52054780927055</v>
      </c>
      <c r="BH23" s="57">
        <f t="shared" si="63"/>
        <v>25.97530700566772</v>
      </c>
      <c r="BI23" s="57">
        <f t="shared" si="64"/>
        <v>6.4784280783015751</v>
      </c>
      <c r="BJ23" s="57">
        <f t="shared" si="65"/>
        <v>0</v>
      </c>
      <c r="BK23" s="57">
        <f t="shared" si="66"/>
        <v>58.406316887162646</v>
      </c>
      <c r="BL23" s="57">
        <f t="shared" si="67"/>
        <v>0</v>
      </c>
      <c r="BM23" s="57">
        <f t="shared" si="68"/>
        <v>25.988796552859565</v>
      </c>
      <c r="BN23" s="57">
        <f t="shared" si="69"/>
        <v>166.10930495750364</v>
      </c>
      <c r="BO23" s="57">
        <f t="shared" si="70"/>
        <v>0.22176644049462557</v>
      </c>
      <c r="BP23" s="57">
        <f t="shared" si="153"/>
        <v>1.299944516650996</v>
      </c>
      <c r="BQ23" s="57">
        <f t="shared" si="154"/>
        <v>0.1610373500986074</v>
      </c>
      <c r="BR23" s="57">
        <f t="shared" si="155"/>
        <v>0.37329068941180976</v>
      </c>
      <c r="BS23" s="57">
        <f t="shared" si="156"/>
        <v>0.68832763599987135</v>
      </c>
      <c r="BT23" s="57">
        <f t="shared" si="157"/>
        <v>0.69516306236513514</v>
      </c>
      <c r="BU23" s="57">
        <f t="shared" si="158"/>
        <v>0.20454432413504214</v>
      </c>
      <c r="BV23" s="57">
        <f t="shared" si="159"/>
        <v>0</v>
      </c>
      <c r="BW23" s="57">
        <f t="shared" si="98"/>
        <v>0.13508337718079977</v>
      </c>
      <c r="BX23" s="57">
        <f t="shared" si="99"/>
        <v>0.15446367228858082</v>
      </c>
      <c r="BY23" s="57">
        <f t="shared" si="100"/>
        <v>3.0825123883654125E-2</v>
      </c>
      <c r="BZ23" s="57">
        <f t="shared" si="101"/>
        <v>0</v>
      </c>
      <c r="CA23" s="57">
        <f t="shared" si="102"/>
        <v>0</v>
      </c>
      <c r="CB23" s="57">
        <f t="shared" si="103"/>
        <v>6.5547997190987209E-2</v>
      </c>
      <c r="CC23" s="57">
        <f t="shared" si="104"/>
        <v>0.23024756293996562</v>
      </c>
      <c r="CD23" s="57">
        <f t="shared" si="105"/>
        <v>7.2138455589040487E-2</v>
      </c>
      <c r="CE23" s="57">
        <f t="shared" si="106"/>
        <v>0.12310774649758646</v>
      </c>
      <c r="CF23" s="57">
        <f t="shared" si="107"/>
        <v>0.59682643397421553</v>
      </c>
      <c r="CG23" s="57">
        <f t="shared" si="108"/>
        <v>4.757082221452387E-2</v>
      </c>
      <c r="CH23" s="57">
        <f t="shared" si="109"/>
        <v>5.2474655266361664E-2</v>
      </c>
      <c r="CI23" s="57">
        <f t="shared" si="110"/>
        <v>0</v>
      </c>
      <c r="CJ23" s="57">
        <f t="shared" si="111"/>
        <v>0</v>
      </c>
      <c r="CK23" s="57">
        <f t="shared" si="112"/>
        <v>3.8075332616643864E-2</v>
      </c>
      <c r="CL23" s="57">
        <f t="shared" si="113"/>
        <v>0</v>
      </c>
      <c r="CM23" s="57">
        <f t="shared" si="114"/>
        <v>5.0331608740263607E-2</v>
      </c>
      <c r="CN23" s="57">
        <f t="shared" si="115"/>
        <v>0.13841397300470831</v>
      </c>
      <c r="CO23" s="57">
        <f t="shared" si="116"/>
        <v>3.8643401557135838E-2</v>
      </c>
      <c r="CP23" s="57">
        <f t="shared" si="117"/>
        <v>0</v>
      </c>
      <c r="CQ23" s="57">
        <f t="shared" si="118"/>
        <v>0.31543407720815242</v>
      </c>
      <c r="CR23" s="57">
        <f t="shared" si="119"/>
        <v>0</v>
      </c>
      <c r="CS23" s="57">
        <f t="shared" si="120"/>
        <v>8.6553659012275144E-2</v>
      </c>
      <c r="CT23" s="57">
        <f t="shared" si="121"/>
        <v>0.17608936190261448</v>
      </c>
      <c r="CU23" s="39">
        <v>6.35</v>
      </c>
      <c r="CV23" s="39">
        <v>37.628865979381402</v>
      </c>
      <c r="CW23" s="39">
        <v>4.6082949308755801</v>
      </c>
      <c r="CX23" s="39">
        <v>10.7049608355091</v>
      </c>
      <c r="CY23" s="39">
        <v>19.801980198019798</v>
      </c>
      <c r="CZ23" s="39">
        <v>20</v>
      </c>
      <c r="DA23" s="39">
        <v>5.85585585585586</v>
      </c>
      <c r="DB23" s="39">
        <v>0</v>
      </c>
      <c r="DC23" s="39">
        <v>3.8645833333333299</v>
      </c>
      <c r="DD23" s="39">
        <v>4.4198895027624303</v>
      </c>
      <c r="DE23" s="39">
        <v>0.88095238095238104</v>
      </c>
      <c r="DF23" s="39">
        <v>0</v>
      </c>
      <c r="DG23" s="39">
        <v>0</v>
      </c>
      <c r="DH23" s="39">
        <v>1.8739495798319299</v>
      </c>
      <c r="DI23" s="39">
        <v>6.5934065934065904</v>
      </c>
      <c r="DJ23" s="39">
        <v>2.0625</v>
      </c>
      <c r="DK23" s="39">
        <v>3.5215517241379302</v>
      </c>
      <c r="DL23" s="39">
        <v>17.153846153846199</v>
      </c>
      <c r="DM23" s="39">
        <v>1.3597560975609799</v>
      </c>
      <c r="DN23" s="39">
        <v>1.5</v>
      </c>
      <c r="DO23" s="39">
        <v>0</v>
      </c>
      <c r="DP23" s="39">
        <v>0</v>
      </c>
      <c r="DQ23" s="39">
        <v>1.0882352941176501</v>
      </c>
      <c r="DR23" s="39">
        <v>0</v>
      </c>
      <c r="DS23" s="39">
        <v>1.43870967741935</v>
      </c>
      <c r="DT23" s="39">
        <v>3.96</v>
      </c>
      <c r="DU23" s="78">
        <v>1.1044776119402999</v>
      </c>
      <c r="DV23" s="78">
        <v>0</v>
      </c>
      <c r="DW23" s="78">
        <v>9.0405405405405403</v>
      </c>
      <c r="DX23" s="78">
        <v>0</v>
      </c>
      <c r="DY23" s="78">
        <v>2.4750000000000001</v>
      </c>
      <c r="DZ23" s="78">
        <v>5.03978779840849</v>
      </c>
      <c r="EA23">
        <f t="shared" si="71"/>
        <v>3.3817797764013688</v>
      </c>
      <c r="EB23">
        <f t="shared" si="34"/>
        <v>2.5021854313108632E-2</v>
      </c>
      <c r="EC23">
        <v>572.77</v>
      </c>
      <c r="ED23" s="57">
        <f t="shared" si="72"/>
        <v>8.7580169338975691E-4</v>
      </c>
      <c r="EE23" s="57">
        <f t="shared" si="73"/>
        <v>926730.16447937116</v>
      </c>
      <c r="EF23" s="57">
        <f t="shared" si="160"/>
        <v>48542.397367430749</v>
      </c>
      <c r="EG23" s="57">
        <f t="shared" si="161"/>
        <v>54297.423859445727</v>
      </c>
      <c r="EH23" s="57">
        <f t="shared" si="162"/>
        <v>95833.702019206059</v>
      </c>
      <c r="EI23" s="57">
        <f t="shared" si="163"/>
        <v>50544.145712479432</v>
      </c>
      <c r="EJ23" s="57">
        <f t="shared" si="164"/>
        <v>20017.483450486907</v>
      </c>
      <c r="EK23" s="57">
        <f t="shared" si="165"/>
        <v>55548.516575101159</v>
      </c>
      <c r="EL23" s="57">
        <f t="shared" si="166"/>
        <v>11510.05298402997</v>
      </c>
      <c r="EM23" s="57">
        <f t="shared" si="122"/>
        <v>24020.980140584288</v>
      </c>
      <c r="EN23" s="57">
        <f t="shared" si="123"/>
        <v>90579.112613453253</v>
      </c>
      <c r="EO23" s="57">
        <f t="shared" si="124"/>
        <v>21018.357623011252</v>
      </c>
      <c r="EP23" s="57">
        <f t="shared" si="125"/>
        <v>9508.3046389812789</v>
      </c>
      <c r="EQ23" s="57">
        <f t="shared" si="126"/>
        <v>17265.079476044953</v>
      </c>
      <c r="ER23" s="57">
        <f t="shared" si="127"/>
        <v>29776.006632599274</v>
      </c>
      <c r="ES23" s="57">
        <f t="shared" si="128"/>
        <v>68309.662274786562</v>
      </c>
      <c r="ET23" s="57">
        <f t="shared" si="129"/>
        <v>36031.470210876425</v>
      </c>
      <c r="EU23" s="57">
        <f t="shared" si="130"/>
        <v>58050.70200641203</v>
      </c>
      <c r="EV23" s="57">
        <f t="shared" si="131"/>
        <v>6505.6821214082438</v>
      </c>
      <c r="EW23" s="57">
        <f t="shared" si="132"/>
        <v>41035.841073498152</v>
      </c>
      <c r="EX23" s="57">
        <f t="shared" si="133"/>
        <v>12510.927156554317</v>
      </c>
      <c r="EY23" s="57">
        <f t="shared" si="134"/>
        <v>12260.708613423229</v>
      </c>
      <c r="EZ23" s="57">
        <f t="shared" si="135"/>
        <v>34279.940408958828</v>
      </c>
      <c r="FA23" s="57">
        <f t="shared" si="136"/>
        <v>17014.860932913871</v>
      </c>
      <c r="FB23" s="57">
        <f t="shared" si="137"/>
        <v>12761.145699685401</v>
      </c>
      <c r="FC23" s="57">
        <f t="shared" si="138"/>
        <v>38783.874185318382</v>
      </c>
      <c r="FD23" s="57">
        <f t="shared" si="139"/>
        <v>18766.390734831475</v>
      </c>
      <c r="FE23" s="57">
        <f t="shared" si="140"/>
        <v>16764.642389782784</v>
      </c>
      <c r="FF23" s="57">
        <f t="shared" si="141"/>
        <v>21018.357623011252</v>
      </c>
      <c r="FG23" s="57">
        <f t="shared" si="142"/>
        <v>18516.172191700389</v>
      </c>
      <c r="FH23" s="57">
        <f t="shared" si="143"/>
        <v>16514.423846651698</v>
      </c>
      <c r="FI23" s="57">
        <f t="shared" si="144"/>
        <v>30026.225175730357</v>
      </c>
      <c r="FJ23" s="57">
        <f t="shared" si="145"/>
        <v>94332.390760419541</v>
      </c>
      <c r="FK23" s="39">
        <v>37036830</v>
      </c>
      <c r="FL23" s="39">
        <v>1940000</v>
      </c>
      <c r="FM23" s="39">
        <v>2170000</v>
      </c>
      <c r="FN23" s="39">
        <v>3830000</v>
      </c>
      <c r="FO23" s="39">
        <v>2020000</v>
      </c>
      <c r="FP23" s="39">
        <v>800000</v>
      </c>
      <c r="FQ23" s="39">
        <v>2220000</v>
      </c>
      <c r="FR23" s="39">
        <v>460000</v>
      </c>
      <c r="FS23" s="39">
        <v>960000</v>
      </c>
      <c r="FT23" s="39">
        <v>3620000</v>
      </c>
      <c r="FU23" s="39">
        <v>840000</v>
      </c>
      <c r="FV23" s="39">
        <v>380000</v>
      </c>
      <c r="FW23" s="39">
        <v>690000</v>
      </c>
      <c r="FX23" s="39">
        <v>1190000</v>
      </c>
      <c r="FY23" s="39">
        <v>2730000</v>
      </c>
      <c r="FZ23" s="39">
        <v>1440000</v>
      </c>
      <c r="GA23" s="39">
        <v>2320000</v>
      </c>
      <c r="GB23" s="39">
        <v>260000</v>
      </c>
      <c r="GC23" s="39">
        <v>1640000</v>
      </c>
      <c r="GD23" s="39">
        <v>500000</v>
      </c>
      <c r="GE23" s="39">
        <v>490000</v>
      </c>
      <c r="GF23" s="39">
        <v>1370000</v>
      </c>
      <c r="GG23" s="39">
        <v>680000</v>
      </c>
      <c r="GH23" s="39">
        <v>510000</v>
      </c>
      <c r="GI23" s="39">
        <v>1550000</v>
      </c>
      <c r="GJ23" s="39">
        <v>750000</v>
      </c>
      <c r="GK23" s="39">
        <v>670000</v>
      </c>
      <c r="GL23" s="39">
        <v>840000</v>
      </c>
      <c r="GM23" s="39">
        <v>740000</v>
      </c>
      <c r="GN23" s="39">
        <v>660000</v>
      </c>
      <c r="GO23" s="39">
        <v>1200000</v>
      </c>
      <c r="GP23" s="39">
        <v>3770000</v>
      </c>
      <c r="GQ23" s="30">
        <v>4.3685692883895163E-5</v>
      </c>
      <c r="GR23" s="75">
        <f t="shared" si="36"/>
        <v>5.5688311688311684E-3</v>
      </c>
      <c r="GS23" s="59">
        <v>6.4000000000000003E-3</v>
      </c>
      <c r="GT23">
        <v>1.7</v>
      </c>
      <c r="GU23">
        <v>5</v>
      </c>
      <c r="GV23">
        <v>6</v>
      </c>
      <c r="HA23" s="38"/>
      <c r="HB23" s="57"/>
    </row>
    <row r="24" spans="1:210" x14ac:dyDescent="0.25">
      <c r="A24" s="40" t="s">
        <v>287</v>
      </c>
      <c r="B24" s="40"/>
      <c r="C24" s="60">
        <f t="shared" si="37"/>
        <v>6.5265363387070197E-8</v>
      </c>
      <c r="D24" s="60">
        <f t="shared" si="146"/>
        <v>3.8674986015553903E-7</v>
      </c>
      <c r="E24" s="60">
        <f t="shared" si="147"/>
        <v>4.7364101300533082E-8</v>
      </c>
      <c r="F24" s="60">
        <f t="shared" si="148"/>
        <v>1.1002569432659053E-7</v>
      </c>
      <c r="G24" s="60">
        <f t="shared" si="149"/>
        <v>2.035249501428859E-7</v>
      </c>
      <c r="H24" s="60">
        <f t="shared" si="150"/>
        <v>2.0556019964431459E-7</v>
      </c>
      <c r="I24" s="60">
        <f t="shared" si="151"/>
        <v>6.0186544940904707E-8</v>
      </c>
      <c r="J24" s="60">
        <f t="shared" si="152"/>
        <v>0</v>
      </c>
      <c r="K24" s="60">
        <f t="shared" si="74"/>
        <v>3.9720226077105529E-8</v>
      </c>
      <c r="L24" s="60">
        <f t="shared" si="75"/>
        <v>4.5427668429682465E-8</v>
      </c>
      <c r="M24" s="60">
        <f t="shared" si="76"/>
        <v>9.0544373652832165E-9</v>
      </c>
      <c r="N24" s="60">
        <f t="shared" si="77"/>
        <v>0</v>
      </c>
      <c r="O24" s="60">
        <f t="shared" si="78"/>
        <v>0</v>
      </c>
      <c r="P24" s="60">
        <f t="shared" si="79"/>
        <v>1.9260472487678948E-8</v>
      </c>
      <c r="Q24" s="60">
        <f t="shared" si="80"/>
        <v>6.7767098783841204E-8</v>
      </c>
      <c r="R24" s="60">
        <f t="shared" si="81"/>
        <v>2.1198395588320398E-8</v>
      </c>
      <c r="S24" s="60">
        <f t="shared" si="82"/>
        <v>3.6194543773578221E-8</v>
      </c>
      <c r="T24" s="60">
        <f t="shared" si="83"/>
        <v>1.7630740200262228E-7</v>
      </c>
      <c r="U24" s="60">
        <f t="shared" si="84"/>
        <v>1.3975586744112038E-8</v>
      </c>
      <c r="V24" s="60">
        <f t="shared" si="85"/>
        <v>1.541701497332639E-8</v>
      </c>
      <c r="W24" s="60">
        <f t="shared" si="86"/>
        <v>0</v>
      </c>
      <c r="X24" s="60">
        <f t="shared" si="87"/>
        <v>0</v>
      </c>
      <c r="Y24" s="60">
        <f t="shared" si="88"/>
        <v>1.118489321593849E-8</v>
      </c>
      <c r="Z24" s="60">
        <f t="shared" si="89"/>
        <v>0</v>
      </c>
      <c r="AA24" s="60">
        <f t="shared" si="90"/>
        <v>1.4787072426026188E-8</v>
      </c>
      <c r="AB24" s="60">
        <f t="shared" si="91"/>
        <v>4.0700919529573402E-8</v>
      </c>
      <c r="AC24" s="60">
        <f t="shared" si="92"/>
        <v>1.1351831920656922E-8</v>
      </c>
      <c r="AD24" s="60">
        <f t="shared" si="93"/>
        <v>0</v>
      </c>
      <c r="AE24" s="60">
        <f t="shared" si="94"/>
        <v>9.2918765920302761E-8</v>
      </c>
      <c r="AF24" s="60">
        <f t="shared" si="95"/>
        <v>0</v>
      </c>
      <c r="AG24" s="60">
        <f t="shared" si="96"/>
        <v>2.54380747059838E-8</v>
      </c>
      <c r="AH24" s="60">
        <f t="shared" si="97"/>
        <v>5.1798989300288968E-8</v>
      </c>
      <c r="AI24" s="57">
        <f t="shared" si="38"/>
        <v>1381.4419578025479</v>
      </c>
      <c r="AJ24" s="57">
        <f t="shared" si="39"/>
        <v>424.15984814328283</v>
      </c>
      <c r="AK24" s="57">
        <f t="shared" si="40"/>
        <v>58.774556121355587</v>
      </c>
      <c r="AL24" s="57">
        <f t="shared" si="41"/>
        <v>240.46337616894596</v>
      </c>
      <c r="AM24" s="57">
        <f t="shared" si="42"/>
        <v>233.85657486573911</v>
      </c>
      <c r="AN24" s="57">
        <f t="shared" si="43"/>
        <v>93.53619159173175</v>
      </c>
      <c r="AO24" s="57">
        <f t="shared" si="44"/>
        <v>76.373626998698811</v>
      </c>
      <c r="AP24" s="57">
        <f t="shared" si="45"/>
        <v>0</v>
      </c>
      <c r="AQ24" s="57">
        <f t="shared" si="46"/>
        <v>21.811028806714379</v>
      </c>
      <c r="AR24" s="57">
        <f t="shared" si="47"/>
        <v>94.045481605223173</v>
      </c>
      <c r="AS24" s="57">
        <f t="shared" si="48"/>
        <v>4.3549896304778013</v>
      </c>
      <c r="AT24" s="57">
        <f t="shared" si="49"/>
        <v>0</v>
      </c>
      <c r="AU24" s="57">
        <f t="shared" si="50"/>
        <v>0</v>
      </c>
      <c r="AV24" s="57">
        <f t="shared" si="51"/>
        <v>13.119261730104741</v>
      </c>
      <c r="AW24" s="57">
        <f t="shared" si="52"/>
        <v>105.7208625243738</v>
      </c>
      <c r="AX24" s="57">
        <f t="shared" si="53"/>
        <v>17.471586427897883</v>
      </c>
      <c r="AY24" s="57">
        <f t="shared" si="54"/>
        <v>48.037055073923497</v>
      </c>
      <c r="AZ24" s="57">
        <f t="shared" si="55"/>
        <v>26.099032409345085</v>
      </c>
      <c r="BA24" s="57">
        <f t="shared" si="56"/>
        <v>13.121621749687211</v>
      </c>
      <c r="BB24" s="57">
        <f t="shared" si="57"/>
        <v>4.412884971193999</v>
      </c>
      <c r="BC24" s="57">
        <f t="shared" si="58"/>
        <v>0</v>
      </c>
      <c r="BD24" s="57">
        <f t="shared" si="59"/>
        <v>0</v>
      </c>
      <c r="BE24" s="57">
        <f t="shared" si="60"/>
        <v>4.3546737872802455</v>
      </c>
      <c r="BF24" s="57">
        <f t="shared" si="61"/>
        <v>0</v>
      </c>
      <c r="BG24" s="57">
        <f t="shared" si="62"/>
        <v>13.121259317309839</v>
      </c>
      <c r="BH24" s="57">
        <f t="shared" si="63"/>
        <v>17.459998684372849</v>
      </c>
      <c r="BI24" s="57">
        <f t="shared" si="64"/>
        <v>4.3546490403085016</v>
      </c>
      <c r="BJ24" s="57">
        <f t="shared" si="65"/>
        <v>0</v>
      </c>
      <c r="BK24" s="57">
        <f t="shared" si="66"/>
        <v>39.259371055226126</v>
      </c>
      <c r="BL24" s="57">
        <f t="shared" si="67"/>
        <v>0</v>
      </c>
      <c r="BM24" s="57">
        <f t="shared" si="68"/>
        <v>17.469066045007747</v>
      </c>
      <c r="BN24" s="57">
        <f t="shared" si="69"/>
        <v>111.65482068748115</v>
      </c>
      <c r="BO24" s="57">
        <f t="shared" si="70"/>
        <v>0.22176644049462557</v>
      </c>
      <c r="BP24" s="57">
        <f t="shared" si="153"/>
        <v>1.299944516650996</v>
      </c>
      <c r="BQ24" s="57">
        <f t="shared" si="154"/>
        <v>0.1610373500986074</v>
      </c>
      <c r="BR24" s="57">
        <f t="shared" si="155"/>
        <v>0.37329068941180971</v>
      </c>
      <c r="BS24" s="57">
        <f t="shared" si="156"/>
        <v>0.68832763599987146</v>
      </c>
      <c r="BT24" s="57">
        <f t="shared" si="157"/>
        <v>0.69516306236513492</v>
      </c>
      <c r="BU24" s="57">
        <f t="shared" si="158"/>
        <v>0.20454432413504212</v>
      </c>
      <c r="BV24" s="57">
        <f t="shared" si="159"/>
        <v>0</v>
      </c>
      <c r="BW24" s="57">
        <f t="shared" si="98"/>
        <v>0.13508337718079977</v>
      </c>
      <c r="BX24" s="57">
        <f t="shared" si="99"/>
        <v>0.15446367228858082</v>
      </c>
      <c r="BY24" s="57">
        <f t="shared" si="100"/>
        <v>3.0825123883654125E-2</v>
      </c>
      <c r="BZ24" s="57">
        <f t="shared" si="101"/>
        <v>0</v>
      </c>
      <c r="CA24" s="57">
        <f t="shared" si="102"/>
        <v>0</v>
      </c>
      <c r="CB24" s="57">
        <f t="shared" si="103"/>
        <v>6.5547997190987209E-2</v>
      </c>
      <c r="CC24" s="57">
        <f t="shared" si="104"/>
        <v>0.23024756293996562</v>
      </c>
      <c r="CD24" s="57">
        <f t="shared" si="105"/>
        <v>7.2138455589040487E-2</v>
      </c>
      <c r="CE24" s="57">
        <f t="shared" si="106"/>
        <v>0.12310774649758643</v>
      </c>
      <c r="CF24" s="57">
        <f t="shared" si="107"/>
        <v>0.59682643397421553</v>
      </c>
      <c r="CG24" s="57">
        <f t="shared" si="108"/>
        <v>4.7570822214523863E-2</v>
      </c>
      <c r="CH24" s="57">
        <f t="shared" si="109"/>
        <v>5.2474655266361664E-2</v>
      </c>
      <c r="CI24" s="57">
        <f t="shared" si="110"/>
        <v>0</v>
      </c>
      <c r="CJ24" s="57">
        <f t="shared" si="111"/>
        <v>0</v>
      </c>
      <c r="CK24" s="57">
        <f t="shared" si="112"/>
        <v>3.8075332616643857E-2</v>
      </c>
      <c r="CL24" s="57">
        <f t="shared" si="113"/>
        <v>0</v>
      </c>
      <c r="CM24" s="57">
        <f t="shared" si="114"/>
        <v>5.0331608740263607E-2</v>
      </c>
      <c r="CN24" s="57">
        <f t="shared" si="115"/>
        <v>0.13841397300470829</v>
      </c>
      <c r="CO24" s="57">
        <f t="shared" si="116"/>
        <v>3.8643401557135838E-2</v>
      </c>
      <c r="CP24" s="57">
        <f t="shared" si="117"/>
        <v>0</v>
      </c>
      <c r="CQ24" s="57">
        <f t="shared" si="118"/>
        <v>0.31543407720815236</v>
      </c>
      <c r="CR24" s="57">
        <f t="shared" si="119"/>
        <v>0</v>
      </c>
      <c r="CS24" s="57">
        <f t="shared" si="120"/>
        <v>8.6553659012275144E-2</v>
      </c>
      <c r="CT24" s="57">
        <f t="shared" si="121"/>
        <v>0.17608936190261446</v>
      </c>
      <c r="CU24" s="39">
        <v>6.35</v>
      </c>
      <c r="CV24" s="39">
        <v>37.628865979381402</v>
      </c>
      <c r="CW24" s="39">
        <v>4.6082949308755801</v>
      </c>
      <c r="CX24" s="39">
        <v>10.7049608355091</v>
      </c>
      <c r="CY24" s="39">
        <v>19.801980198019798</v>
      </c>
      <c r="CZ24" s="39">
        <v>20</v>
      </c>
      <c r="DA24" s="39">
        <v>5.85585585585586</v>
      </c>
      <c r="DB24" s="39">
        <v>0</v>
      </c>
      <c r="DC24" s="39">
        <v>3.8645833333333299</v>
      </c>
      <c r="DD24" s="39">
        <v>4.4198895027624303</v>
      </c>
      <c r="DE24" s="39">
        <v>0.88095238095238104</v>
      </c>
      <c r="DF24" s="39">
        <v>0</v>
      </c>
      <c r="DG24" s="39">
        <v>0</v>
      </c>
      <c r="DH24" s="39">
        <v>1.8739495798319299</v>
      </c>
      <c r="DI24" s="39">
        <v>6.5934065934065904</v>
      </c>
      <c r="DJ24" s="39">
        <v>2.0625</v>
      </c>
      <c r="DK24" s="39">
        <v>3.5215517241379302</v>
      </c>
      <c r="DL24" s="39">
        <v>17.153846153846199</v>
      </c>
      <c r="DM24" s="39">
        <v>1.3597560975609799</v>
      </c>
      <c r="DN24" s="39">
        <v>1.5</v>
      </c>
      <c r="DO24" s="39">
        <v>0</v>
      </c>
      <c r="DP24" s="39">
        <v>0</v>
      </c>
      <c r="DQ24" s="39">
        <v>1.0882352941176501</v>
      </c>
      <c r="DR24" s="39">
        <v>0</v>
      </c>
      <c r="DS24" s="39">
        <v>1.43870967741935</v>
      </c>
      <c r="DT24" s="39">
        <v>3.96</v>
      </c>
      <c r="DU24" s="78">
        <v>1.1044776119402999</v>
      </c>
      <c r="DV24" s="78">
        <v>0</v>
      </c>
      <c r="DW24" s="78">
        <v>9.0405405405405403</v>
      </c>
      <c r="DX24" s="78">
        <v>0</v>
      </c>
      <c r="DY24" s="78">
        <v>2.4750000000000001</v>
      </c>
      <c r="DZ24" s="78">
        <v>5.03978779840849</v>
      </c>
      <c r="EA24">
        <f t="shared" si="71"/>
        <v>3.3817797764013688</v>
      </c>
      <c r="EB24">
        <f t="shared" si="34"/>
        <v>1.6819109906655576E-2</v>
      </c>
      <c r="EC24">
        <v>572.77</v>
      </c>
      <c r="ED24" s="57">
        <f t="shared" si="72"/>
        <v>5.8869357775136676E-4</v>
      </c>
      <c r="EE24" s="57">
        <f t="shared" si="73"/>
        <v>622926.51436411845</v>
      </c>
      <c r="EF24" s="57">
        <f t="shared" si="160"/>
        <v>32629.073218911817</v>
      </c>
      <c r="EG24" s="57">
        <f t="shared" si="161"/>
        <v>36497.468497442598</v>
      </c>
      <c r="EH24" s="57">
        <f t="shared" si="162"/>
        <v>64417.190942490859</v>
      </c>
      <c r="EI24" s="57">
        <f t="shared" si="163"/>
        <v>33974.602011444265</v>
      </c>
      <c r="EJ24" s="57">
        <f t="shared" si="164"/>
        <v>13455.287925324461</v>
      </c>
      <c r="EK24" s="57">
        <f t="shared" si="165"/>
        <v>37338.423992775381</v>
      </c>
      <c r="EL24" s="57">
        <f t="shared" si="166"/>
        <v>7736.7905570615649</v>
      </c>
      <c r="EM24" s="57">
        <f t="shared" si="122"/>
        <v>16146.345510389352</v>
      </c>
      <c r="EN24" s="57">
        <f t="shared" si="123"/>
        <v>60885.177862093187</v>
      </c>
      <c r="EO24" s="57">
        <f t="shared" si="124"/>
        <v>14128.052321590685</v>
      </c>
      <c r="EP24" s="57">
        <f t="shared" si="125"/>
        <v>6391.2617645291184</v>
      </c>
      <c r="EQ24" s="57">
        <f t="shared" si="126"/>
        <v>11605.185835592347</v>
      </c>
      <c r="ER24" s="57">
        <f t="shared" si="127"/>
        <v>20014.740788920135</v>
      </c>
      <c r="ES24" s="57">
        <f t="shared" si="128"/>
        <v>45916.170045169725</v>
      </c>
      <c r="ET24" s="57">
        <f t="shared" si="129"/>
        <v>24219.518265584029</v>
      </c>
      <c r="EU24" s="57">
        <f t="shared" si="130"/>
        <v>39020.334983440931</v>
      </c>
      <c r="EV24" s="57">
        <f t="shared" si="131"/>
        <v>4372.9685757304496</v>
      </c>
      <c r="EW24" s="57">
        <f t="shared" si="132"/>
        <v>27583.340246915144</v>
      </c>
      <c r="EX24" s="57">
        <f t="shared" si="133"/>
        <v>8409.5549533277881</v>
      </c>
      <c r="EY24" s="57">
        <f t="shared" si="134"/>
        <v>8241.3638542612316</v>
      </c>
      <c r="EZ24" s="57">
        <f t="shared" si="135"/>
        <v>23042.180572118137</v>
      </c>
      <c r="FA24" s="57">
        <f t="shared" si="136"/>
        <v>11436.99473652579</v>
      </c>
      <c r="FB24" s="57">
        <f t="shared" si="137"/>
        <v>8577.7460523943446</v>
      </c>
      <c r="FC24" s="57">
        <f t="shared" si="138"/>
        <v>26069.620355316139</v>
      </c>
      <c r="FD24" s="57">
        <f t="shared" si="139"/>
        <v>12614.332429991682</v>
      </c>
      <c r="FE24" s="57">
        <f t="shared" si="140"/>
        <v>11268.803637459234</v>
      </c>
      <c r="FF24" s="57">
        <f t="shared" si="141"/>
        <v>14128.052321590685</v>
      </c>
      <c r="FG24" s="57">
        <f t="shared" si="142"/>
        <v>12446.141330925127</v>
      </c>
      <c r="FH24" s="57">
        <f t="shared" si="143"/>
        <v>11100.612538392681</v>
      </c>
      <c r="FI24" s="57">
        <f t="shared" si="144"/>
        <v>20182.931887986691</v>
      </c>
      <c r="FJ24" s="57">
        <f t="shared" si="145"/>
        <v>63408.04434809152</v>
      </c>
      <c r="FK24" s="39">
        <v>37036830</v>
      </c>
      <c r="FL24" s="39">
        <v>1940000</v>
      </c>
      <c r="FM24" s="39">
        <v>2170000</v>
      </c>
      <c r="FN24" s="39">
        <v>3830000</v>
      </c>
      <c r="FO24" s="39">
        <v>2020000</v>
      </c>
      <c r="FP24" s="39">
        <v>800000</v>
      </c>
      <c r="FQ24" s="39">
        <v>2220000</v>
      </c>
      <c r="FR24" s="39">
        <v>460000</v>
      </c>
      <c r="FS24" s="39">
        <v>960000</v>
      </c>
      <c r="FT24" s="39">
        <v>3620000</v>
      </c>
      <c r="FU24" s="39">
        <v>840000</v>
      </c>
      <c r="FV24" s="39">
        <v>380000</v>
      </c>
      <c r="FW24" s="39">
        <v>690000</v>
      </c>
      <c r="FX24" s="39">
        <v>1190000</v>
      </c>
      <c r="FY24" s="39">
        <v>2730000</v>
      </c>
      <c r="FZ24" s="39">
        <v>1440000</v>
      </c>
      <c r="GA24" s="39">
        <v>2320000</v>
      </c>
      <c r="GB24" s="39">
        <v>260000</v>
      </c>
      <c r="GC24" s="39">
        <v>1640000</v>
      </c>
      <c r="GD24" s="39">
        <v>500000</v>
      </c>
      <c r="GE24" s="39">
        <v>490000</v>
      </c>
      <c r="GF24" s="39">
        <v>1370000</v>
      </c>
      <c r="GG24" s="39">
        <v>680000</v>
      </c>
      <c r="GH24" s="39">
        <v>510000</v>
      </c>
      <c r="GI24" s="39">
        <v>1550000</v>
      </c>
      <c r="GJ24" s="39">
        <v>750000</v>
      </c>
      <c r="GK24" s="39">
        <v>670000</v>
      </c>
      <c r="GL24" s="39">
        <v>840000</v>
      </c>
      <c r="GM24" s="39">
        <v>740000</v>
      </c>
      <c r="GN24" s="39">
        <v>660000</v>
      </c>
      <c r="GO24" s="39">
        <v>1200000</v>
      </c>
      <c r="GP24" s="39">
        <v>3770000</v>
      </c>
      <c r="GQ24" s="30">
        <v>2.9364509151414313E-5</v>
      </c>
      <c r="GR24" s="75">
        <f t="shared" si="36"/>
        <v>5.5688311688311684E-3</v>
      </c>
      <c r="GS24" s="59">
        <v>6.4000000000000003E-3</v>
      </c>
      <c r="GT24">
        <v>1.7</v>
      </c>
      <c r="GU24">
        <v>5</v>
      </c>
      <c r="GV24">
        <v>6</v>
      </c>
      <c r="HA24" s="38"/>
      <c r="HB24" s="57"/>
    </row>
    <row r="25" spans="1:210" x14ac:dyDescent="0.25">
      <c r="A25" s="40" t="s">
        <v>288</v>
      </c>
      <c r="B25" s="40"/>
      <c r="C25" s="60">
        <f t="shared" si="37"/>
        <v>1.0267126021059719E-7</v>
      </c>
      <c r="D25" s="60">
        <f t="shared" si="146"/>
        <v>6.0840993549585236E-7</v>
      </c>
      <c r="E25" s="60">
        <f t="shared" si="147"/>
        <v>7.451014928741708E-8</v>
      </c>
      <c r="F25" s="60">
        <f t="shared" si="148"/>
        <v>1.7308532590342682E-7</v>
      </c>
      <c r="G25" s="60">
        <f t="shared" si="149"/>
        <v>3.2017232466077707E-7</v>
      </c>
      <c r="H25" s="60">
        <f t="shared" si="150"/>
        <v>3.2337404790738376E-7</v>
      </c>
      <c r="I25" s="60">
        <f t="shared" si="151"/>
        <v>9.4681590603513141E-8</v>
      </c>
      <c r="J25" s="60">
        <f t="shared" si="152"/>
        <v>0</v>
      </c>
      <c r="K25" s="60">
        <f t="shared" si="74"/>
        <v>6.2485297798773416E-8</v>
      </c>
      <c r="L25" s="60">
        <f t="shared" si="75"/>
        <v>7.1463877990584929E-8</v>
      </c>
      <c r="M25" s="60">
        <f t="shared" si="76"/>
        <v>1.4243856872110693E-8</v>
      </c>
      <c r="N25" s="60">
        <f t="shared" si="77"/>
        <v>0</v>
      </c>
      <c r="O25" s="60">
        <f t="shared" si="78"/>
        <v>0</v>
      </c>
      <c r="P25" s="60">
        <f t="shared" si="79"/>
        <v>3.0299333060228664E-8</v>
      </c>
      <c r="Q25" s="60">
        <f t="shared" si="80"/>
        <v>1.0660682898045901E-7</v>
      </c>
      <c r="R25" s="60">
        <f t="shared" si="81"/>
        <v>3.3347948690453863E-8</v>
      </c>
      <c r="S25" s="60">
        <f t="shared" si="82"/>
        <v>5.6938921797482667E-8</v>
      </c>
      <c r="T25" s="60">
        <f t="shared" si="83"/>
        <v>2.7735543339748767E-7</v>
      </c>
      <c r="U25" s="60">
        <f t="shared" si="84"/>
        <v>2.1985491671752981E-8</v>
      </c>
      <c r="V25" s="60">
        <f t="shared" si="85"/>
        <v>2.4253053593052427E-8</v>
      </c>
      <c r="W25" s="60">
        <f t="shared" si="86"/>
        <v>0</v>
      </c>
      <c r="X25" s="60">
        <f t="shared" si="87"/>
        <v>0</v>
      </c>
      <c r="Y25" s="60">
        <f t="shared" si="88"/>
        <v>1.7595352606721785E-8</v>
      </c>
      <c r="Z25" s="60">
        <f t="shared" si="89"/>
        <v>0</v>
      </c>
      <c r="AA25" s="60">
        <f t="shared" si="90"/>
        <v>2.3262068607527071E-8</v>
      </c>
      <c r="AB25" s="60">
        <f t="shared" si="91"/>
        <v>6.4028061485662201E-8</v>
      </c>
      <c r="AC25" s="60">
        <f t="shared" si="92"/>
        <v>1.7857969809811534E-8</v>
      </c>
      <c r="AD25" s="60">
        <f t="shared" si="93"/>
        <v>0</v>
      </c>
      <c r="AE25" s="60">
        <f t="shared" si="94"/>
        <v>1.4617380949326852E-7</v>
      </c>
      <c r="AF25" s="60">
        <f t="shared" si="95"/>
        <v>0</v>
      </c>
      <c r="AG25" s="60">
        <f t="shared" si="96"/>
        <v>4.001753842854057E-8</v>
      </c>
      <c r="AH25" s="60">
        <f t="shared" si="97"/>
        <v>8.148682904828041E-8</v>
      </c>
      <c r="AI25" s="57">
        <f t="shared" si="38"/>
        <v>2173.1953880989145</v>
      </c>
      <c r="AJ25" s="57">
        <f t="shared" si="39"/>
        <v>667.26091573763404</v>
      </c>
      <c r="AK25" s="57">
        <f t="shared" si="40"/>
        <v>92.460340862722845</v>
      </c>
      <c r="AL25" s="57">
        <f t="shared" si="41"/>
        <v>378.28147403912874</v>
      </c>
      <c r="AM25" s="57">
        <f t="shared" si="42"/>
        <v>367.88808035282858</v>
      </c>
      <c r="AN25" s="57">
        <f t="shared" si="43"/>
        <v>147.14510373699102</v>
      </c>
      <c r="AO25" s="57">
        <f t="shared" si="44"/>
        <v>120.14606406625595</v>
      </c>
      <c r="AP25" s="57">
        <f t="shared" si="45"/>
        <v>0</v>
      </c>
      <c r="AQ25" s="57">
        <f t="shared" si="46"/>
        <v>34.311703756155332</v>
      </c>
      <c r="AR25" s="57">
        <f t="shared" si="47"/>
        <v>147.94628593814912</v>
      </c>
      <c r="AS25" s="57">
        <f t="shared" si="48"/>
        <v>6.8509887995784284</v>
      </c>
      <c r="AT25" s="57">
        <f t="shared" si="49"/>
        <v>0</v>
      </c>
      <c r="AU25" s="57">
        <f t="shared" si="50"/>
        <v>0</v>
      </c>
      <c r="AV25" s="57">
        <f t="shared" si="51"/>
        <v>20.638376390766393</v>
      </c>
      <c r="AW25" s="57">
        <f t="shared" si="52"/>
        <v>166.31324216420487</v>
      </c>
      <c r="AX25" s="57">
        <f t="shared" si="53"/>
        <v>27.485172890127512</v>
      </c>
      <c r="AY25" s="57">
        <f t="shared" si="54"/>
        <v>75.568796759700945</v>
      </c>
      <c r="AZ25" s="57">
        <f t="shared" si="55"/>
        <v>41.057314457173653</v>
      </c>
      <c r="BA25" s="57">
        <f t="shared" si="56"/>
        <v>20.642089021357553</v>
      </c>
      <c r="BB25" s="57">
        <f t="shared" si="57"/>
        <v>6.9420660154731841</v>
      </c>
      <c r="BC25" s="57">
        <f t="shared" si="58"/>
        <v>0</v>
      </c>
      <c r="BD25" s="57">
        <f t="shared" si="59"/>
        <v>0</v>
      </c>
      <c r="BE25" s="57">
        <f t="shared" si="60"/>
        <v>6.850491935431215</v>
      </c>
      <c r="BF25" s="57">
        <f t="shared" si="61"/>
        <v>0</v>
      </c>
      <c r="BG25" s="57">
        <f t="shared" si="62"/>
        <v>20.641518866117543</v>
      </c>
      <c r="BH25" s="57">
        <f t="shared" si="63"/>
        <v>27.46694379939747</v>
      </c>
      <c r="BI25" s="57">
        <f t="shared" si="64"/>
        <v>6.8504530050913912</v>
      </c>
      <c r="BJ25" s="57">
        <f t="shared" si="65"/>
        <v>0</v>
      </c>
      <c r="BK25" s="57">
        <f t="shared" si="66"/>
        <v>61.760310402470139</v>
      </c>
      <c r="BL25" s="57">
        <f t="shared" si="67"/>
        <v>0</v>
      </c>
      <c r="BM25" s="57">
        <f t="shared" si="68"/>
        <v>27.481207986323803</v>
      </c>
      <c r="BN25" s="57">
        <f t="shared" si="69"/>
        <v>175.64816241937785</v>
      </c>
      <c r="BO25" s="57">
        <f t="shared" si="70"/>
        <v>0.22176644049462557</v>
      </c>
      <c r="BP25" s="57">
        <f t="shared" si="153"/>
        <v>1.299944516650996</v>
      </c>
      <c r="BQ25" s="57">
        <f t="shared" si="154"/>
        <v>0.1610373500986074</v>
      </c>
      <c r="BR25" s="57">
        <f t="shared" si="155"/>
        <v>0.37329068941180971</v>
      </c>
      <c r="BS25" s="57">
        <f t="shared" si="156"/>
        <v>0.68832763599987135</v>
      </c>
      <c r="BT25" s="57">
        <f t="shared" si="157"/>
        <v>0.69516306236513503</v>
      </c>
      <c r="BU25" s="57">
        <f t="shared" si="158"/>
        <v>0.20454432413504212</v>
      </c>
      <c r="BV25" s="57">
        <f t="shared" si="159"/>
        <v>0</v>
      </c>
      <c r="BW25" s="57">
        <f t="shared" si="98"/>
        <v>0.13508337718079977</v>
      </c>
      <c r="BX25" s="57">
        <f t="shared" si="99"/>
        <v>0.15446367228858082</v>
      </c>
      <c r="BY25" s="57">
        <f t="shared" si="100"/>
        <v>3.0825123883654125E-2</v>
      </c>
      <c r="BZ25" s="57">
        <f t="shared" si="101"/>
        <v>0</v>
      </c>
      <c r="CA25" s="57">
        <f t="shared" si="102"/>
        <v>0</v>
      </c>
      <c r="CB25" s="57">
        <f t="shared" si="103"/>
        <v>6.5547997190987209E-2</v>
      </c>
      <c r="CC25" s="57">
        <f t="shared" si="104"/>
        <v>0.23024756293996557</v>
      </c>
      <c r="CD25" s="57">
        <f t="shared" si="105"/>
        <v>7.2138455589040487E-2</v>
      </c>
      <c r="CE25" s="57">
        <f t="shared" si="106"/>
        <v>0.12310774649758643</v>
      </c>
      <c r="CF25" s="57">
        <f t="shared" si="107"/>
        <v>0.59682643397421553</v>
      </c>
      <c r="CG25" s="57">
        <f t="shared" si="108"/>
        <v>4.757082221452387E-2</v>
      </c>
      <c r="CH25" s="57">
        <f t="shared" si="109"/>
        <v>5.2474655266361664E-2</v>
      </c>
      <c r="CI25" s="57">
        <f t="shared" si="110"/>
        <v>0</v>
      </c>
      <c r="CJ25" s="57">
        <f t="shared" si="111"/>
        <v>0</v>
      </c>
      <c r="CK25" s="57">
        <f t="shared" si="112"/>
        <v>3.8075332616643857E-2</v>
      </c>
      <c r="CL25" s="57">
        <f t="shared" si="113"/>
        <v>0</v>
      </c>
      <c r="CM25" s="57">
        <f t="shared" si="114"/>
        <v>5.0331608740263607E-2</v>
      </c>
      <c r="CN25" s="57">
        <f t="shared" si="115"/>
        <v>0.13841397300470831</v>
      </c>
      <c r="CO25" s="57">
        <f t="shared" si="116"/>
        <v>3.8643401557135831E-2</v>
      </c>
      <c r="CP25" s="57">
        <f t="shared" si="117"/>
        <v>0</v>
      </c>
      <c r="CQ25" s="57">
        <f t="shared" si="118"/>
        <v>0.31543407720815236</v>
      </c>
      <c r="CR25" s="57">
        <f t="shared" si="119"/>
        <v>0</v>
      </c>
      <c r="CS25" s="57">
        <f t="shared" si="120"/>
        <v>8.655365901227513E-2</v>
      </c>
      <c r="CT25" s="57">
        <f t="shared" si="121"/>
        <v>0.17608936190261446</v>
      </c>
      <c r="CU25" s="39">
        <v>6.35</v>
      </c>
      <c r="CV25" s="39">
        <v>37.628865979381402</v>
      </c>
      <c r="CW25" s="39">
        <v>4.6082949308755801</v>
      </c>
      <c r="CX25" s="39">
        <v>10.7049608355091</v>
      </c>
      <c r="CY25" s="39">
        <v>19.801980198019798</v>
      </c>
      <c r="CZ25" s="39">
        <v>20</v>
      </c>
      <c r="DA25" s="39">
        <v>5.85585585585586</v>
      </c>
      <c r="DB25" s="39">
        <v>0</v>
      </c>
      <c r="DC25" s="39">
        <v>3.8645833333333299</v>
      </c>
      <c r="DD25" s="39">
        <v>4.4198895027624303</v>
      </c>
      <c r="DE25" s="39">
        <v>0.88095238095238104</v>
      </c>
      <c r="DF25" s="39">
        <v>0</v>
      </c>
      <c r="DG25" s="39">
        <v>0</v>
      </c>
      <c r="DH25" s="39">
        <v>1.8739495798319299</v>
      </c>
      <c r="DI25" s="39">
        <v>6.5934065934065904</v>
      </c>
      <c r="DJ25" s="39">
        <v>2.0625</v>
      </c>
      <c r="DK25" s="39">
        <v>3.5215517241379302</v>
      </c>
      <c r="DL25" s="39">
        <v>17.153846153846199</v>
      </c>
      <c r="DM25" s="39">
        <v>1.3597560975609799</v>
      </c>
      <c r="DN25" s="39">
        <v>1.5</v>
      </c>
      <c r="DO25" s="39">
        <v>0</v>
      </c>
      <c r="DP25" s="39">
        <v>0</v>
      </c>
      <c r="DQ25" s="39">
        <v>1.0882352941176501</v>
      </c>
      <c r="DR25" s="39">
        <v>0</v>
      </c>
      <c r="DS25" s="39">
        <v>1.43870967741935</v>
      </c>
      <c r="DT25" s="39">
        <v>3.96</v>
      </c>
      <c r="DU25" s="78">
        <v>1.1044776119402999</v>
      </c>
      <c r="DV25" s="78">
        <v>0</v>
      </c>
      <c r="DW25" s="78">
        <v>9.0405405405405403</v>
      </c>
      <c r="DX25" s="78">
        <v>0</v>
      </c>
      <c r="DY25" s="78">
        <v>2.4750000000000001</v>
      </c>
      <c r="DZ25" s="78">
        <v>5.03978779840849</v>
      </c>
      <c r="EA25">
        <f t="shared" si="71"/>
        <v>3.3817797764013684</v>
      </c>
      <c r="EB25">
        <f t="shared" si="34"/>
        <v>2.6458738910185173E-2</v>
      </c>
      <c r="EC25">
        <v>572.77</v>
      </c>
      <c r="ED25" s="57">
        <f t="shared" si="72"/>
        <v>9.2609476709956651E-4</v>
      </c>
      <c r="EE25" s="57">
        <f t="shared" si="73"/>
        <v>979947.81503091357</v>
      </c>
      <c r="EF25" s="57">
        <f t="shared" si="160"/>
        <v>51329.953485759237</v>
      </c>
      <c r="EG25" s="57">
        <f t="shared" si="161"/>
        <v>57415.463435101825</v>
      </c>
      <c r="EH25" s="57">
        <f t="shared" si="162"/>
        <v>101336.97002600921</v>
      </c>
      <c r="EI25" s="57">
        <f t="shared" si="163"/>
        <v>53446.652598574052</v>
      </c>
      <c r="EJ25" s="57">
        <f t="shared" si="164"/>
        <v>21166.991128148136</v>
      </c>
      <c r="EK25" s="57">
        <f t="shared" si="165"/>
        <v>58738.400380611085</v>
      </c>
      <c r="EL25" s="57">
        <f t="shared" si="166"/>
        <v>12171.019898685179</v>
      </c>
      <c r="EM25" s="57">
        <f t="shared" si="122"/>
        <v>25400.389353777766</v>
      </c>
      <c r="EN25" s="57">
        <f t="shared" si="123"/>
        <v>95780.634854870324</v>
      </c>
      <c r="EO25" s="57">
        <f t="shared" si="124"/>
        <v>22225.340684555544</v>
      </c>
      <c r="EP25" s="57">
        <f t="shared" si="125"/>
        <v>10054.320785870364</v>
      </c>
      <c r="EQ25" s="57">
        <f t="shared" si="126"/>
        <v>18256.529848027771</v>
      </c>
      <c r="ER25" s="57">
        <f t="shared" si="127"/>
        <v>31485.899303120357</v>
      </c>
      <c r="ES25" s="57">
        <f t="shared" si="128"/>
        <v>72232.357224805528</v>
      </c>
      <c r="ET25" s="57">
        <f t="shared" si="129"/>
        <v>38100.584030666651</v>
      </c>
      <c r="EU25" s="57">
        <f t="shared" si="130"/>
        <v>61384.274271629598</v>
      </c>
      <c r="EV25" s="57">
        <f t="shared" si="131"/>
        <v>6879.2721166481442</v>
      </c>
      <c r="EW25" s="57">
        <f t="shared" si="132"/>
        <v>43392.331812703684</v>
      </c>
      <c r="EX25" s="57">
        <f t="shared" si="133"/>
        <v>13229.369455092587</v>
      </c>
      <c r="EY25" s="57">
        <f t="shared" si="134"/>
        <v>12964.782065990734</v>
      </c>
      <c r="EZ25" s="57">
        <f t="shared" si="135"/>
        <v>36248.472306953685</v>
      </c>
      <c r="FA25" s="57">
        <f t="shared" si="136"/>
        <v>17991.942458925918</v>
      </c>
      <c r="FB25" s="57">
        <f t="shared" si="137"/>
        <v>13493.956844194438</v>
      </c>
      <c r="FC25" s="57">
        <f t="shared" si="138"/>
        <v>41011.045310787013</v>
      </c>
      <c r="FD25" s="57">
        <f t="shared" si="139"/>
        <v>19844.05418263888</v>
      </c>
      <c r="FE25" s="57">
        <f t="shared" si="140"/>
        <v>17727.355069824065</v>
      </c>
      <c r="FF25" s="57">
        <f t="shared" si="141"/>
        <v>22225.340684555544</v>
      </c>
      <c r="FG25" s="57">
        <f t="shared" si="142"/>
        <v>19579.466793537027</v>
      </c>
      <c r="FH25" s="57">
        <f t="shared" si="143"/>
        <v>17462.767680722212</v>
      </c>
      <c r="FI25" s="57">
        <f t="shared" si="144"/>
        <v>31750.486692222206</v>
      </c>
      <c r="FJ25" s="57">
        <f t="shared" si="145"/>
        <v>99749.445691398098</v>
      </c>
      <c r="FK25" s="39">
        <v>37036830</v>
      </c>
      <c r="FL25" s="39">
        <v>1940000</v>
      </c>
      <c r="FM25" s="39">
        <v>2170000</v>
      </c>
      <c r="FN25" s="39">
        <v>3830000</v>
      </c>
      <c r="FO25" s="39">
        <v>2020000</v>
      </c>
      <c r="FP25" s="39">
        <v>800000</v>
      </c>
      <c r="FQ25" s="39">
        <v>2220000</v>
      </c>
      <c r="FR25" s="39">
        <v>460000</v>
      </c>
      <c r="FS25" s="39">
        <v>960000</v>
      </c>
      <c r="FT25" s="39">
        <v>3620000</v>
      </c>
      <c r="FU25" s="39">
        <v>840000</v>
      </c>
      <c r="FV25" s="39">
        <v>380000</v>
      </c>
      <c r="FW25" s="39">
        <v>690000</v>
      </c>
      <c r="FX25" s="39">
        <v>1190000</v>
      </c>
      <c r="FY25" s="39">
        <v>2730000</v>
      </c>
      <c r="FZ25" s="39">
        <v>1440000</v>
      </c>
      <c r="GA25" s="39">
        <v>2320000</v>
      </c>
      <c r="GB25" s="39">
        <v>260000</v>
      </c>
      <c r="GC25" s="39">
        <v>1640000</v>
      </c>
      <c r="GD25" s="39">
        <v>500000</v>
      </c>
      <c r="GE25" s="39">
        <v>490000</v>
      </c>
      <c r="GF25" s="39">
        <v>1370000</v>
      </c>
      <c r="GG25" s="39">
        <v>680000</v>
      </c>
      <c r="GH25" s="39">
        <v>510000</v>
      </c>
      <c r="GI25" s="39">
        <v>1550000</v>
      </c>
      <c r="GJ25" s="39">
        <v>750000</v>
      </c>
      <c r="GK25" s="39">
        <v>670000</v>
      </c>
      <c r="GL25" s="39">
        <v>840000</v>
      </c>
      <c r="GM25" s="39">
        <v>740000</v>
      </c>
      <c r="GN25" s="39">
        <v>660000</v>
      </c>
      <c r="GO25" s="39">
        <v>1200000</v>
      </c>
      <c r="GP25" s="39">
        <v>3770000</v>
      </c>
      <c r="GQ25" s="30">
        <v>4.6194351851851832E-5</v>
      </c>
      <c r="GR25" s="75">
        <f t="shared" si="36"/>
        <v>5.5688311688311684E-3</v>
      </c>
      <c r="GS25" s="59">
        <v>6.4000000000000003E-3</v>
      </c>
      <c r="GT25">
        <v>1.7</v>
      </c>
      <c r="GU25">
        <v>5</v>
      </c>
      <c r="GV25">
        <v>6</v>
      </c>
      <c r="HA25" s="38"/>
      <c r="HB25" s="57"/>
    </row>
    <row r="26" spans="1:210" x14ac:dyDescent="0.25">
      <c r="A26" s="40" t="s">
        <v>289</v>
      </c>
      <c r="B26" s="40"/>
      <c r="C26" s="60">
        <f t="shared" si="37"/>
        <v>8.1065029247552199E-8</v>
      </c>
      <c r="D26" s="60">
        <f t="shared" si="146"/>
        <v>4.8037560963316774E-7</v>
      </c>
      <c r="E26" s="60">
        <f t="shared" si="147"/>
        <v>5.8830167457128463E-8</v>
      </c>
      <c r="F26" s="60">
        <f t="shared" si="148"/>
        <v>1.3666109657076999E-7</v>
      </c>
      <c r="G26" s="60">
        <f t="shared" si="149"/>
        <v>2.5279497699399393E-7</v>
      </c>
      <c r="H26" s="60">
        <f t="shared" si="150"/>
        <v>2.5532292676393252E-7</v>
      </c>
      <c r="I26" s="60">
        <f t="shared" si="151"/>
        <v>7.4756712791243334E-8</v>
      </c>
      <c r="J26" s="60">
        <f t="shared" si="152"/>
        <v>0</v>
      </c>
      <c r="K26" s="60">
        <f t="shared" si="74"/>
        <v>4.933583636948898E-8</v>
      </c>
      <c r="L26" s="60">
        <f t="shared" si="75"/>
        <v>5.6424956190924088E-8</v>
      </c>
      <c r="M26" s="60">
        <f t="shared" si="76"/>
        <v>1.1246367012216916E-8</v>
      </c>
      <c r="N26" s="60">
        <f t="shared" si="77"/>
        <v>0</v>
      </c>
      <c r="O26" s="60">
        <f t="shared" si="78"/>
        <v>0</v>
      </c>
      <c r="P26" s="60">
        <f t="shared" si="79"/>
        <v>2.3923114566533419E-8</v>
      </c>
      <c r="Q26" s="60">
        <f t="shared" si="80"/>
        <v>8.4172393438657284E-8</v>
      </c>
      <c r="R26" s="60">
        <f t="shared" si="81"/>
        <v>2.6330176822531091E-8</v>
      </c>
      <c r="S26" s="60">
        <f t="shared" si="82"/>
        <v>4.4956644647872052E-8</v>
      </c>
      <c r="T26" s="60">
        <f t="shared" si="83"/>
        <v>2.1898851026291307E-7</v>
      </c>
      <c r="U26" s="60">
        <f t="shared" si="84"/>
        <v>1.7358845325717769E-8</v>
      </c>
      <c r="V26" s="60">
        <f t="shared" si="85"/>
        <v>1.9149219507295955E-8</v>
      </c>
      <c r="W26" s="60">
        <f t="shared" si="86"/>
        <v>0</v>
      </c>
      <c r="X26" s="60">
        <f t="shared" si="87"/>
        <v>0</v>
      </c>
      <c r="Y26" s="60">
        <f t="shared" si="88"/>
        <v>1.3892571015092681E-8</v>
      </c>
      <c r="Z26" s="60">
        <f t="shared" si="89"/>
        <v>0</v>
      </c>
      <c r="AA26" s="60">
        <f t="shared" si="90"/>
        <v>1.8366778280116426E-8</v>
      </c>
      <c r="AB26" s="60">
        <f t="shared" si="91"/>
        <v>5.0553939499258882E-8</v>
      </c>
      <c r="AC26" s="60">
        <f t="shared" si="92"/>
        <v>1.4099922821289004E-8</v>
      </c>
      <c r="AD26" s="60">
        <f t="shared" si="93"/>
        <v>0</v>
      </c>
      <c r="AE26" s="60">
        <f t="shared" si="94"/>
        <v>1.1541286351694205E-7</v>
      </c>
      <c r="AF26" s="60">
        <f t="shared" si="95"/>
        <v>0</v>
      </c>
      <c r="AG26" s="60">
        <f t="shared" si="96"/>
        <v>3.1596212187035954E-8</v>
      </c>
      <c r="AH26" s="60">
        <f t="shared" si="97"/>
        <v>6.4338668547935917E-8</v>
      </c>
      <c r="AI26" s="57">
        <f t="shared" si="38"/>
        <v>1715.8662252272256</v>
      </c>
      <c r="AJ26" s="57">
        <f t="shared" si="39"/>
        <v>526.84193745228208</v>
      </c>
      <c r="AK26" s="57">
        <f t="shared" si="40"/>
        <v>73.002904813877635</v>
      </c>
      <c r="AL26" s="57">
        <f t="shared" si="41"/>
        <v>298.67558549381909</v>
      </c>
      <c r="AM26" s="57">
        <f t="shared" si="42"/>
        <v>290.46938678316695</v>
      </c>
      <c r="AN26" s="57">
        <f t="shared" si="43"/>
        <v>116.17975773946722</v>
      </c>
      <c r="AO26" s="57">
        <f t="shared" si="44"/>
        <v>94.862419897557643</v>
      </c>
      <c r="AP26" s="57">
        <f t="shared" si="45"/>
        <v>0</v>
      </c>
      <c r="AQ26" s="57">
        <f t="shared" si="46"/>
        <v>27.091118418345072</v>
      </c>
      <c r="AR26" s="57">
        <f t="shared" si="47"/>
        <v>116.81233844838496</v>
      </c>
      <c r="AS26" s="57">
        <f t="shared" si="48"/>
        <v>5.4092606467797202</v>
      </c>
      <c r="AT26" s="57">
        <f t="shared" si="49"/>
        <v>0</v>
      </c>
      <c r="AU26" s="57">
        <f t="shared" si="50"/>
        <v>0</v>
      </c>
      <c r="AV26" s="57">
        <f t="shared" si="51"/>
        <v>16.295218177975993</v>
      </c>
      <c r="AW26" s="57">
        <f t="shared" si="52"/>
        <v>131.31413613353706</v>
      </c>
      <c r="AX26" s="57">
        <f t="shared" si="53"/>
        <v>21.701168755910413</v>
      </c>
      <c r="AY26" s="57">
        <f t="shared" si="54"/>
        <v>59.666032217407619</v>
      </c>
      <c r="AZ26" s="57">
        <f t="shared" si="55"/>
        <v>32.417176826988211</v>
      </c>
      <c r="BA26" s="57">
        <f t="shared" si="56"/>
        <v>16.298149519296249</v>
      </c>
      <c r="BB26" s="57">
        <f t="shared" si="57"/>
        <v>5.4811714926693069</v>
      </c>
      <c r="BC26" s="57">
        <f t="shared" si="58"/>
        <v>0</v>
      </c>
      <c r="BD26" s="57">
        <f t="shared" si="59"/>
        <v>0</v>
      </c>
      <c r="BE26" s="57">
        <f t="shared" si="60"/>
        <v>5.4088683431638573</v>
      </c>
      <c r="BF26" s="57">
        <f t="shared" si="61"/>
        <v>0</v>
      </c>
      <c r="BG26" s="57">
        <f t="shared" si="62"/>
        <v>16.297699348030093</v>
      </c>
      <c r="BH26" s="57">
        <f t="shared" si="63"/>
        <v>21.686775811184152</v>
      </c>
      <c r="BI26" s="57">
        <f t="shared" si="64"/>
        <v>5.4088376053592384</v>
      </c>
      <c r="BJ26" s="57">
        <f t="shared" si="65"/>
        <v>0</v>
      </c>
      <c r="BK26" s="57">
        <f t="shared" si="66"/>
        <v>48.763415963187576</v>
      </c>
      <c r="BL26" s="57">
        <f t="shared" si="67"/>
        <v>0</v>
      </c>
      <c r="BM26" s="57">
        <f t="shared" si="68"/>
        <v>21.698038229975971</v>
      </c>
      <c r="BN26" s="57">
        <f t="shared" si="69"/>
        <v>138.684607499691</v>
      </c>
      <c r="BO26" s="57">
        <f t="shared" si="70"/>
        <v>0.2217664404946256</v>
      </c>
      <c r="BP26" s="57">
        <f t="shared" si="153"/>
        <v>1.2999445166509964</v>
      </c>
      <c r="BQ26" s="57">
        <f t="shared" si="154"/>
        <v>0.16103735009860745</v>
      </c>
      <c r="BR26" s="57">
        <f t="shared" si="155"/>
        <v>0.37329068941180982</v>
      </c>
      <c r="BS26" s="57">
        <f t="shared" si="156"/>
        <v>0.68832763599987146</v>
      </c>
      <c r="BT26" s="57">
        <f t="shared" si="157"/>
        <v>0.69516306236513514</v>
      </c>
      <c r="BU26" s="57">
        <f t="shared" si="158"/>
        <v>0.20454432413504212</v>
      </c>
      <c r="BV26" s="57">
        <f t="shared" si="159"/>
        <v>0</v>
      </c>
      <c r="BW26" s="57">
        <f t="shared" si="98"/>
        <v>0.13508337718079977</v>
      </c>
      <c r="BX26" s="57">
        <f t="shared" si="99"/>
        <v>0.15446367228858082</v>
      </c>
      <c r="BY26" s="57">
        <f t="shared" si="100"/>
        <v>3.0825123883654125E-2</v>
      </c>
      <c r="BZ26" s="57">
        <f t="shared" si="101"/>
        <v>0</v>
      </c>
      <c r="CA26" s="57">
        <f t="shared" si="102"/>
        <v>0</v>
      </c>
      <c r="CB26" s="57">
        <f t="shared" si="103"/>
        <v>6.5547997190987223E-2</v>
      </c>
      <c r="CC26" s="57">
        <f t="shared" si="104"/>
        <v>0.23024756293996565</v>
      </c>
      <c r="CD26" s="57">
        <f t="shared" si="105"/>
        <v>7.2138455589040487E-2</v>
      </c>
      <c r="CE26" s="57">
        <f t="shared" si="106"/>
        <v>0.12310774649758646</v>
      </c>
      <c r="CF26" s="57">
        <f t="shared" si="107"/>
        <v>0.59682643397421575</v>
      </c>
      <c r="CG26" s="57">
        <f t="shared" si="108"/>
        <v>4.7570822214523883E-2</v>
      </c>
      <c r="CH26" s="57">
        <f t="shared" si="109"/>
        <v>5.2474655266361678E-2</v>
      </c>
      <c r="CI26" s="57">
        <f t="shared" si="110"/>
        <v>0</v>
      </c>
      <c r="CJ26" s="57">
        <f t="shared" si="111"/>
        <v>0</v>
      </c>
      <c r="CK26" s="57">
        <f t="shared" si="112"/>
        <v>3.8075332616643864E-2</v>
      </c>
      <c r="CL26" s="57">
        <f t="shared" si="113"/>
        <v>0</v>
      </c>
      <c r="CM26" s="57">
        <f t="shared" si="114"/>
        <v>5.0331608740263621E-2</v>
      </c>
      <c r="CN26" s="57">
        <f t="shared" si="115"/>
        <v>0.13841397300470834</v>
      </c>
      <c r="CO26" s="57">
        <f t="shared" si="116"/>
        <v>3.8643401557135852E-2</v>
      </c>
      <c r="CP26" s="57">
        <f t="shared" si="117"/>
        <v>0</v>
      </c>
      <c r="CQ26" s="57">
        <f t="shared" si="118"/>
        <v>0.31543407720815242</v>
      </c>
      <c r="CR26" s="57">
        <f t="shared" si="119"/>
        <v>0</v>
      </c>
      <c r="CS26" s="57">
        <f t="shared" si="120"/>
        <v>8.6553659012275144E-2</v>
      </c>
      <c r="CT26" s="57">
        <f t="shared" si="121"/>
        <v>0.17608936190261448</v>
      </c>
      <c r="CU26" s="39">
        <v>6.35</v>
      </c>
      <c r="CV26" s="39">
        <v>37.628865979381402</v>
      </c>
      <c r="CW26" s="39">
        <v>4.6082949308755801</v>
      </c>
      <c r="CX26" s="39">
        <v>10.7049608355091</v>
      </c>
      <c r="CY26" s="39">
        <v>19.801980198019798</v>
      </c>
      <c r="CZ26" s="39">
        <v>20</v>
      </c>
      <c r="DA26" s="39">
        <v>5.85585585585586</v>
      </c>
      <c r="DB26" s="39">
        <v>0</v>
      </c>
      <c r="DC26" s="39">
        <v>3.8645833333333299</v>
      </c>
      <c r="DD26" s="39">
        <v>4.4198895027624303</v>
      </c>
      <c r="DE26" s="39">
        <v>0.88095238095238104</v>
      </c>
      <c r="DF26" s="39">
        <v>0</v>
      </c>
      <c r="DG26" s="39">
        <v>0</v>
      </c>
      <c r="DH26" s="39">
        <v>1.8739495798319299</v>
      </c>
      <c r="DI26" s="39">
        <v>6.5934065934065904</v>
      </c>
      <c r="DJ26" s="39">
        <v>2.0625</v>
      </c>
      <c r="DK26" s="39">
        <v>3.5215517241379302</v>
      </c>
      <c r="DL26" s="39">
        <v>17.153846153846199</v>
      </c>
      <c r="DM26" s="39">
        <v>1.3597560975609799</v>
      </c>
      <c r="DN26" s="39">
        <v>1.5</v>
      </c>
      <c r="DO26" s="39">
        <v>0</v>
      </c>
      <c r="DP26" s="39">
        <v>0</v>
      </c>
      <c r="DQ26" s="39">
        <v>1.0882352941176501</v>
      </c>
      <c r="DR26" s="39">
        <v>0</v>
      </c>
      <c r="DS26" s="39">
        <v>1.43870967741935</v>
      </c>
      <c r="DT26" s="39">
        <v>3.96</v>
      </c>
      <c r="DU26" s="78">
        <v>1.1044776119402999</v>
      </c>
      <c r="DV26" s="78">
        <v>0</v>
      </c>
      <c r="DW26" s="78">
        <v>9.0405405405405403</v>
      </c>
      <c r="DX26" s="78">
        <v>0</v>
      </c>
      <c r="DY26" s="78">
        <v>2.4750000000000001</v>
      </c>
      <c r="DZ26" s="78">
        <v>5.03978779840849</v>
      </c>
      <c r="EA26">
        <f t="shared" si="71"/>
        <v>3.3817797764013697</v>
      </c>
      <c r="EB26">
        <f t="shared" si="34"/>
        <v>2.0890738452103576E-2</v>
      </c>
      <c r="EC26">
        <v>572.77</v>
      </c>
      <c r="ED26" s="57">
        <f t="shared" si="72"/>
        <v>7.3120656381288676E-4</v>
      </c>
      <c r="EE26" s="57">
        <f t="shared" si="73"/>
        <v>773726.72862502327</v>
      </c>
      <c r="EF26" s="57">
        <f t="shared" si="160"/>
        <v>40528.032597080943</v>
      </c>
      <c r="EG26" s="57">
        <f t="shared" si="161"/>
        <v>45332.902441064769</v>
      </c>
      <c r="EH26" s="57">
        <f t="shared" si="162"/>
        <v>80011.528271556686</v>
      </c>
      <c r="EI26" s="57">
        <f t="shared" si="163"/>
        <v>42199.291673249223</v>
      </c>
      <c r="EJ26" s="57">
        <f t="shared" si="164"/>
        <v>16712.590761682859</v>
      </c>
      <c r="EK26" s="57">
        <f t="shared" si="165"/>
        <v>46377.439363669939</v>
      </c>
      <c r="EL26" s="57">
        <f t="shared" si="166"/>
        <v>9609.7396879676453</v>
      </c>
      <c r="EM26" s="57">
        <f t="shared" si="122"/>
        <v>20055.108914019434</v>
      </c>
      <c r="EN26" s="57">
        <f t="shared" si="123"/>
        <v>75624.473196614956</v>
      </c>
      <c r="EO26" s="57">
        <f t="shared" si="124"/>
        <v>17548.220299767003</v>
      </c>
      <c r="EP26" s="57">
        <f t="shared" si="125"/>
        <v>7938.4806117993594</v>
      </c>
      <c r="EQ26" s="57">
        <f t="shared" si="126"/>
        <v>14414.609531951468</v>
      </c>
      <c r="ER26" s="57">
        <f t="shared" si="127"/>
        <v>24859.978758003257</v>
      </c>
      <c r="ES26" s="57">
        <f t="shared" si="128"/>
        <v>57031.715974242768</v>
      </c>
      <c r="ET26" s="57">
        <f t="shared" si="129"/>
        <v>30082.66337102915</v>
      </c>
      <c r="EU26" s="57">
        <f t="shared" si="130"/>
        <v>48466.5132088803</v>
      </c>
      <c r="EV26" s="57">
        <f t="shared" si="131"/>
        <v>5431.5919975469296</v>
      </c>
      <c r="EW26" s="57">
        <f t="shared" si="132"/>
        <v>34260.811061449866</v>
      </c>
      <c r="EX26" s="57">
        <f t="shared" si="133"/>
        <v>10445.369226051789</v>
      </c>
      <c r="EY26" s="57">
        <f t="shared" si="134"/>
        <v>10236.461841530752</v>
      </c>
      <c r="EZ26" s="57">
        <f t="shared" si="135"/>
        <v>28620.311679381903</v>
      </c>
      <c r="FA26" s="57">
        <f t="shared" si="136"/>
        <v>14205.702147430433</v>
      </c>
      <c r="FB26" s="57">
        <f t="shared" si="137"/>
        <v>10654.276610572824</v>
      </c>
      <c r="FC26" s="57">
        <f t="shared" si="138"/>
        <v>32380.644600760545</v>
      </c>
      <c r="FD26" s="57">
        <f t="shared" si="139"/>
        <v>15668.053839077682</v>
      </c>
      <c r="FE26" s="57">
        <f t="shared" si="140"/>
        <v>13996.794762909396</v>
      </c>
      <c r="FF26" s="57">
        <f t="shared" si="141"/>
        <v>17548.220299767003</v>
      </c>
      <c r="FG26" s="57">
        <f t="shared" si="142"/>
        <v>15459.146454556649</v>
      </c>
      <c r="FH26" s="57">
        <f t="shared" si="143"/>
        <v>13787.887378388361</v>
      </c>
      <c r="FI26" s="57">
        <f t="shared" si="144"/>
        <v>25068.88614252429</v>
      </c>
      <c r="FJ26" s="57">
        <f t="shared" si="145"/>
        <v>78758.083964430494</v>
      </c>
      <c r="FK26" s="39">
        <v>37036830</v>
      </c>
      <c r="FL26" s="39">
        <v>1940000</v>
      </c>
      <c r="FM26" s="39">
        <v>2170000</v>
      </c>
      <c r="FN26" s="39">
        <v>3830000</v>
      </c>
      <c r="FO26" s="39">
        <v>2020000</v>
      </c>
      <c r="FP26" s="39">
        <v>800000</v>
      </c>
      <c r="FQ26" s="39">
        <v>2220000</v>
      </c>
      <c r="FR26" s="39">
        <v>460000</v>
      </c>
      <c r="FS26" s="39">
        <v>960000</v>
      </c>
      <c r="FT26" s="39">
        <v>3620000</v>
      </c>
      <c r="FU26" s="39">
        <v>840000</v>
      </c>
      <c r="FV26" s="39">
        <v>380000</v>
      </c>
      <c r="FW26" s="39">
        <v>690000</v>
      </c>
      <c r="FX26" s="39">
        <v>1190000</v>
      </c>
      <c r="FY26" s="39">
        <v>2730000</v>
      </c>
      <c r="FZ26" s="39">
        <v>1440000</v>
      </c>
      <c r="GA26" s="39">
        <v>2320000</v>
      </c>
      <c r="GB26" s="39">
        <v>260000</v>
      </c>
      <c r="GC26" s="39">
        <v>1640000</v>
      </c>
      <c r="GD26" s="39">
        <v>500000</v>
      </c>
      <c r="GE26" s="39">
        <v>490000</v>
      </c>
      <c r="GF26" s="39">
        <v>1370000</v>
      </c>
      <c r="GG26" s="39">
        <v>680000</v>
      </c>
      <c r="GH26" s="39">
        <v>510000</v>
      </c>
      <c r="GI26" s="39">
        <v>1550000</v>
      </c>
      <c r="GJ26" s="39">
        <v>750000</v>
      </c>
      <c r="GK26" s="39">
        <v>670000</v>
      </c>
      <c r="GL26" s="39">
        <v>840000</v>
      </c>
      <c r="GM26" s="39">
        <v>740000</v>
      </c>
      <c r="GN26" s="39">
        <v>660000</v>
      </c>
      <c r="GO26" s="39">
        <v>1200000</v>
      </c>
      <c r="GP26" s="39">
        <v>3770000</v>
      </c>
      <c r="GQ26" s="30">
        <v>3.647317152103563E-5</v>
      </c>
      <c r="GR26" s="75">
        <f t="shared" si="36"/>
        <v>5.5688311688311684E-3</v>
      </c>
      <c r="GS26" s="59">
        <v>6.4000000000000003E-3</v>
      </c>
      <c r="GT26">
        <v>1.7</v>
      </c>
      <c r="GU26">
        <v>5</v>
      </c>
      <c r="GV26">
        <v>6</v>
      </c>
      <c r="HA26" s="40"/>
      <c r="HB26" s="57"/>
    </row>
    <row r="27" spans="1:210" x14ac:dyDescent="0.25">
      <c r="A27" s="38" t="s">
        <v>290</v>
      </c>
      <c r="B27" s="38"/>
      <c r="C27" s="60">
        <f t="shared" si="37"/>
        <v>1.3039237295431848E-7</v>
      </c>
      <c r="D27" s="60">
        <f t="shared" si="146"/>
        <v>7.7267986246162812E-7</v>
      </c>
      <c r="E27" s="60">
        <f t="shared" si="147"/>
        <v>9.4627797056720552E-8</v>
      </c>
      <c r="F27" s="60">
        <f t="shared" si="148"/>
        <v>2.1981814893307474E-7</v>
      </c>
      <c r="G27" s="60">
        <f t="shared" si="149"/>
        <v>4.0661845467939144E-7</v>
      </c>
      <c r="H27" s="60">
        <f t="shared" si="150"/>
        <v>4.1068463922618238E-7</v>
      </c>
      <c r="I27" s="60">
        <f t="shared" si="151"/>
        <v>1.2024550247613524E-7</v>
      </c>
      <c r="J27" s="60">
        <f t="shared" si="152"/>
        <v>0</v>
      </c>
      <c r="K27" s="60">
        <f t="shared" si="74"/>
        <v>7.9356250600475149E-8</v>
      </c>
      <c r="L27" s="60">
        <f t="shared" si="75"/>
        <v>9.0759036293081973E-8</v>
      </c>
      <c r="M27" s="60">
        <f t="shared" si="76"/>
        <v>1.8089680537341319E-8</v>
      </c>
      <c r="N27" s="60">
        <f t="shared" si="77"/>
        <v>0</v>
      </c>
      <c r="O27" s="60">
        <f t="shared" si="78"/>
        <v>0</v>
      </c>
      <c r="P27" s="60">
        <f t="shared" si="79"/>
        <v>3.8480115356063539E-8</v>
      </c>
      <c r="Q27" s="60">
        <f t="shared" si="80"/>
        <v>1.3539054040423334E-7</v>
      </c>
      <c r="R27" s="60">
        <f t="shared" si="81"/>
        <v>4.2351853420203255E-8</v>
      </c>
      <c r="S27" s="60">
        <f t="shared" si="82"/>
        <v>7.231235996719873E-8</v>
      </c>
      <c r="T27" s="60">
        <f t="shared" si="83"/>
        <v>3.5224105595168826E-7</v>
      </c>
      <c r="U27" s="60">
        <f t="shared" si="84"/>
        <v>2.7921547118120969E-8</v>
      </c>
      <c r="V27" s="60">
        <f t="shared" si="85"/>
        <v>3.0801347941967236E-8</v>
      </c>
      <c r="W27" s="60">
        <f t="shared" si="86"/>
        <v>0</v>
      </c>
      <c r="X27" s="60">
        <f t="shared" si="87"/>
        <v>0</v>
      </c>
      <c r="Y27" s="60">
        <f t="shared" si="88"/>
        <v>2.2346075957890225E-8</v>
      </c>
      <c r="Z27" s="60">
        <f t="shared" si="89"/>
        <v>0</v>
      </c>
      <c r="AA27" s="60">
        <f t="shared" si="90"/>
        <v>2.9542798241110387E-8</v>
      </c>
      <c r="AB27" s="60">
        <f t="shared" si="91"/>
        <v>8.1315558566779679E-8</v>
      </c>
      <c r="AC27" s="60">
        <f t="shared" si="92"/>
        <v>2.2679599479658681E-8</v>
      </c>
      <c r="AD27" s="60">
        <f t="shared" si="93"/>
        <v>0</v>
      </c>
      <c r="AE27" s="60">
        <f t="shared" si="94"/>
        <v>1.856405565150762E-7</v>
      </c>
      <c r="AF27" s="60">
        <f t="shared" si="95"/>
        <v>0</v>
      </c>
      <c r="AG27" s="60">
        <f t="shared" si="96"/>
        <v>5.082222410423984E-8</v>
      </c>
      <c r="AH27" s="60">
        <f t="shared" si="97"/>
        <v>1.0348817168828999E-7</v>
      </c>
      <c r="AI27" s="57">
        <f t="shared" si="38"/>
        <v>2759.9554438735095</v>
      </c>
      <c r="AJ27" s="57">
        <f t="shared" si="39"/>
        <v>847.42053427838596</v>
      </c>
      <c r="AK27" s="57">
        <f t="shared" si="40"/>
        <v>117.42451806402291</v>
      </c>
      <c r="AL27" s="57">
        <f t="shared" si="41"/>
        <v>480.41700222091077</v>
      </c>
      <c r="AM27" s="57">
        <f t="shared" si="42"/>
        <v>467.21740514744261</v>
      </c>
      <c r="AN27" s="57">
        <f t="shared" si="43"/>
        <v>186.8740989982978</v>
      </c>
      <c r="AO27" s="57">
        <f t="shared" si="44"/>
        <v>152.58535214807185</v>
      </c>
      <c r="AP27" s="57">
        <f t="shared" si="45"/>
        <v>0</v>
      </c>
      <c r="AQ27" s="57">
        <f t="shared" si="46"/>
        <v>43.575821156705764</v>
      </c>
      <c r="AR27" s="57">
        <f t="shared" si="47"/>
        <v>187.89159939873585</v>
      </c>
      <c r="AS27" s="57">
        <f t="shared" si="48"/>
        <v>8.7007472668409225</v>
      </c>
      <c r="AT27" s="57">
        <f t="shared" si="49"/>
        <v>0</v>
      </c>
      <c r="AU27" s="57">
        <f t="shared" si="50"/>
        <v>0</v>
      </c>
      <c r="AV27" s="57">
        <f t="shared" si="51"/>
        <v>26.210712384326854</v>
      </c>
      <c r="AW27" s="57">
        <f t="shared" si="52"/>
        <v>211.21761099488316</v>
      </c>
      <c r="AX27" s="57">
        <f t="shared" si="53"/>
        <v>34.906135435098449</v>
      </c>
      <c r="AY27" s="57">
        <f t="shared" si="54"/>
        <v>95.97227803173233</v>
      </c>
      <c r="AZ27" s="57">
        <f t="shared" si="55"/>
        <v>52.142738369250289</v>
      </c>
      <c r="BA27" s="57">
        <f t="shared" si="56"/>
        <v>26.215427420566705</v>
      </c>
      <c r="BB27" s="57">
        <f t="shared" si="57"/>
        <v>8.8164152179134074</v>
      </c>
      <c r="BC27" s="57">
        <f t="shared" si="58"/>
        <v>0</v>
      </c>
      <c r="BD27" s="57">
        <f t="shared" si="59"/>
        <v>0</v>
      </c>
      <c r="BE27" s="57">
        <f t="shared" si="60"/>
        <v>8.7001162499910443</v>
      </c>
      <c r="BF27" s="57">
        <f t="shared" si="61"/>
        <v>0</v>
      </c>
      <c r="BG27" s="57">
        <f t="shared" si="62"/>
        <v>26.214703324120013</v>
      </c>
      <c r="BH27" s="57">
        <f t="shared" si="63"/>
        <v>34.882984512511015</v>
      </c>
      <c r="BI27" s="57">
        <f t="shared" si="64"/>
        <v>8.7000668085078185</v>
      </c>
      <c r="BJ27" s="57">
        <f t="shared" si="65"/>
        <v>0</v>
      </c>
      <c r="BK27" s="57">
        <f t="shared" si="66"/>
        <v>78.435517507575724</v>
      </c>
      <c r="BL27" s="57">
        <f t="shared" si="67"/>
        <v>0</v>
      </c>
      <c r="BM27" s="57">
        <f t="shared" si="68"/>
        <v>34.901100012191968</v>
      </c>
      <c r="BN27" s="57">
        <f t="shared" si="69"/>
        <v>223.07294812539664</v>
      </c>
      <c r="BO27" s="57">
        <f t="shared" si="70"/>
        <v>0.22176644049462557</v>
      </c>
      <c r="BP27" s="57">
        <f t="shared" si="153"/>
        <v>1.299944516650996</v>
      </c>
      <c r="BQ27" s="57">
        <f t="shared" si="154"/>
        <v>0.1610373500986074</v>
      </c>
      <c r="BR27" s="57">
        <f t="shared" si="155"/>
        <v>0.37329068941180971</v>
      </c>
      <c r="BS27" s="57">
        <f t="shared" si="156"/>
        <v>0.68832763599987123</v>
      </c>
      <c r="BT27" s="57">
        <f t="shared" si="157"/>
        <v>0.69516306236513503</v>
      </c>
      <c r="BU27" s="57">
        <f t="shared" si="158"/>
        <v>0.20454432413504212</v>
      </c>
      <c r="BV27" s="57">
        <f t="shared" si="159"/>
        <v>0</v>
      </c>
      <c r="BW27" s="57">
        <f t="shared" si="98"/>
        <v>0.13508337718079977</v>
      </c>
      <c r="BX27" s="57">
        <f t="shared" si="99"/>
        <v>0.15446367228858082</v>
      </c>
      <c r="BY27" s="57">
        <f t="shared" si="100"/>
        <v>3.0825123883654125E-2</v>
      </c>
      <c r="BZ27" s="57">
        <f t="shared" si="101"/>
        <v>0</v>
      </c>
      <c r="CA27" s="57">
        <f t="shared" si="102"/>
        <v>0</v>
      </c>
      <c r="CB27" s="57">
        <f t="shared" si="103"/>
        <v>6.5547997190987209E-2</v>
      </c>
      <c r="CC27" s="57">
        <f t="shared" si="104"/>
        <v>0.23024756293996562</v>
      </c>
      <c r="CD27" s="57">
        <f t="shared" si="105"/>
        <v>7.2138455589040487E-2</v>
      </c>
      <c r="CE27" s="57">
        <f t="shared" si="106"/>
        <v>0.12310774649758643</v>
      </c>
      <c r="CF27" s="57">
        <f t="shared" si="107"/>
        <v>0.59682643397421564</v>
      </c>
      <c r="CG27" s="57">
        <f t="shared" si="108"/>
        <v>4.757082221452387E-2</v>
      </c>
      <c r="CH27" s="57">
        <f t="shared" si="109"/>
        <v>5.2474655266361678E-2</v>
      </c>
      <c r="CI27" s="57">
        <f t="shared" si="110"/>
        <v>0</v>
      </c>
      <c r="CJ27" s="57">
        <f t="shared" si="111"/>
        <v>0</v>
      </c>
      <c r="CK27" s="57">
        <f t="shared" si="112"/>
        <v>3.8075332616643857E-2</v>
      </c>
      <c r="CL27" s="57">
        <f t="shared" si="113"/>
        <v>0</v>
      </c>
      <c r="CM27" s="57">
        <f t="shared" si="114"/>
        <v>5.0331608740263607E-2</v>
      </c>
      <c r="CN27" s="57">
        <f t="shared" si="115"/>
        <v>0.13841397300470831</v>
      </c>
      <c r="CO27" s="57">
        <f t="shared" si="116"/>
        <v>3.8643401557135831E-2</v>
      </c>
      <c r="CP27" s="57">
        <f t="shared" si="117"/>
        <v>0</v>
      </c>
      <c r="CQ27" s="57">
        <f t="shared" si="118"/>
        <v>0.31543407720815236</v>
      </c>
      <c r="CR27" s="57">
        <f t="shared" si="119"/>
        <v>0</v>
      </c>
      <c r="CS27" s="57">
        <f t="shared" si="120"/>
        <v>8.6553659012275144E-2</v>
      </c>
      <c r="CT27" s="57">
        <f t="shared" si="121"/>
        <v>0.17608936190261446</v>
      </c>
      <c r="CU27" s="39">
        <v>6.35</v>
      </c>
      <c r="CV27" s="39">
        <v>37.628865979381402</v>
      </c>
      <c r="CW27" s="39">
        <v>4.6082949308755801</v>
      </c>
      <c r="CX27" s="39">
        <v>10.7049608355091</v>
      </c>
      <c r="CY27" s="39">
        <v>19.801980198019798</v>
      </c>
      <c r="CZ27" s="39">
        <v>20</v>
      </c>
      <c r="DA27" s="39">
        <v>5.85585585585586</v>
      </c>
      <c r="DB27" s="39">
        <v>0</v>
      </c>
      <c r="DC27" s="39">
        <v>3.8645833333333299</v>
      </c>
      <c r="DD27" s="39">
        <v>4.4198895027624303</v>
      </c>
      <c r="DE27" s="39">
        <v>0.88095238095238104</v>
      </c>
      <c r="DF27" s="39">
        <v>0</v>
      </c>
      <c r="DG27" s="39">
        <v>0</v>
      </c>
      <c r="DH27" s="39">
        <v>1.8739495798319299</v>
      </c>
      <c r="DI27" s="39">
        <v>6.5934065934065904</v>
      </c>
      <c r="DJ27" s="39">
        <v>2.0625</v>
      </c>
      <c r="DK27" s="39">
        <v>3.5215517241379302</v>
      </c>
      <c r="DL27" s="39">
        <v>17.153846153846199</v>
      </c>
      <c r="DM27" s="39">
        <v>1.3597560975609799</v>
      </c>
      <c r="DN27" s="39">
        <v>1.5</v>
      </c>
      <c r="DO27" s="39">
        <v>0</v>
      </c>
      <c r="DP27" s="39">
        <v>0</v>
      </c>
      <c r="DQ27" s="39">
        <v>1.0882352941176501</v>
      </c>
      <c r="DR27" s="39">
        <v>0</v>
      </c>
      <c r="DS27" s="39">
        <v>1.43870967741935</v>
      </c>
      <c r="DT27" s="39">
        <v>3.96</v>
      </c>
      <c r="DU27" s="78">
        <v>1.1044776119402999</v>
      </c>
      <c r="DV27" s="78">
        <v>0</v>
      </c>
      <c r="DW27" s="78">
        <v>9.0405405405405403</v>
      </c>
      <c r="DX27" s="78">
        <v>0</v>
      </c>
      <c r="DY27" s="78">
        <v>2.4750000000000001</v>
      </c>
      <c r="DZ27" s="78">
        <v>5.03978779840849</v>
      </c>
      <c r="EA27">
        <f t="shared" si="71"/>
        <v>3.3817797764013688</v>
      </c>
      <c r="EB27">
        <f t="shared" si="34"/>
        <v>3.3602565555357074E-2</v>
      </c>
      <c r="EC27">
        <v>572.77</v>
      </c>
      <c r="ED27" s="57">
        <f t="shared" si="72"/>
        <v>1.1761392040478976E-3</v>
      </c>
      <c r="EE27" s="57">
        <f t="shared" si="73"/>
        <v>1244532.5080376153</v>
      </c>
      <c r="EF27" s="57">
        <f t="shared" si="160"/>
        <v>65188.97717739272</v>
      </c>
      <c r="EG27" s="57">
        <f t="shared" si="161"/>
        <v>72917.567255124843</v>
      </c>
      <c r="EH27" s="57">
        <f t="shared" si="162"/>
        <v>128697.82607701758</v>
      </c>
      <c r="EI27" s="57">
        <f t="shared" si="163"/>
        <v>67877.182421821286</v>
      </c>
      <c r="EJ27" s="57">
        <f t="shared" si="164"/>
        <v>26882.052444285655</v>
      </c>
      <c r="EK27" s="57">
        <f t="shared" si="165"/>
        <v>74597.695532892685</v>
      </c>
      <c r="EL27" s="57">
        <f t="shared" si="166"/>
        <v>15457.180155464253</v>
      </c>
      <c r="EM27" s="57">
        <f t="shared" si="122"/>
        <v>32258.46293314279</v>
      </c>
      <c r="EN27" s="57">
        <f t="shared" si="123"/>
        <v>121641.2873103926</v>
      </c>
      <c r="EO27" s="57">
        <f t="shared" si="124"/>
        <v>28226.155066499941</v>
      </c>
      <c r="EP27" s="57">
        <f t="shared" si="125"/>
        <v>12768.974911035688</v>
      </c>
      <c r="EQ27" s="57">
        <f t="shared" si="126"/>
        <v>23185.770233196381</v>
      </c>
      <c r="ER27" s="57">
        <f t="shared" si="127"/>
        <v>39987.053010874915</v>
      </c>
      <c r="ES27" s="57">
        <f t="shared" si="128"/>
        <v>91735.003966124801</v>
      </c>
      <c r="ET27" s="57">
        <f t="shared" si="129"/>
        <v>48387.694399714186</v>
      </c>
      <c r="EU27" s="57">
        <f t="shared" si="130"/>
        <v>77957.952088428399</v>
      </c>
      <c r="EV27" s="57">
        <f t="shared" si="131"/>
        <v>8736.6670443928397</v>
      </c>
      <c r="EW27" s="57">
        <f t="shared" si="132"/>
        <v>55108.207510785593</v>
      </c>
      <c r="EX27" s="57">
        <f t="shared" si="133"/>
        <v>16801.282777678534</v>
      </c>
      <c r="EY27" s="57">
        <f t="shared" si="134"/>
        <v>16465.257122124964</v>
      </c>
      <c r="EZ27" s="57">
        <f t="shared" si="135"/>
        <v>46035.514810839188</v>
      </c>
      <c r="FA27" s="57">
        <f t="shared" si="136"/>
        <v>22849.74457764281</v>
      </c>
      <c r="FB27" s="57">
        <f t="shared" si="137"/>
        <v>17137.308433232105</v>
      </c>
      <c r="FC27" s="57">
        <f t="shared" si="138"/>
        <v>52083.976610803467</v>
      </c>
      <c r="FD27" s="57">
        <f t="shared" si="139"/>
        <v>25201.924166517805</v>
      </c>
      <c r="FE27" s="57">
        <f t="shared" si="140"/>
        <v>22513.71892208924</v>
      </c>
      <c r="FF27" s="57">
        <f t="shared" si="141"/>
        <v>28226.155066499941</v>
      </c>
      <c r="FG27" s="57">
        <f t="shared" si="142"/>
        <v>24865.898510964234</v>
      </c>
      <c r="FH27" s="57">
        <f t="shared" si="143"/>
        <v>22177.693266535669</v>
      </c>
      <c r="FI27" s="57">
        <f t="shared" si="144"/>
        <v>40323.078666428482</v>
      </c>
      <c r="FJ27" s="57">
        <f t="shared" si="145"/>
        <v>126681.67214369615</v>
      </c>
      <c r="FK27" s="39">
        <v>37036830</v>
      </c>
      <c r="FL27" s="39">
        <v>1940000</v>
      </c>
      <c r="FM27" s="39">
        <v>2170000</v>
      </c>
      <c r="FN27" s="39">
        <v>3830000</v>
      </c>
      <c r="FO27" s="39">
        <v>2020000</v>
      </c>
      <c r="FP27" s="39">
        <v>800000</v>
      </c>
      <c r="FQ27" s="39">
        <v>2220000</v>
      </c>
      <c r="FR27" s="39">
        <v>460000</v>
      </c>
      <c r="FS27" s="39">
        <v>960000</v>
      </c>
      <c r="FT27" s="39">
        <v>3620000</v>
      </c>
      <c r="FU27" s="39">
        <v>840000</v>
      </c>
      <c r="FV27" s="39">
        <v>380000</v>
      </c>
      <c r="FW27" s="39">
        <v>690000</v>
      </c>
      <c r="FX27" s="39">
        <v>1190000</v>
      </c>
      <c r="FY27" s="39">
        <v>2730000</v>
      </c>
      <c r="FZ27" s="39">
        <v>1440000</v>
      </c>
      <c r="GA27" s="39">
        <v>2320000</v>
      </c>
      <c r="GB27" s="39">
        <v>260000</v>
      </c>
      <c r="GC27" s="39">
        <v>1640000</v>
      </c>
      <c r="GD27" s="39">
        <v>500000</v>
      </c>
      <c r="GE27" s="39">
        <v>490000</v>
      </c>
      <c r="GF27" s="39">
        <v>1370000</v>
      </c>
      <c r="GG27" s="39">
        <v>680000</v>
      </c>
      <c r="GH27" s="39">
        <v>510000</v>
      </c>
      <c r="GI27" s="39">
        <v>1550000</v>
      </c>
      <c r="GJ27" s="39">
        <v>750000</v>
      </c>
      <c r="GK27" s="39">
        <v>670000</v>
      </c>
      <c r="GL27" s="39">
        <v>840000</v>
      </c>
      <c r="GM27" s="39">
        <v>740000</v>
      </c>
      <c r="GN27" s="39">
        <v>660000</v>
      </c>
      <c r="GO27" s="39">
        <v>1200000</v>
      </c>
      <c r="GP27" s="39">
        <v>3770000</v>
      </c>
      <c r="GQ27" s="30">
        <v>5.8666769480519359E-5</v>
      </c>
      <c r="GR27" s="75">
        <f t="shared" si="36"/>
        <v>5.5688311688311684E-3</v>
      </c>
      <c r="GS27" s="59">
        <v>6.4000000000000003E-3</v>
      </c>
      <c r="GT27">
        <v>1.7</v>
      </c>
      <c r="GU27">
        <v>5</v>
      </c>
      <c r="GV27">
        <v>6</v>
      </c>
      <c r="HA27" s="40"/>
      <c r="HB27" s="57"/>
    </row>
    <row r="28" spans="1:210" x14ac:dyDescent="0.25">
      <c r="C28" s="106">
        <f>AVERAGE(C5:C27)</f>
        <v>2.695054937833925E-7</v>
      </c>
      <c r="D28" s="106">
        <f t="shared" ref="D28:AH28" si="167">AVERAGE(D5:D27)</f>
        <v>1.5970371820916779E-6</v>
      </c>
      <c r="E28" s="106">
        <f t="shared" si="167"/>
        <v>1.9558437808583991E-7</v>
      </c>
      <c r="F28" s="106">
        <f t="shared" si="167"/>
        <v>4.5433791431586063E-7</v>
      </c>
      <c r="G28" s="106">
        <f t="shared" si="167"/>
        <v>8.4043188207184847E-7</v>
      </c>
      <c r="H28" s="106">
        <f t="shared" si="167"/>
        <v>8.4883620089255753E-7</v>
      </c>
      <c r="I28" s="106">
        <f t="shared" si="167"/>
        <v>2.4853312188296346E-7</v>
      </c>
      <c r="J28" s="106">
        <f t="shared" si="167"/>
        <v>0</v>
      </c>
      <c r="K28" s="106">
        <f t="shared" si="167"/>
        <v>1.6401991173496896E-7</v>
      </c>
      <c r="L28" s="106">
        <f t="shared" si="167"/>
        <v>1.8758811069449158E-7</v>
      </c>
      <c r="M28" s="106">
        <f t="shared" si="167"/>
        <v>3.7389213610737215E-8</v>
      </c>
      <c r="N28" s="106">
        <f t="shared" si="167"/>
        <v>0</v>
      </c>
      <c r="O28" s="106">
        <f t="shared" si="167"/>
        <v>0</v>
      </c>
      <c r="P28" s="106">
        <f t="shared" si="167"/>
        <v>7.9533812100436914E-8</v>
      </c>
      <c r="Q28" s="106">
        <f t="shared" si="167"/>
        <v>2.7983611018436346E-7</v>
      </c>
      <c r="R28" s="106">
        <f t="shared" si="167"/>
        <v>8.7536233217045359E-8</v>
      </c>
      <c r="S28" s="106">
        <f t="shared" si="167"/>
        <v>1.4946102933819351E-7</v>
      </c>
      <c r="T28" s="106">
        <f t="shared" si="167"/>
        <v>7.2804027999631621E-7</v>
      </c>
      <c r="U28" s="106">
        <f t="shared" si="167"/>
        <v>5.7710509999711548E-8</v>
      </c>
      <c r="V28" s="106">
        <f t="shared" si="167"/>
        <v>6.3662715066945835E-8</v>
      </c>
      <c r="W28" s="106">
        <f t="shared" si="167"/>
        <v>0</v>
      </c>
      <c r="X28" s="106">
        <f t="shared" si="167"/>
        <v>0</v>
      </c>
      <c r="Y28" s="106">
        <f t="shared" si="167"/>
        <v>4.6186675636796207E-8</v>
      </c>
      <c r="Z28" s="106">
        <f t="shared" si="167"/>
        <v>0</v>
      </c>
      <c r="AA28" s="106">
        <f t="shared" si="167"/>
        <v>6.106144283839944E-8</v>
      </c>
      <c r="AB28" s="106">
        <f t="shared" si="167"/>
        <v>1.6806956777672311E-7</v>
      </c>
      <c r="AC28" s="106">
        <f t="shared" si="167"/>
        <v>4.6876029004516871E-8</v>
      </c>
      <c r="AD28" s="106">
        <f t="shared" si="167"/>
        <v>0</v>
      </c>
      <c r="AE28" s="106">
        <f t="shared" si="167"/>
        <v>3.836969043223842E-7</v>
      </c>
      <c r="AF28" s="106">
        <f t="shared" si="167"/>
        <v>0</v>
      </c>
      <c r="AG28" s="106">
        <f t="shared" si="167"/>
        <v>1.0504347986045778E-7</v>
      </c>
      <c r="AH28" s="106">
        <f t="shared" si="167"/>
        <v>2.1389771640528298E-7</v>
      </c>
      <c r="AI28" s="70">
        <f>AVERAGE(AI5:AI27)</f>
        <v>5704.4989508850067</v>
      </c>
      <c r="AJ28" s="70">
        <f t="shared" ref="AJ28:BN28" si="168">AVERAGE(AJ5:AJ27)</f>
        <v>1751.5172425990133</v>
      </c>
      <c r="AK28" s="70">
        <f t="shared" si="168"/>
        <v>242.7024833286026</v>
      </c>
      <c r="AL28" s="70">
        <f t="shared" si="168"/>
        <v>992.96468399150967</v>
      </c>
      <c r="AM28" s="70">
        <f t="shared" si="168"/>
        <v>965.68269006481523</v>
      </c>
      <c r="AN28" s="70">
        <f t="shared" si="168"/>
        <v>386.24648961261545</v>
      </c>
      <c r="AO28" s="70">
        <f t="shared" si="168"/>
        <v>315.37573665590941</v>
      </c>
      <c r="AP28" s="70">
        <f t="shared" si="168"/>
        <v>0</v>
      </c>
      <c r="AQ28" s="70">
        <f t="shared" si="168"/>
        <v>90.066028647009261</v>
      </c>
      <c r="AR28" s="70">
        <f t="shared" si="168"/>
        <v>388.34954166720854</v>
      </c>
      <c r="AS28" s="70">
        <f t="shared" si="168"/>
        <v>17.983407582098767</v>
      </c>
      <c r="AT28" s="70">
        <f t="shared" si="168"/>
        <v>0</v>
      </c>
      <c r="AU28" s="70">
        <f t="shared" si="168"/>
        <v>0</v>
      </c>
      <c r="AV28" s="70">
        <f t="shared" si="168"/>
        <v>54.17441851470474</v>
      </c>
      <c r="AW28" s="70">
        <f t="shared" si="168"/>
        <v>436.56162747240683</v>
      </c>
      <c r="AX28" s="70">
        <f t="shared" si="168"/>
        <v>72.146821576767067</v>
      </c>
      <c r="AY28" s="70">
        <f t="shared" si="168"/>
        <v>198.36326001614702</v>
      </c>
      <c r="AZ28" s="70">
        <f t="shared" si="168"/>
        <v>107.77282545771844</v>
      </c>
      <c r="BA28" s="70">
        <f t="shared" si="168"/>
        <v>54.184163932640146</v>
      </c>
      <c r="BB28" s="70">
        <f t="shared" si="168"/>
        <v>18.222479450816312</v>
      </c>
      <c r="BC28" s="70">
        <f t="shared" si="168"/>
        <v>0</v>
      </c>
      <c r="BD28" s="70">
        <f t="shared" si="168"/>
        <v>0</v>
      </c>
      <c r="BE28" s="70">
        <f t="shared" si="168"/>
        <v>17.982103345479253</v>
      </c>
      <c r="BF28" s="70">
        <f t="shared" si="168"/>
        <v>0</v>
      </c>
      <c r="BG28" s="70">
        <f t="shared" si="168"/>
        <v>54.182667311587913</v>
      </c>
      <c r="BH28" s="70">
        <f t="shared" si="168"/>
        <v>72.098971379074499</v>
      </c>
      <c r="BI28" s="70">
        <f t="shared" si="168"/>
        <v>17.982001155826225</v>
      </c>
      <c r="BJ28" s="70">
        <f t="shared" si="168"/>
        <v>0</v>
      </c>
      <c r="BK28" s="70">
        <f t="shared" si="168"/>
        <v>162.11686617162451</v>
      </c>
      <c r="BL28" s="70">
        <f t="shared" si="168"/>
        <v>0</v>
      </c>
      <c r="BM28" s="70">
        <f t="shared" si="168"/>
        <v>72.136413957777791</v>
      </c>
      <c r="BN28" s="70">
        <f t="shared" si="168"/>
        <v>461.06519631570956</v>
      </c>
      <c r="EE28" s="79">
        <f>AVERAGE(EE5:EE27)</f>
        <v>2572300.3616605611</v>
      </c>
      <c r="EF28" s="79">
        <f t="shared" ref="EF28:FJ28" si="169">AVERAGE(EF5:EF27)</f>
        <v>134737.84612834008</v>
      </c>
      <c r="EG28" s="79">
        <f t="shared" si="169"/>
        <v>150711.92066932886</v>
      </c>
      <c r="EH28" s="79">
        <f t="shared" si="169"/>
        <v>266003.06735646521</v>
      </c>
      <c r="EI28" s="79">
        <f t="shared" si="169"/>
        <v>140294.04596868396</v>
      </c>
      <c r="EJ28" s="79">
        <f t="shared" si="169"/>
        <v>55561.998403439196</v>
      </c>
      <c r="EK28" s="79">
        <f t="shared" si="169"/>
        <v>154184.54556954381</v>
      </c>
      <c r="EL28" s="79">
        <f t="shared" si="169"/>
        <v>31948.149081977535</v>
      </c>
      <c r="EM28" s="79">
        <f t="shared" si="169"/>
        <v>66674.398084127053</v>
      </c>
      <c r="EN28" s="79">
        <f t="shared" si="169"/>
        <v>251418.04277556232</v>
      </c>
      <c r="EO28" s="79">
        <f t="shared" si="169"/>
        <v>58340.098323611172</v>
      </c>
      <c r="EP28" s="79">
        <f t="shared" si="169"/>
        <v>26391.949241633622</v>
      </c>
      <c r="EQ28" s="79">
        <f t="shared" si="169"/>
        <v>47922.223622966318</v>
      </c>
      <c r="ER28" s="79">
        <f t="shared" si="169"/>
        <v>82648.472625115799</v>
      </c>
      <c r="ES28" s="79">
        <f t="shared" si="169"/>
        <v>189605.31955173629</v>
      </c>
      <c r="ET28" s="79">
        <f t="shared" si="169"/>
        <v>100011.59712619057</v>
      </c>
      <c r="EU28" s="79">
        <f t="shared" si="169"/>
        <v>161129.7953699737</v>
      </c>
      <c r="EV28" s="79">
        <f t="shared" si="169"/>
        <v>18057.649481117744</v>
      </c>
      <c r="EW28" s="79">
        <f t="shared" si="169"/>
        <v>113902.09672705038</v>
      </c>
      <c r="EX28" s="79">
        <f t="shared" si="169"/>
        <v>34726.249002149503</v>
      </c>
      <c r="EY28" s="79">
        <f t="shared" si="169"/>
        <v>34031.724022106515</v>
      </c>
      <c r="EZ28" s="79">
        <f t="shared" si="169"/>
        <v>95149.922265889647</v>
      </c>
      <c r="FA28" s="79">
        <f t="shared" si="169"/>
        <v>47227.698642923322</v>
      </c>
      <c r="FB28" s="79">
        <f t="shared" si="169"/>
        <v>35420.773982192499</v>
      </c>
      <c r="FC28" s="79">
        <f t="shared" si="169"/>
        <v>107651.37190666345</v>
      </c>
      <c r="FD28" s="79">
        <f t="shared" si="169"/>
        <v>52089.373503224269</v>
      </c>
      <c r="FE28" s="79">
        <f t="shared" si="169"/>
        <v>46533.173662880341</v>
      </c>
      <c r="FF28" s="79">
        <f t="shared" si="169"/>
        <v>58340.098323611172</v>
      </c>
      <c r="FG28" s="79">
        <f t="shared" si="169"/>
        <v>51394.848523181267</v>
      </c>
      <c r="FH28" s="79">
        <f t="shared" si="169"/>
        <v>45838.648682837331</v>
      </c>
      <c r="FI28" s="79">
        <f t="shared" si="169"/>
        <v>83342.997605158802</v>
      </c>
      <c r="FJ28" s="79">
        <f t="shared" si="169"/>
        <v>261835.91747620731</v>
      </c>
      <c r="HA28" s="38"/>
      <c r="HB28" s="57"/>
    </row>
    <row r="29" spans="1:210" x14ac:dyDescent="0.25"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HA29" s="40"/>
      <c r="HB29" s="57"/>
    </row>
    <row r="30" spans="1:210" x14ac:dyDescent="0.25">
      <c r="A30" t="s">
        <v>360</v>
      </c>
      <c r="B30" s="70">
        <f>AI28/1016047</f>
        <v>5.6144046002645611E-3</v>
      </c>
      <c r="C30" s="70">
        <f t="shared" ref="C30:AG30" si="170">AJ28/1016047</f>
        <v>1.7238545486567189E-3</v>
      </c>
      <c r="D30" s="70">
        <f t="shared" si="170"/>
        <v>2.3886934691859984E-4</v>
      </c>
      <c r="E30" s="70">
        <f t="shared" si="170"/>
        <v>9.7728223595120074E-4</v>
      </c>
      <c r="F30" s="70">
        <f t="shared" si="170"/>
        <v>9.5043112185244898E-4</v>
      </c>
      <c r="G30" s="70">
        <f t="shared" si="170"/>
        <v>3.8014628222180218E-4</v>
      </c>
      <c r="H30" s="70">
        <f t="shared" si="170"/>
        <v>3.1039483080596609E-4</v>
      </c>
      <c r="I30" s="70">
        <f t="shared" si="170"/>
        <v>0</v>
      </c>
      <c r="J30" s="70">
        <f t="shared" si="170"/>
        <v>8.8643565353777192E-5</v>
      </c>
      <c r="K30" s="70">
        <f t="shared" si="170"/>
        <v>3.8221611959605073E-4</v>
      </c>
      <c r="L30" s="70">
        <f t="shared" si="170"/>
        <v>1.7699385542301455E-5</v>
      </c>
      <c r="M30" s="70">
        <f t="shared" si="170"/>
        <v>0</v>
      </c>
      <c r="N30" s="70">
        <f t="shared" si="170"/>
        <v>0</v>
      </c>
      <c r="O30" s="70">
        <f t="shared" si="170"/>
        <v>5.3318811545828823E-5</v>
      </c>
      <c r="P30" s="70">
        <f t="shared" si="170"/>
        <v>4.2966676489611882E-4</v>
      </c>
      <c r="Q30" s="70">
        <f t="shared" si="170"/>
        <v>7.1007366368649346E-5</v>
      </c>
      <c r="R30" s="70">
        <f t="shared" si="170"/>
        <v>1.952303978222927E-4</v>
      </c>
      <c r="S30" s="70">
        <f t="shared" si="170"/>
        <v>1.0607070879370584E-4</v>
      </c>
      <c r="T30" s="70">
        <f t="shared" si="170"/>
        <v>5.3328403048914219E-5</v>
      </c>
      <c r="U30" s="70">
        <f t="shared" si="170"/>
        <v>1.7934681614941347E-5</v>
      </c>
      <c r="V30" s="70">
        <f t="shared" si="170"/>
        <v>0</v>
      </c>
      <c r="W30" s="70">
        <f t="shared" si="170"/>
        <v>0</v>
      </c>
      <c r="X30" s="70">
        <f t="shared" si="170"/>
        <v>1.7698101904222198E-5</v>
      </c>
      <c r="Y30" s="70">
        <f t="shared" si="170"/>
        <v>0</v>
      </c>
      <c r="Z30" s="70">
        <f t="shared" si="170"/>
        <v>5.3326930064837466E-5</v>
      </c>
      <c r="AA30" s="70">
        <f t="shared" si="170"/>
        <v>7.0960271895960023E-5</v>
      </c>
      <c r="AB30" s="70">
        <f t="shared" si="170"/>
        <v>1.7698001328507663E-5</v>
      </c>
      <c r="AC30" s="70">
        <f t="shared" si="170"/>
        <v>0</v>
      </c>
      <c r="AD30" s="70">
        <f t="shared" si="170"/>
        <v>1.595564636002316E-4</v>
      </c>
      <c r="AE30" s="70">
        <f t="shared" si="170"/>
        <v>0</v>
      </c>
      <c r="AF30" s="70">
        <f t="shared" si="170"/>
        <v>7.099712312302264E-5</v>
      </c>
      <c r="AG30" s="70">
        <f t="shared" si="170"/>
        <v>4.5378333513676982E-4</v>
      </c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HA30" s="38"/>
      <c r="HB30" s="57"/>
    </row>
    <row r="31" spans="1:210" x14ac:dyDescent="0.25">
      <c r="B31" s="60">
        <f>B30*$B5*1.2</f>
        <v>44.560406431379768</v>
      </c>
      <c r="C31" s="60">
        <f t="shared" ref="C31:AG31" si="171">C30*$B5*1.2</f>
        <v>13.681888781778646</v>
      </c>
      <c r="D31" s="60">
        <f t="shared" si="171"/>
        <v>1.8958582326235431</v>
      </c>
      <c r="E31" s="60">
        <f t="shared" si="171"/>
        <v>7.7564936502974895</v>
      </c>
      <c r="F31" s="60">
        <f t="shared" si="171"/>
        <v>7.5433817279185167</v>
      </c>
      <c r="G31" s="60">
        <f t="shared" si="171"/>
        <v>3.0171450127379993</v>
      </c>
      <c r="H31" s="60">
        <f t="shared" si="171"/>
        <v>2.4635416931407916</v>
      </c>
      <c r="I31" s="60">
        <f t="shared" si="171"/>
        <v>0</v>
      </c>
      <c r="J31" s="60">
        <f t="shared" si="171"/>
        <v>0.70354624949985889</v>
      </c>
      <c r="K31" s="60">
        <f t="shared" si="171"/>
        <v>3.0335728980099357</v>
      </c>
      <c r="L31" s="60">
        <f t="shared" si="171"/>
        <v>0.14047648317213818</v>
      </c>
      <c r="M31" s="60">
        <f t="shared" si="171"/>
        <v>0</v>
      </c>
      <c r="N31" s="60">
        <f t="shared" si="171"/>
        <v>0</v>
      </c>
      <c r="O31" s="60">
        <f t="shared" si="171"/>
        <v>0.42318074347693418</v>
      </c>
      <c r="P31" s="60">
        <f t="shared" si="171"/>
        <v>3.4101791796275154</v>
      </c>
      <c r="Q31" s="60">
        <f t="shared" si="171"/>
        <v>0.56357126539469604</v>
      </c>
      <c r="R31" s="60">
        <f t="shared" si="171"/>
        <v>1.5495046214359725</v>
      </c>
      <c r="S31" s="60">
        <f t="shared" si="171"/>
        <v>0.84186200155388446</v>
      </c>
      <c r="T31" s="60">
        <f t="shared" si="171"/>
        <v>0.42325686931862233</v>
      </c>
      <c r="U31" s="60">
        <f t="shared" si="171"/>
        <v>0.14234398104146648</v>
      </c>
      <c r="V31" s="60">
        <f t="shared" si="171"/>
        <v>0</v>
      </c>
      <c r="W31" s="60">
        <f t="shared" si="171"/>
        <v>0</v>
      </c>
      <c r="X31" s="60">
        <f t="shared" si="171"/>
        <v>0.14046629519343073</v>
      </c>
      <c r="Y31" s="60">
        <f t="shared" si="171"/>
        <v>0</v>
      </c>
      <c r="Z31" s="60">
        <f t="shared" si="171"/>
        <v>0.423245178538602</v>
      </c>
      <c r="AA31" s="60">
        <f t="shared" si="171"/>
        <v>0.56319748598385555</v>
      </c>
      <c r="AB31" s="60">
        <f t="shared" si="171"/>
        <v>0.14046549694409963</v>
      </c>
      <c r="AC31" s="60">
        <f t="shared" si="171"/>
        <v>0</v>
      </c>
      <c r="AD31" s="60">
        <f t="shared" si="171"/>
        <v>1.2663677403023181</v>
      </c>
      <c r="AE31" s="60">
        <f t="shared" si="171"/>
        <v>0</v>
      </c>
      <c r="AF31" s="60">
        <f t="shared" si="171"/>
        <v>0.56348996680280605</v>
      </c>
      <c r="AG31" s="60">
        <f t="shared" si="171"/>
        <v>3.6015875743135144</v>
      </c>
      <c r="HA31" s="40"/>
      <c r="HB31" s="57"/>
    </row>
    <row r="32" spans="1:210" x14ac:dyDescent="0.25">
      <c r="B32">
        <f>B31*81.6</f>
        <v>3636.129164800589</v>
      </c>
      <c r="C32">
        <f t="shared" ref="C32:AG32" si="172">C31*81.6</f>
        <v>1116.4421245931374</v>
      </c>
      <c r="D32">
        <f t="shared" si="172"/>
        <v>154.70203178208112</v>
      </c>
      <c r="E32">
        <f t="shared" si="172"/>
        <v>632.9298818642751</v>
      </c>
      <c r="F32">
        <f t="shared" si="172"/>
        <v>615.53994899815086</v>
      </c>
      <c r="G32">
        <f t="shared" si="172"/>
        <v>246.19903303942073</v>
      </c>
      <c r="H32">
        <f t="shared" si="172"/>
        <v>201.02500216028858</v>
      </c>
      <c r="I32">
        <f t="shared" si="172"/>
        <v>0</v>
      </c>
      <c r="J32">
        <f t="shared" si="172"/>
        <v>57.409373959188478</v>
      </c>
      <c r="K32">
        <f t="shared" si="172"/>
        <v>247.53954847761074</v>
      </c>
      <c r="L32">
        <f t="shared" si="172"/>
        <v>11.462881026846475</v>
      </c>
      <c r="M32">
        <f t="shared" si="172"/>
        <v>0</v>
      </c>
      <c r="N32">
        <f t="shared" si="172"/>
        <v>0</v>
      </c>
      <c r="O32">
        <f t="shared" si="172"/>
        <v>34.531548667717828</v>
      </c>
      <c r="P32">
        <f t="shared" si="172"/>
        <v>278.27062105760524</v>
      </c>
      <c r="Q32">
        <f t="shared" si="172"/>
        <v>45.987415256207193</v>
      </c>
      <c r="R32">
        <f t="shared" si="172"/>
        <v>126.43957710917535</v>
      </c>
      <c r="S32">
        <f t="shared" si="172"/>
        <v>68.695939326796974</v>
      </c>
      <c r="T32">
        <f t="shared" si="172"/>
        <v>34.537760536399581</v>
      </c>
      <c r="U32">
        <f t="shared" si="172"/>
        <v>11.615268852983665</v>
      </c>
      <c r="V32">
        <f t="shared" si="172"/>
        <v>0</v>
      </c>
      <c r="W32">
        <f t="shared" si="172"/>
        <v>0</v>
      </c>
      <c r="X32">
        <f t="shared" si="172"/>
        <v>11.462049687783948</v>
      </c>
      <c r="Y32">
        <f t="shared" si="172"/>
        <v>0</v>
      </c>
      <c r="Z32">
        <f t="shared" si="172"/>
        <v>34.536806568749924</v>
      </c>
      <c r="AA32">
        <f t="shared" si="172"/>
        <v>45.956914856282609</v>
      </c>
      <c r="AB32">
        <f t="shared" si="172"/>
        <v>11.46198455063853</v>
      </c>
      <c r="AC32">
        <f t="shared" si="172"/>
        <v>0</v>
      </c>
      <c r="AD32">
        <f t="shared" si="172"/>
        <v>103.33560760866915</v>
      </c>
      <c r="AE32">
        <f t="shared" si="172"/>
        <v>0</v>
      </c>
      <c r="AF32">
        <f t="shared" si="172"/>
        <v>45.980781291108968</v>
      </c>
      <c r="AG32">
        <f t="shared" si="172"/>
        <v>293.88954606398278</v>
      </c>
      <c r="HA32" s="40"/>
      <c r="HB32" s="57"/>
    </row>
    <row r="33" spans="1:211" x14ac:dyDescent="0.25">
      <c r="A33" s="41"/>
      <c r="B33">
        <f>B31*28.2</f>
        <v>1256.6034613649094</v>
      </c>
      <c r="C33">
        <f t="shared" ref="C33:AG33" si="173">C31*28.2</f>
        <v>385.82926364615781</v>
      </c>
      <c r="D33">
        <f t="shared" si="173"/>
        <v>53.463202159983915</v>
      </c>
      <c r="E33">
        <f t="shared" si="173"/>
        <v>218.73312093838919</v>
      </c>
      <c r="F33">
        <f t="shared" si="173"/>
        <v>212.72336472730217</v>
      </c>
      <c r="G33">
        <f t="shared" si="173"/>
        <v>85.083489359211583</v>
      </c>
      <c r="H33">
        <f t="shared" si="173"/>
        <v>69.471875746570319</v>
      </c>
      <c r="I33">
        <f t="shared" si="173"/>
        <v>0</v>
      </c>
      <c r="J33">
        <f t="shared" si="173"/>
        <v>19.840004235896021</v>
      </c>
      <c r="K33">
        <f t="shared" si="173"/>
        <v>85.546755723880182</v>
      </c>
      <c r="L33">
        <f t="shared" si="173"/>
        <v>3.9614368254542964</v>
      </c>
      <c r="M33">
        <f t="shared" si="173"/>
        <v>0</v>
      </c>
      <c r="N33">
        <f t="shared" si="173"/>
        <v>0</v>
      </c>
      <c r="O33">
        <f t="shared" si="173"/>
        <v>11.933696966049544</v>
      </c>
      <c r="P33">
        <f t="shared" si="173"/>
        <v>96.167052865495933</v>
      </c>
      <c r="Q33">
        <f t="shared" si="173"/>
        <v>15.892709684130429</v>
      </c>
      <c r="R33">
        <f t="shared" si="173"/>
        <v>43.696030324494423</v>
      </c>
      <c r="S33">
        <f t="shared" si="173"/>
        <v>23.740508443819543</v>
      </c>
      <c r="T33">
        <f t="shared" si="173"/>
        <v>11.935843714785149</v>
      </c>
      <c r="U33">
        <f t="shared" si="173"/>
        <v>4.0141002653693549</v>
      </c>
      <c r="V33">
        <f t="shared" si="173"/>
        <v>0</v>
      </c>
      <c r="W33">
        <f t="shared" si="173"/>
        <v>0</v>
      </c>
      <c r="X33">
        <f t="shared" si="173"/>
        <v>3.9611495244547466</v>
      </c>
      <c r="Y33">
        <f t="shared" si="173"/>
        <v>0</v>
      </c>
      <c r="Z33">
        <f t="shared" si="173"/>
        <v>11.935514034788577</v>
      </c>
      <c r="AA33">
        <f t="shared" si="173"/>
        <v>15.882169104744726</v>
      </c>
      <c r="AB33">
        <f t="shared" si="173"/>
        <v>3.9611270138236092</v>
      </c>
      <c r="AC33">
        <f t="shared" si="173"/>
        <v>0</v>
      </c>
      <c r="AD33">
        <f t="shared" si="173"/>
        <v>35.711570276525372</v>
      </c>
      <c r="AE33">
        <f t="shared" si="173"/>
        <v>0</v>
      </c>
      <c r="AF33">
        <f t="shared" si="173"/>
        <v>15.890417063839131</v>
      </c>
      <c r="AG33">
        <f t="shared" si="173"/>
        <v>101.56476959564111</v>
      </c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58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73"/>
      <c r="GS33" s="41"/>
      <c r="HA33" s="40"/>
      <c r="HB33" s="57"/>
    </row>
    <row r="34" spans="1:211" x14ac:dyDescent="0.25">
      <c r="A34" s="38"/>
      <c r="B34" s="38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GQ34" s="31"/>
      <c r="GR34" s="75"/>
      <c r="GS34" s="59"/>
      <c r="HA34" s="40"/>
      <c r="HB34" s="57"/>
    </row>
    <row r="35" spans="1:211" ht="15.75" x14ac:dyDescent="0.25">
      <c r="A35" s="38"/>
      <c r="B35" s="38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GQ35" s="27"/>
      <c r="GR35" s="76"/>
      <c r="GS35" s="59"/>
      <c r="HA35" t="s">
        <v>201</v>
      </c>
      <c r="HB35" s="81" t="s">
        <v>371</v>
      </c>
    </row>
    <row r="36" spans="1:211" x14ac:dyDescent="0.25">
      <c r="A36" s="38"/>
      <c r="B36" s="38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GQ36" s="27"/>
      <c r="GR36" s="76"/>
      <c r="GS36" s="59"/>
      <c r="HA36" s="40" t="s">
        <v>281</v>
      </c>
      <c r="HB36" s="57">
        <v>11767007595.663</v>
      </c>
      <c r="HC36">
        <f>HB36/1016047</f>
        <v>11581.164646579342</v>
      </c>
    </row>
    <row r="37" spans="1:211" x14ac:dyDescent="0.25">
      <c r="A37" s="40"/>
      <c r="B37" s="4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GQ37" s="30"/>
      <c r="GR37" s="76"/>
      <c r="GS37" s="59"/>
      <c r="HA37" s="40" t="s">
        <v>282</v>
      </c>
      <c r="HB37" s="57">
        <v>917532263.75782394</v>
      </c>
      <c r="HC37">
        <f t="shared" ref="HC37:HC45" si="174">HB37/1016047</f>
        <v>903.04116222755829</v>
      </c>
    </row>
    <row r="38" spans="1:211" x14ac:dyDescent="0.25">
      <c r="A38" s="40"/>
      <c r="B38" s="4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GQ38" s="30"/>
      <c r="GR38" s="76"/>
      <c r="GS38" s="59"/>
      <c r="HA38" s="40" t="s">
        <v>283</v>
      </c>
      <c r="HB38" s="57">
        <v>2096009076.1643989</v>
      </c>
      <c r="HC38">
        <f t="shared" si="174"/>
        <v>2062.9056295273731</v>
      </c>
    </row>
    <row r="39" spans="1:211" x14ac:dyDescent="0.25">
      <c r="A39" s="38"/>
      <c r="B39" s="38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GQ39" s="27"/>
      <c r="GR39" s="76"/>
      <c r="GS39" s="59"/>
      <c r="HA39" s="40" t="s">
        <v>284</v>
      </c>
      <c r="HB39" s="57">
        <v>2677387311.8876696</v>
      </c>
      <c r="HC39">
        <f t="shared" si="174"/>
        <v>2635.1018327770953</v>
      </c>
    </row>
    <row r="40" spans="1:211" x14ac:dyDescent="0.25">
      <c r="A40" s="40"/>
      <c r="B40" s="4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GQ40" s="30"/>
      <c r="GR40" s="76"/>
      <c r="GS40" s="59"/>
      <c r="HA40" s="40" t="s">
        <v>285</v>
      </c>
      <c r="HB40" s="57">
        <v>1825037303.0774171</v>
      </c>
      <c r="HC40">
        <f t="shared" si="174"/>
        <v>1796.213465595014</v>
      </c>
    </row>
    <row r="41" spans="1:211" x14ac:dyDescent="0.25">
      <c r="A41" s="38"/>
      <c r="B41" s="38"/>
      <c r="GQ41" s="27"/>
      <c r="GR41" s="76"/>
      <c r="GS41" s="59"/>
      <c r="HA41" s="40" t="s">
        <v>286</v>
      </c>
      <c r="HB41" s="57">
        <v>2055176498.7558904</v>
      </c>
      <c r="HC41">
        <f t="shared" si="174"/>
        <v>2022.7179439099671</v>
      </c>
    </row>
    <row r="42" spans="1:211" x14ac:dyDescent="0.25">
      <c r="A42" s="41" t="s">
        <v>372</v>
      </c>
      <c r="B42" s="54" t="s">
        <v>560</v>
      </c>
      <c r="C42" s="44" t="s">
        <v>561</v>
      </c>
      <c r="D42" s="54" t="s">
        <v>562</v>
      </c>
      <c r="E42" s="54" t="s">
        <v>563</v>
      </c>
      <c r="F42" s="54" t="s">
        <v>564</v>
      </c>
      <c r="G42" s="54" t="s">
        <v>567</v>
      </c>
      <c r="GQ42" s="30"/>
      <c r="GR42" s="76"/>
      <c r="GS42" s="59"/>
      <c r="HA42" s="40" t="s">
        <v>287</v>
      </c>
      <c r="HB42" s="57">
        <v>1381441957.8025477</v>
      </c>
      <c r="HC42">
        <f t="shared" si="174"/>
        <v>1359.6240703457102</v>
      </c>
    </row>
    <row r="43" spans="1:211" x14ac:dyDescent="0.25">
      <c r="A43" s="41">
        <v>1</v>
      </c>
      <c r="B43" s="109">
        <f>D28</f>
        <v>1.5970371820916779E-6</v>
      </c>
      <c r="C43" s="109">
        <f>C30</f>
        <v>1.7238545486567189E-3</v>
      </c>
      <c r="D43" s="113">
        <f>C31</f>
        <v>13.681888781778646</v>
      </c>
      <c r="E43" s="113">
        <f>C32</f>
        <v>1116.4421245931374</v>
      </c>
      <c r="F43" s="113">
        <f>C33</f>
        <v>385.82926364615781</v>
      </c>
      <c r="G43" s="54"/>
      <c r="GQ43" s="30"/>
      <c r="GR43" s="76"/>
      <c r="GS43" s="59"/>
      <c r="HA43" s="40" t="s">
        <v>288</v>
      </c>
      <c r="HB43" s="57">
        <v>2173195388.0989146</v>
      </c>
      <c r="HC43">
        <f t="shared" si="174"/>
        <v>2138.8728947567529</v>
      </c>
    </row>
    <row r="44" spans="1:211" x14ac:dyDescent="0.25">
      <c r="A44" s="41">
        <v>2</v>
      </c>
      <c r="B44" s="109">
        <f>E28</f>
        <v>1.9558437808583991E-7</v>
      </c>
      <c r="C44" s="109">
        <f>D30</f>
        <v>2.3886934691859984E-4</v>
      </c>
      <c r="D44" s="113">
        <f>D31</f>
        <v>1.8958582326235431</v>
      </c>
      <c r="E44" s="113">
        <f>D32</f>
        <v>154.70203178208112</v>
      </c>
      <c r="F44" s="113">
        <f>D33</f>
        <v>53.463202159983915</v>
      </c>
      <c r="G44" s="54"/>
      <c r="GQ44" s="30"/>
      <c r="GR44" s="76"/>
      <c r="GS44" s="59"/>
      <c r="HA44" s="40" t="s">
        <v>289</v>
      </c>
      <c r="HB44" s="57">
        <v>1715866225.227226</v>
      </c>
      <c r="HC44">
        <f t="shared" si="174"/>
        <v>1688.7665877929132</v>
      </c>
    </row>
    <row r="45" spans="1:211" x14ac:dyDescent="0.25">
      <c r="A45" s="41">
        <v>3</v>
      </c>
      <c r="B45" s="115">
        <f>F28</f>
        <v>4.5433791431586063E-7</v>
      </c>
      <c r="C45" s="109">
        <f>E30</f>
        <v>9.7728223595120074E-4</v>
      </c>
      <c r="D45" s="113">
        <f>E31</f>
        <v>7.7564936502974895</v>
      </c>
      <c r="E45" s="113">
        <f>E32</f>
        <v>632.9298818642751</v>
      </c>
      <c r="F45" s="113">
        <f>E33</f>
        <v>218.73312093838919</v>
      </c>
      <c r="G45" s="54"/>
      <c r="GQ45" s="30"/>
      <c r="GR45" s="76"/>
      <c r="GS45" s="59"/>
      <c r="HA45" s="38" t="s">
        <v>290</v>
      </c>
      <c r="HB45" s="57">
        <v>2759955443.8735104</v>
      </c>
      <c r="HC45">
        <f t="shared" si="174"/>
        <v>2716.365919955977</v>
      </c>
    </row>
    <row r="46" spans="1:211" x14ac:dyDescent="0.25">
      <c r="A46" s="41">
        <v>4</v>
      </c>
      <c r="B46" s="115">
        <f>G28</f>
        <v>8.4043188207184847E-7</v>
      </c>
      <c r="C46" s="109">
        <f>F30</f>
        <v>9.5043112185244898E-4</v>
      </c>
      <c r="D46" s="113">
        <f>F31</f>
        <v>7.5433817279185167</v>
      </c>
      <c r="E46" s="113">
        <f>F32</f>
        <v>615.53994899815086</v>
      </c>
      <c r="F46" s="113">
        <f>F33</f>
        <v>212.72336472730217</v>
      </c>
      <c r="G46" s="54"/>
      <c r="GQ46" s="30"/>
      <c r="GR46" s="76"/>
      <c r="GS46" s="59"/>
    </row>
    <row r="47" spans="1:211" x14ac:dyDescent="0.25">
      <c r="A47" s="41">
        <v>5</v>
      </c>
      <c r="B47" s="115">
        <f>H28</f>
        <v>8.4883620089255753E-7</v>
      </c>
      <c r="C47" s="109">
        <f>G30</f>
        <v>3.8014628222180218E-4</v>
      </c>
      <c r="D47" s="113">
        <f>G31</f>
        <v>3.0171450127379993</v>
      </c>
      <c r="E47" s="113">
        <f>G32</f>
        <v>246.19903303942073</v>
      </c>
      <c r="F47" s="113">
        <f>G33</f>
        <v>85.083489359211583</v>
      </c>
      <c r="G47" s="54"/>
      <c r="GQ47" s="30"/>
      <c r="GR47" s="76"/>
      <c r="GS47" s="59"/>
    </row>
    <row r="48" spans="1:211" x14ac:dyDescent="0.25">
      <c r="A48" s="41">
        <v>6</v>
      </c>
      <c r="B48" s="115">
        <f>I28</f>
        <v>2.4853312188296346E-7</v>
      </c>
      <c r="C48" s="109">
        <f>H30</f>
        <v>3.1039483080596609E-4</v>
      </c>
      <c r="D48" s="113">
        <f>H31</f>
        <v>2.4635416931407916</v>
      </c>
      <c r="E48" s="113">
        <f>H32</f>
        <v>201.02500216028858</v>
      </c>
      <c r="F48" s="113">
        <f>H33</f>
        <v>69.471875746570319</v>
      </c>
      <c r="G48" s="54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GQ48" s="30"/>
      <c r="GR48" s="76"/>
      <c r="GS48" s="59"/>
    </row>
    <row r="49" spans="1:201" x14ac:dyDescent="0.25">
      <c r="A49" s="41">
        <v>7</v>
      </c>
      <c r="B49" s="115">
        <f>J28</f>
        <v>0</v>
      </c>
      <c r="C49" s="109">
        <f>I30</f>
        <v>0</v>
      </c>
      <c r="D49" s="113">
        <f>I31</f>
        <v>0</v>
      </c>
      <c r="E49" s="113">
        <f>I32</f>
        <v>0</v>
      </c>
      <c r="F49" s="113">
        <f>I33</f>
        <v>0</v>
      </c>
      <c r="G49" s="54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GQ49" s="30"/>
      <c r="GR49" s="76"/>
      <c r="GS49" s="59"/>
    </row>
    <row r="50" spans="1:201" x14ac:dyDescent="0.25">
      <c r="A50" s="41">
        <v>8</v>
      </c>
      <c r="B50" s="115">
        <f>K28</f>
        <v>1.6401991173496896E-7</v>
      </c>
      <c r="C50" s="109">
        <f>J30</f>
        <v>8.8643565353777192E-5</v>
      </c>
      <c r="D50" s="113">
        <f>J31</f>
        <v>0.70354624949985889</v>
      </c>
      <c r="E50" s="113">
        <f>J32</f>
        <v>57.409373959188478</v>
      </c>
      <c r="F50" s="113">
        <f>J33</f>
        <v>19.840004235896021</v>
      </c>
      <c r="G50" s="54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GQ50" s="30"/>
      <c r="GR50" s="76"/>
      <c r="GS50" s="59"/>
    </row>
    <row r="51" spans="1:201" x14ac:dyDescent="0.25">
      <c r="A51" s="41">
        <v>9</v>
      </c>
      <c r="B51" s="115">
        <f>L28</f>
        <v>1.8758811069449158E-7</v>
      </c>
      <c r="C51" s="109">
        <f>K30</f>
        <v>3.8221611959605073E-4</v>
      </c>
      <c r="D51" s="113">
        <f>K31</f>
        <v>3.0335728980099357</v>
      </c>
      <c r="E51" s="113">
        <f>K32</f>
        <v>247.53954847761074</v>
      </c>
      <c r="F51" s="113">
        <f>K33</f>
        <v>85.546755723880182</v>
      </c>
      <c r="G51" s="54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GQ51" s="30"/>
      <c r="GR51" s="76"/>
      <c r="GS51" s="59"/>
    </row>
    <row r="52" spans="1:201" x14ac:dyDescent="0.25">
      <c r="A52" s="41">
        <v>10</v>
      </c>
      <c r="B52" s="115">
        <f>M28</f>
        <v>3.7389213610737215E-8</v>
      </c>
      <c r="C52" s="109">
        <f>L30</f>
        <v>1.7699385542301455E-5</v>
      </c>
      <c r="D52" s="113">
        <f>L31</f>
        <v>0.14047648317213818</v>
      </c>
      <c r="E52" s="113">
        <f>L32</f>
        <v>11.462881026846475</v>
      </c>
      <c r="F52" s="113">
        <f>L33</f>
        <v>3.9614368254542964</v>
      </c>
      <c r="G52" s="54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GQ52" s="30"/>
      <c r="GR52" s="76"/>
      <c r="GS52" s="59"/>
    </row>
    <row r="53" spans="1:201" x14ac:dyDescent="0.25">
      <c r="A53" s="41">
        <v>11</v>
      </c>
      <c r="B53" s="115">
        <f>N28</f>
        <v>0</v>
      </c>
      <c r="C53" s="109">
        <f>M30</f>
        <v>0</v>
      </c>
      <c r="D53" s="113">
        <f>M31</f>
        <v>0</v>
      </c>
      <c r="E53" s="113">
        <f>M32</f>
        <v>0</v>
      </c>
      <c r="F53" s="113">
        <f>M33</f>
        <v>0</v>
      </c>
      <c r="G53" s="54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GQ53" s="30"/>
      <c r="GR53" s="76"/>
      <c r="GS53" s="59"/>
    </row>
    <row r="54" spans="1:201" x14ac:dyDescent="0.25">
      <c r="A54" s="41">
        <v>12</v>
      </c>
      <c r="B54" s="115">
        <f>O28</f>
        <v>0</v>
      </c>
      <c r="C54" s="109">
        <f>N30</f>
        <v>0</v>
      </c>
      <c r="D54" s="113">
        <f>N31</f>
        <v>0</v>
      </c>
      <c r="E54" s="113">
        <f>N32</f>
        <v>0</v>
      </c>
      <c r="F54" s="113">
        <f>N33</f>
        <v>0</v>
      </c>
      <c r="G54" s="54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GQ54" s="30"/>
      <c r="GR54" s="76"/>
      <c r="GS54" s="59"/>
    </row>
    <row r="55" spans="1:201" x14ac:dyDescent="0.25">
      <c r="A55" s="41">
        <v>13</v>
      </c>
      <c r="B55" s="115">
        <f>P28</f>
        <v>7.9533812100436914E-8</v>
      </c>
      <c r="C55" s="109">
        <f>O30</f>
        <v>5.3318811545828823E-5</v>
      </c>
      <c r="D55" s="113">
        <f>O31</f>
        <v>0.42318074347693418</v>
      </c>
      <c r="E55" s="113">
        <f>O32</f>
        <v>34.531548667717828</v>
      </c>
      <c r="F55" s="113">
        <f>O33</f>
        <v>11.933696966049544</v>
      </c>
      <c r="G55" s="54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GQ55" s="30"/>
      <c r="GR55" s="76"/>
      <c r="GS55" s="59"/>
    </row>
    <row r="56" spans="1:201" x14ac:dyDescent="0.25">
      <c r="A56" s="41">
        <v>14</v>
      </c>
      <c r="B56" s="115">
        <f>Q28</f>
        <v>2.7983611018436346E-7</v>
      </c>
      <c r="C56" s="109">
        <f>P30</f>
        <v>4.2966676489611882E-4</v>
      </c>
      <c r="D56" s="113">
        <f>P31</f>
        <v>3.4101791796275154</v>
      </c>
      <c r="E56" s="113">
        <f>P32</f>
        <v>278.27062105760524</v>
      </c>
      <c r="F56" s="113">
        <f>P33</f>
        <v>96.167052865495933</v>
      </c>
      <c r="G56" s="54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GQ56" s="30"/>
      <c r="GR56" s="76"/>
      <c r="GS56" s="59"/>
    </row>
    <row r="57" spans="1:201" x14ac:dyDescent="0.25">
      <c r="A57" s="41">
        <v>15</v>
      </c>
      <c r="B57" s="115">
        <f>R28</f>
        <v>8.7536233217045359E-8</v>
      </c>
      <c r="C57" s="109">
        <f>Q30</f>
        <v>7.1007366368649346E-5</v>
      </c>
      <c r="D57" s="113">
        <f>Q31</f>
        <v>0.56357126539469604</v>
      </c>
      <c r="E57" s="113">
        <f>Q32</f>
        <v>45.987415256207193</v>
      </c>
      <c r="F57" s="114">
        <f>R33</f>
        <v>43.696030324494423</v>
      </c>
      <c r="G57" s="54"/>
    </row>
    <row r="58" spans="1:201" x14ac:dyDescent="0.25">
      <c r="A58" s="41">
        <v>16</v>
      </c>
      <c r="B58" s="115">
        <f>S28</f>
        <v>1.4946102933819351E-7</v>
      </c>
      <c r="C58" s="109">
        <f>R30</f>
        <v>1.952303978222927E-4</v>
      </c>
      <c r="D58" s="113">
        <f>R31</f>
        <v>1.5495046214359725</v>
      </c>
      <c r="E58" s="113">
        <f>R32</f>
        <v>126.43957710917535</v>
      </c>
      <c r="F58" s="113">
        <f>R33</f>
        <v>43.696030324494423</v>
      </c>
      <c r="G58" s="54"/>
    </row>
    <row r="59" spans="1:201" x14ac:dyDescent="0.25">
      <c r="A59" s="41">
        <v>17</v>
      </c>
      <c r="B59" s="115">
        <f>T28</f>
        <v>7.2804027999631621E-7</v>
      </c>
      <c r="C59" s="109">
        <f>S30</f>
        <v>1.0607070879370584E-4</v>
      </c>
      <c r="D59" s="113">
        <f>S31</f>
        <v>0.84186200155388446</v>
      </c>
      <c r="E59" s="113">
        <f>S32</f>
        <v>68.695939326796974</v>
      </c>
      <c r="F59" s="113">
        <f>S33</f>
        <v>23.740508443819543</v>
      </c>
      <c r="G59" s="54"/>
    </row>
    <row r="60" spans="1:201" x14ac:dyDescent="0.25">
      <c r="A60" s="41">
        <v>18</v>
      </c>
      <c r="B60" s="115">
        <f>U28</f>
        <v>5.7710509999711548E-8</v>
      </c>
      <c r="C60" s="109">
        <f>T30</f>
        <v>5.3328403048914219E-5</v>
      </c>
      <c r="D60" s="113">
        <f>T31</f>
        <v>0.42325686931862233</v>
      </c>
      <c r="E60" s="113">
        <f>T32</f>
        <v>34.537760536399581</v>
      </c>
      <c r="F60" s="113">
        <f>T33</f>
        <v>11.935843714785149</v>
      </c>
      <c r="G60" s="54"/>
    </row>
    <row r="61" spans="1:201" x14ac:dyDescent="0.25">
      <c r="A61" s="41">
        <v>19</v>
      </c>
      <c r="B61" s="115">
        <f>V28</f>
        <v>6.3662715066945835E-8</v>
      </c>
      <c r="C61" s="109">
        <f>U30</f>
        <v>1.7934681614941347E-5</v>
      </c>
      <c r="D61" s="113">
        <f>U31</f>
        <v>0.14234398104146648</v>
      </c>
      <c r="E61" s="113">
        <f>U32</f>
        <v>11.615268852983665</v>
      </c>
      <c r="F61" s="113">
        <f>U33</f>
        <v>4.0141002653693549</v>
      </c>
      <c r="G61" s="54"/>
    </row>
    <row r="62" spans="1:201" x14ac:dyDescent="0.25">
      <c r="A62" s="41">
        <v>20</v>
      </c>
      <c r="B62" s="115">
        <f>W28</f>
        <v>0</v>
      </c>
      <c r="C62" s="109">
        <f>V30</f>
        <v>0</v>
      </c>
      <c r="D62" s="113">
        <f>V31</f>
        <v>0</v>
      </c>
      <c r="E62" s="113">
        <f>V32</f>
        <v>0</v>
      </c>
      <c r="F62" s="113">
        <f>V33</f>
        <v>0</v>
      </c>
      <c r="G62" s="54"/>
    </row>
    <row r="63" spans="1:201" x14ac:dyDescent="0.25">
      <c r="A63" s="41">
        <v>21</v>
      </c>
      <c r="B63" s="115">
        <f>X28</f>
        <v>0</v>
      </c>
      <c r="C63" s="109">
        <f>W30</f>
        <v>0</v>
      </c>
      <c r="D63" s="113">
        <f>W31</f>
        <v>0</v>
      </c>
      <c r="E63" s="113">
        <f>W32</f>
        <v>0</v>
      </c>
      <c r="F63" s="113">
        <f>W33</f>
        <v>0</v>
      </c>
      <c r="G63" s="54"/>
    </row>
    <row r="64" spans="1:201" x14ac:dyDescent="0.25">
      <c r="A64" s="41">
        <v>22</v>
      </c>
      <c r="B64" s="115">
        <f>Y28</f>
        <v>4.6186675636796207E-8</v>
      </c>
      <c r="C64" s="109">
        <f>X30</f>
        <v>1.7698101904222198E-5</v>
      </c>
      <c r="D64" s="113">
        <f>X31</f>
        <v>0.14046629519343073</v>
      </c>
      <c r="E64" s="113">
        <f>X32</f>
        <v>11.462049687783948</v>
      </c>
      <c r="F64" s="113">
        <f>X33</f>
        <v>3.9611495244547466</v>
      </c>
      <c r="G64" s="54"/>
    </row>
    <row r="65" spans="1:198" x14ac:dyDescent="0.25">
      <c r="A65" s="41">
        <v>23</v>
      </c>
      <c r="B65" s="115">
        <f>Z28</f>
        <v>0</v>
      </c>
      <c r="C65" s="109">
        <f>Y30</f>
        <v>0</v>
      </c>
      <c r="D65" s="113">
        <f>Y31</f>
        <v>0</v>
      </c>
      <c r="E65" s="113">
        <f>Y32</f>
        <v>0</v>
      </c>
      <c r="F65" s="113">
        <f>Y33</f>
        <v>0</v>
      </c>
      <c r="G65" s="54"/>
    </row>
    <row r="66" spans="1:198" x14ac:dyDescent="0.25">
      <c r="A66" s="41">
        <v>24</v>
      </c>
      <c r="B66" s="115">
        <f>AA28</f>
        <v>6.106144283839944E-8</v>
      </c>
      <c r="C66" s="109">
        <f>Z30</f>
        <v>5.3326930064837466E-5</v>
      </c>
      <c r="D66" s="113">
        <f>Z31</f>
        <v>0.423245178538602</v>
      </c>
      <c r="E66" s="113">
        <f>Z32</f>
        <v>34.536806568749924</v>
      </c>
      <c r="F66" s="113">
        <f>Z33</f>
        <v>11.935514034788577</v>
      </c>
      <c r="G66" s="54"/>
    </row>
    <row r="67" spans="1:198" x14ac:dyDescent="0.25">
      <c r="A67" s="41">
        <v>25</v>
      </c>
      <c r="B67" s="109">
        <f>AB28</f>
        <v>1.6806956777672311E-7</v>
      </c>
      <c r="C67" s="109">
        <f>AA30</f>
        <v>7.0960271895960023E-5</v>
      </c>
      <c r="D67" s="113">
        <f>AA31</f>
        <v>0.56319748598385555</v>
      </c>
      <c r="E67" s="113">
        <f>AA32</f>
        <v>45.956914856282609</v>
      </c>
      <c r="F67" s="113">
        <f>AA33</f>
        <v>15.882169104744726</v>
      </c>
      <c r="G67" s="54"/>
    </row>
    <row r="68" spans="1:198" x14ac:dyDescent="0.25">
      <c r="A68" s="41">
        <v>26</v>
      </c>
      <c r="B68" s="109">
        <f>AC28</f>
        <v>4.6876029004516871E-8</v>
      </c>
      <c r="C68" s="109">
        <f>AB30</f>
        <v>1.7698001328507663E-5</v>
      </c>
      <c r="D68" s="113">
        <f>AB31</f>
        <v>0.14046549694409963</v>
      </c>
      <c r="E68" s="113">
        <f>AB32</f>
        <v>11.46198455063853</v>
      </c>
      <c r="F68" s="113">
        <f>AB33</f>
        <v>3.9611270138236092</v>
      </c>
      <c r="G68" s="54"/>
    </row>
    <row r="69" spans="1:198" x14ac:dyDescent="0.25">
      <c r="A69" s="41">
        <v>27</v>
      </c>
      <c r="B69" s="109">
        <f>AD28</f>
        <v>0</v>
      </c>
      <c r="C69" s="109">
        <f>AC30</f>
        <v>0</v>
      </c>
      <c r="D69" s="113">
        <f>AC31</f>
        <v>0</v>
      </c>
      <c r="E69" s="113">
        <f>AC32</f>
        <v>0</v>
      </c>
      <c r="F69" s="113">
        <f>AC33</f>
        <v>0</v>
      </c>
      <c r="G69" s="54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2"/>
      <c r="EB69" s="41"/>
    </row>
    <row r="70" spans="1:198" x14ac:dyDescent="0.25">
      <c r="A70" s="41">
        <v>28</v>
      </c>
      <c r="B70" s="109">
        <f>AE28</f>
        <v>3.836969043223842E-7</v>
      </c>
      <c r="C70" s="109">
        <f>AD30</f>
        <v>1.595564636002316E-4</v>
      </c>
      <c r="D70" s="113">
        <f>AD31</f>
        <v>1.2663677403023181</v>
      </c>
      <c r="E70" s="113">
        <f>AD32</f>
        <v>103.33560760866915</v>
      </c>
      <c r="F70" s="113">
        <f>AD33</f>
        <v>35.711570276525372</v>
      </c>
      <c r="G70" s="54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B70" s="31"/>
      <c r="EE70" s="60"/>
      <c r="EF70" s="60"/>
      <c r="EG70" s="60"/>
      <c r="EH70" s="60"/>
      <c r="EI70" s="60"/>
      <c r="EJ70" s="60"/>
      <c r="EK70" s="60"/>
      <c r="EL70" s="60"/>
      <c r="EM70" s="60"/>
      <c r="EN70" s="60"/>
      <c r="EO70" s="60"/>
      <c r="EP70" s="60"/>
      <c r="EQ70" s="60"/>
      <c r="ER70" s="60"/>
      <c r="ES70" s="60"/>
      <c r="ET70" s="60"/>
      <c r="EU70" s="60"/>
      <c r="EV70" s="60"/>
      <c r="EW70" s="60"/>
      <c r="EX70" s="60"/>
      <c r="EY70" s="60"/>
      <c r="EZ70" s="60"/>
      <c r="FA70" s="60"/>
      <c r="FB70" s="60"/>
      <c r="FC70" s="60"/>
      <c r="FD70" s="60"/>
      <c r="FE70" s="60"/>
      <c r="FF70" s="60"/>
      <c r="FG70" s="60"/>
      <c r="FH70" s="60"/>
      <c r="FI70" s="60"/>
      <c r="FJ70" s="60"/>
      <c r="FK70" s="60"/>
      <c r="FL70" s="60"/>
      <c r="FM70" s="60"/>
      <c r="FN70" s="60"/>
      <c r="FO70" s="60"/>
      <c r="FP70" s="60"/>
      <c r="FQ70" s="60"/>
      <c r="FR70" s="60"/>
      <c r="FS70" s="60"/>
      <c r="FT70" s="60"/>
      <c r="FU70" s="60"/>
      <c r="FV70" s="60"/>
      <c r="FW70" s="60"/>
      <c r="FX70" s="60"/>
      <c r="FY70" s="60"/>
      <c r="FZ70" s="60"/>
      <c r="GA70" s="60"/>
      <c r="GB70" s="60"/>
      <c r="GC70" s="60"/>
      <c r="GD70" s="60"/>
      <c r="GE70" s="60"/>
      <c r="GF70" s="60"/>
      <c r="GG70" s="60"/>
      <c r="GH70" s="60"/>
      <c r="GI70" s="60"/>
      <c r="GJ70" s="60"/>
      <c r="GK70" s="60"/>
      <c r="GL70" s="60"/>
      <c r="GM70" s="60"/>
      <c r="GN70" s="60"/>
      <c r="GO70" s="60"/>
      <c r="GP70" s="60"/>
    </row>
    <row r="71" spans="1:198" x14ac:dyDescent="0.25">
      <c r="A71" s="41">
        <v>29</v>
      </c>
      <c r="B71" s="109">
        <f>AF28</f>
        <v>0</v>
      </c>
      <c r="C71" s="109">
        <f>AE30</f>
        <v>0</v>
      </c>
      <c r="D71" s="113">
        <f>AE31</f>
        <v>0</v>
      </c>
      <c r="E71" s="113">
        <f>AE32</f>
        <v>0</v>
      </c>
      <c r="F71" s="113">
        <f>AE33</f>
        <v>0</v>
      </c>
      <c r="G71" s="54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B71" s="27"/>
      <c r="EE71" s="60"/>
      <c r="EF71" s="60"/>
      <c r="EG71" s="60"/>
      <c r="EH71" s="60"/>
      <c r="EI71" s="60"/>
      <c r="EJ71" s="60"/>
      <c r="EK71" s="60"/>
      <c r="EL71" s="60"/>
      <c r="EM71" s="60"/>
      <c r="EN71" s="60"/>
      <c r="EO71" s="60"/>
      <c r="EP71" s="60"/>
      <c r="EQ71" s="60"/>
      <c r="ER71" s="60"/>
      <c r="ES71" s="60"/>
      <c r="ET71" s="60"/>
      <c r="EU71" s="60"/>
      <c r="EV71" s="60"/>
      <c r="EW71" s="60"/>
      <c r="EX71" s="60"/>
      <c r="EY71" s="60"/>
      <c r="EZ71" s="60"/>
      <c r="FA71" s="60"/>
      <c r="FB71" s="60"/>
      <c r="FC71" s="60"/>
      <c r="FD71" s="60"/>
      <c r="FE71" s="60"/>
      <c r="FF71" s="60"/>
      <c r="FG71" s="60"/>
      <c r="FH71" s="60"/>
      <c r="FI71" s="60"/>
      <c r="FJ71" s="60"/>
      <c r="FK71" s="60"/>
      <c r="FL71" s="60"/>
      <c r="FM71" s="60"/>
      <c r="FN71" s="60"/>
      <c r="FO71" s="60"/>
      <c r="FP71" s="60"/>
      <c r="FQ71" s="60"/>
      <c r="FR71" s="60"/>
      <c r="FS71" s="60"/>
      <c r="FT71" s="60"/>
      <c r="FU71" s="60"/>
      <c r="FV71" s="60"/>
      <c r="FW71" s="60"/>
      <c r="FX71" s="60"/>
      <c r="FY71" s="60"/>
      <c r="FZ71" s="60"/>
      <c r="GA71" s="60"/>
      <c r="GB71" s="60"/>
      <c r="GC71" s="60"/>
      <c r="GD71" s="60"/>
      <c r="GE71" s="60"/>
      <c r="GF71" s="60"/>
      <c r="GG71" s="60"/>
      <c r="GH71" s="60"/>
      <c r="GI71" s="60"/>
      <c r="GJ71" s="60"/>
      <c r="GK71" s="60"/>
      <c r="GL71" s="60"/>
      <c r="GM71" s="60"/>
      <c r="GN71" s="60"/>
      <c r="GO71" s="60"/>
      <c r="GP71" s="60"/>
    </row>
    <row r="72" spans="1:198" x14ac:dyDescent="0.25">
      <c r="A72" s="41">
        <v>30</v>
      </c>
      <c r="B72" s="109">
        <f>AG28</f>
        <v>1.0504347986045778E-7</v>
      </c>
      <c r="C72" s="109">
        <f>AF30</f>
        <v>7.099712312302264E-5</v>
      </c>
      <c r="D72" s="113">
        <f>AF31</f>
        <v>0.56348996680280605</v>
      </c>
      <c r="E72" s="113">
        <f>AF32</f>
        <v>45.980781291108968</v>
      </c>
      <c r="F72" s="113">
        <f>AF33</f>
        <v>15.890417063839131</v>
      </c>
      <c r="G72" s="54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B72" s="27"/>
      <c r="EE72" s="60"/>
      <c r="EF72" s="60"/>
      <c r="EG72" s="60"/>
      <c r="EH72" s="60"/>
      <c r="EI72" s="60"/>
      <c r="EJ72" s="60"/>
      <c r="EK72" s="60"/>
      <c r="EL72" s="60"/>
      <c r="EM72" s="60"/>
      <c r="EN72" s="60"/>
      <c r="EO72" s="60"/>
      <c r="EP72" s="60"/>
      <c r="EQ72" s="60"/>
      <c r="ER72" s="60"/>
      <c r="ES72" s="60"/>
      <c r="ET72" s="60"/>
      <c r="EU72" s="60"/>
      <c r="EV72" s="60"/>
      <c r="EW72" s="60"/>
      <c r="EX72" s="60"/>
      <c r="EY72" s="60"/>
      <c r="EZ72" s="60"/>
      <c r="FA72" s="60"/>
      <c r="FB72" s="60"/>
      <c r="FC72" s="60"/>
      <c r="FD72" s="60"/>
      <c r="FE72" s="60"/>
      <c r="FF72" s="60"/>
      <c r="FG72" s="60"/>
      <c r="FH72" s="60"/>
      <c r="FI72" s="60"/>
      <c r="FJ72" s="60"/>
      <c r="FK72" s="60"/>
      <c r="FL72" s="60"/>
      <c r="FM72" s="60"/>
      <c r="FN72" s="60"/>
      <c r="FO72" s="60"/>
      <c r="FP72" s="60"/>
      <c r="FQ72" s="60"/>
      <c r="FR72" s="60"/>
      <c r="FS72" s="60"/>
      <c r="FT72" s="60"/>
      <c r="FU72" s="60"/>
      <c r="FV72" s="60"/>
      <c r="FW72" s="60"/>
      <c r="FX72" s="60"/>
      <c r="FY72" s="60"/>
      <c r="FZ72" s="60"/>
      <c r="GA72" s="60"/>
      <c r="GB72" s="60"/>
      <c r="GC72" s="60"/>
      <c r="GD72" s="60"/>
      <c r="GE72" s="60"/>
      <c r="GF72" s="60"/>
      <c r="GG72" s="60"/>
      <c r="GH72" s="60"/>
      <c r="GI72" s="60"/>
      <c r="GJ72" s="60"/>
      <c r="GK72" s="60"/>
      <c r="GL72" s="60"/>
      <c r="GM72" s="60"/>
      <c r="GN72" s="60"/>
      <c r="GO72" s="60"/>
      <c r="GP72" s="60"/>
    </row>
    <row r="73" spans="1:198" x14ac:dyDescent="0.25">
      <c r="A73" s="41">
        <v>31</v>
      </c>
      <c r="B73" s="109">
        <f>AH28</f>
        <v>2.1389771640528298E-7</v>
      </c>
      <c r="C73" s="109">
        <f>AG30</f>
        <v>4.5378333513676982E-4</v>
      </c>
      <c r="D73" s="113">
        <f>AG31</f>
        <v>3.6015875743135144</v>
      </c>
      <c r="E73" s="113">
        <f>AG32</f>
        <v>293.88954606398278</v>
      </c>
      <c r="F73" s="113">
        <f>AG33</f>
        <v>101.56476959564111</v>
      </c>
      <c r="G73" s="54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B73" s="30"/>
      <c r="EE73" s="60"/>
      <c r="EF73" s="60"/>
      <c r="EG73" s="60"/>
      <c r="EH73" s="60"/>
      <c r="EI73" s="60"/>
      <c r="EJ73" s="60"/>
      <c r="EK73" s="60"/>
      <c r="EL73" s="60"/>
      <c r="EM73" s="60"/>
      <c r="EN73" s="60"/>
      <c r="EO73" s="60"/>
      <c r="EP73" s="60"/>
      <c r="EQ73" s="60"/>
      <c r="ER73" s="60"/>
      <c r="ES73" s="60"/>
      <c r="ET73" s="60"/>
      <c r="EU73" s="60"/>
      <c r="EV73" s="60"/>
      <c r="EW73" s="60"/>
      <c r="EX73" s="60"/>
      <c r="EY73" s="60"/>
      <c r="EZ73" s="60"/>
      <c r="FA73" s="60"/>
      <c r="FB73" s="60"/>
      <c r="FC73" s="60"/>
      <c r="FD73" s="60"/>
      <c r="FE73" s="60"/>
      <c r="FF73" s="60"/>
      <c r="FG73" s="60"/>
      <c r="FH73" s="60"/>
      <c r="FI73" s="60"/>
      <c r="FJ73" s="60"/>
      <c r="FK73" s="60"/>
      <c r="FL73" s="60"/>
      <c r="FM73" s="60"/>
      <c r="FN73" s="60"/>
      <c r="FO73" s="60"/>
      <c r="FP73" s="60"/>
      <c r="FQ73" s="60"/>
      <c r="FR73" s="60"/>
      <c r="FS73" s="60"/>
      <c r="FT73" s="60"/>
      <c r="FU73" s="60"/>
      <c r="FV73" s="60"/>
      <c r="FW73" s="60"/>
      <c r="FX73" s="60"/>
      <c r="FY73" s="60"/>
      <c r="FZ73" s="60"/>
      <c r="GA73" s="60"/>
      <c r="GB73" s="60"/>
      <c r="GC73" s="60"/>
      <c r="GD73" s="60"/>
      <c r="GE73" s="60"/>
      <c r="GF73" s="60"/>
      <c r="GG73" s="60"/>
      <c r="GH73" s="60"/>
      <c r="GI73" s="60"/>
      <c r="GJ73" s="60"/>
      <c r="GK73" s="60"/>
      <c r="GL73" s="60"/>
      <c r="GM73" s="60"/>
      <c r="GN73" s="60"/>
      <c r="GO73" s="60"/>
      <c r="GP73" s="60"/>
    </row>
    <row r="74" spans="1:198" x14ac:dyDescent="0.25">
      <c r="A74" s="41" t="s">
        <v>565</v>
      </c>
      <c r="B74" s="109">
        <f>C28</f>
        <v>2.695054937833925E-7</v>
      </c>
      <c r="C74" s="109">
        <f>B30</f>
        <v>5.6144046002645611E-3</v>
      </c>
      <c r="D74" s="113">
        <f>B31</f>
        <v>44.560406431379768</v>
      </c>
      <c r="E74" s="113">
        <f>B32</f>
        <v>3636.129164800589</v>
      </c>
      <c r="F74" s="113">
        <f>B33</f>
        <v>1256.6034613649094</v>
      </c>
      <c r="G74" s="54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B74" s="30"/>
      <c r="EE74" s="60"/>
      <c r="EF74" s="60"/>
      <c r="EG74" s="60"/>
      <c r="EH74" s="60"/>
      <c r="EI74" s="60"/>
      <c r="EJ74" s="60"/>
      <c r="EK74" s="60"/>
      <c r="EL74" s="60"/>
      <c r="EM74" s="60"/>
      <c r="EN74" s="60"/>
      <c r="EO74" s="60"/>
      <c r="EP74" s="60"/>
      <c r="EQ74" s="60"/>
      <c r="ER74" s="60"/>
      <c r="ES74" s="60"/>
      <c r="ET74" s="60"/>
      <c r="EU74" s="60"/>
      <c r="EV74" s="60"/>
      <c r="EW74" s="60"/>
      <c r="EX74" s="60"/>
      <c r="EY74" s="60"/>
      <c r="EZ74" s="60"/>
      <c r="FA74" s="60"/>
      <c r="FB74" s="60"/>
      <c r="FC74" s="60"/>
      <c r="FD74" s="60"/>
      <c r="FE74" s="60"/>
      <c r="FF74" s="60"/>
      <c r="FG74" s="60"/>
      <c r="FH74" s="60"/>
      <c r="FI74" s="60"/>
      <c r="FJ74" s="60"/>
      <c r="FK74" s="60"/>
      <c r="FL74" s="60"/>
      <c r="FM74" s="60"/>
      <c r="FN74" s="60"/>
      <c r="FO74" s="60"/>
      <c r="FP74" s="60"/>
      <c r="FQ74" s="60"/>
      <c r="FR74" s="60"/>
      <c r="FS74" s="60"/>
      <c r="FT74" s="60"/>
      <c r="FU74" s="60"/>
      <c r="FV74" s="60"/>
      <c r="FW74" s="60"/>
      <c r="FX74" s="60"/>
      <c r="FY74" s="60"/>
      <c r="FZ74" s="60"/>
      <c r="GA74" s="60"/>
      <c r="GB74" s="60"/>
      <c r="GC74" s="60"/>
      <c r="GD74" s="60"/>
      <c r="GE74" s="60"/>
      <c r="GF74" s="60"/>
      <c r="GG74" s="60"/>
      <c r="GH74" s="60"/>
      <c r="GI74" s="60"/>
      <c r="GJ74" s="60"/>
      <c r="GK74" s="60"/>
      <c r="GL74" s="60"/>
      <c r="GM74" s="60"/>
      <c r="GN74" s="60"/>
      <c r="GO74" s="60"/>
      <c r="GP74" s="60"/>
    </row>
    <row r="75" spans="1:198" x14ac:dyDescent="0.25"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B75" s="27"/>
      <c r="EE75" s="60"/>
      <c r="EF75" s="60"/>
      <c r="EG75" s="60"/>
      <c r="EH75" s="60"/>
      <c r="EI75" s="60"/>
      <c r="EJ75" s="60"/>
      <c r="EK75" s="60"/>
      <c r="EL75" s="60"/>
      <c r="EM75" s="60"/>
      <c r="EN75" s="60"/>
      <c r="EO75" s="60"/>
      <c r="EP75" s="60"/>
      <c r="EQ75" s="60"/>
      <c r="ER75" s="60"/>
      <c r="ES75" s="60"/>
      <c r="ET75" s="60"/>
      <c r="EU75" s="60"/>
      <c r="EV75" s="60"/>
      <c r="EW75" s="60"/>
      <c r="EX75" s="60"/>
      <c r="EY75" s="60"/>
      <c r="EZ75" s="60"/>
      <c r="FA75" s="60"/>
      <c r="FB75" s="60"/>
      <c r="FC75" s="60"/>
      <c r="FD75" s="60"/>
      <c r="FE75" s="60"/>
      <c r="FF75" s="60"/>
      <c r="FG75" s="60"/>
      <c r="FH75" s="60"/>
      <c r="FI75" s="60"/>
      <c r="FJ75" s="60"/>
      <c r="FK75" s="60"/>
      <c r="FL75" s="60"/>
      <c r="FM75" s="60"/>
      <c r="FN75" s="60"/>
      <c r="FO75" s="60"/>
      <c r="FP75" s="60"/>
      <c r="FQ75" s="60"/>
      <c r="FR75" s="60"/>
      <c r="FS75" s="60"/>
      <c r="FT75" s="60"/>
      <c r="FU75" s="60"/>
      <c r="FV75" s="60"/>
      <c r="FW75" s="60"/>
      <c r="FX75" s="60"/>
      <c r="FY75" s="60"/>
      <c r="FZ75" s="60"/>
      <c r="GA75" s="60"/>
      <c r="GB75" s="60"/>
      <c r="GC75" s="60"/>
      <c r="GD75" s="60"/>
      <c r="GE75" s="60"/>
      <c r="GF75" s="60"/>
      <c r="GG75" s="60"/>
      <c r="GH75" s="60"/>
      <c r="GI75" s="60"/>
      <c r="GJ75" s="60"/>
      <c r="GK75" s="60"/>
      <c r="GL75" s="60"/>
      <c r="GM75" s="60"/>
      <c r="GN75" s="60"/>
      <c r="GO75" s="60"/>
      <c r="GP75" s="60"/>
    </row>
    <row r="76" spans="1:198" x14ac:dyDescent="0.25"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B76" s="3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0"/>
      <c r="EQ76" s="60"/>
      <c r="ER76" s="60"/>
      <c r="ES76" s="60"/>
      <c r="ET76" s="60"/>
      <c r="EU76" s="60"/>
      <c r="EV76" s="60"/>
      <c r="EW76" s="60"/>
      <c r="EX76" s="60"/>
      <c r="EY76" s="60"/>
      <c r="EZ76" s="60"/>
      <c r="FA76" s="60"/>
      <c r="FB76" s="60"/>
      <c r="FC76" s="60"/>
      <c r="FD76" s="60"/>
      <c r="FE76" s="60"/>
      <c r="FF76" s="60"/>
      <c r="FG76" s="60"/>
      <c r="FH76" s="60"/>
      <c r="FI76" s="60"/>
      <c r="FJ76" s="60"/>
      <c r="FK76" s="60"/>
      <c r="FL76" s="60"/>
      <c r="FM76" s="60"/>
      <c r="FN76" s="60"/>
      <c r="FO76" s="60"/>
      <c r="FP76" s="60"/>
      <c r="FQ76" s="60"/>
      <c r="FR76" s="60"/>
      <c r="FS76" s="60"/>
      <c r="FT76" s="60"/>
      <c r="FU76" s="60"/>
      <c r="FV76" s="60"/>
      <c r="FW76" s="60"/>
      <c r="FX76" s="60"/>
      <c r="FY76" s="60"/>
      <c r="FZ76" s="60"/>
      <c r="GA76" s="60"/>
      <c r="GB76" s="60"/>
      <c r="GC76" s="60"/>
      <c r="GD76" s="60"/>
      <c r="GE76" s="60"/>
      <c r="GF76" s="60"/>
      <c r="GG76" s="60"/>
      <c r="GH76" s="60"/>
      <c r="GI76" s="60"/>
      <c r="GJ76" s="60"/>
      <c r="GK76" s="60"/>
      <c r="GL76" s="60"/>
      <c r="GM76" s="60"/>
      <c r="GN76" s="60"/>
      <c r="GO76" s="60"/>
      <c r="GP76" s="60"/>
    </row>
    <row r="77" spans="1:198" x14ac:dyDescent="0.25"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B77" s="27"/>
      <c r="EE77" s="60"/>
      <c r="EF77" s="60"/>
      <c r="EG77" s="60"/>
      <c r="EH77" s="60"/>
      <c r="EI77" s="60"/>
      <c r="EJ77" s="60"/>
      <c r="EK77" s="60"/>
      <c r="EL77" s="60"/>
      <c r="EM77" s="60"/>
      <c r="EN77" s="60"/>
      <c r="EO77" s="60"/>
      <c r="EP77" s="60"/>
      <c r="EQ77" s="60"/>
      <c r="ER77" s="60"/>
      <c r="ES77" s="60"/>
      <c r="ET77" s="60"/>
      <c r="EU77" s="60"/>
      <c r="EV77" s="60"/>
      <c r="EW77" s="60"/>
      <c r="EX77" s="60"/>
      <c r="EY77" s="60"/>
      <c r="EZ77" s="60"/>
      <c r="FA77" s="60"/>
      <c r="FB77" s="60"/>
      <c r="FC77" s="60"/>
      <c r="FD77" s="60"/>
      <c r="FE77" s="60"/>
      <c r="FF77" s="60"/>
      <c r="FG77" s="60"/>
      <c r="FH77" s="60"/>
      <c r="FI77" s="60"/>
      <c r="FJ77" s="60"/>
      <c r="FK77" s="60"/>
      <c r="FL77" s="60"/>
      <c r="FM77" s="60"/>
      <c r="FN77" s="60"/>
      <c r="FO77" s="60"/>
      <c r="FP77" s="60"/>
      <c r="FQ77" s="60"/>
      <c r="FR77" s="60"/>
      <c r="FS77" s="60"/>
      <c r="FT77" s="60"/>
      <c r="FU77" s="60"/>
      <c r="FV77" s="60"/>
      <c r="FW77" s="60"/>
      <c r="FX77" s="60"/>
      <c r="FY77" s="60"/>
      <c r="FZ77" s="60"/>
      <c r="GA77" s="60"/>
      <c r="GB77" s="60"/>
      <c r="GC77" s="60"/>
      <c r="GD77" s="60"/>
      <c r="GE77" s="60"/>
      <c r="GF77" s="60"/>
      <c r="GG77" s="60"/>
      <c r="GH77" s="60"/>
      <c r="GI77" s="60"/>
      <c r="GJ77" s="60"/>
      <c r="GK77" s="60"/>
      <c r="GL77" s="60"/>
      <c r="GM77" s="60"/>
      <c r="GN77" s="60"/>
      <c r="GO77" s="60"/>
      <c r="GP77" s="60"/>
    </row>
    <row r="78" spans="1:198" x14ac:dyDescent="0.25"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B78" s="30"/>
      <c r="EE78" s="60"/>
      <c r="EF78" s="60"/>
      <c r="EG78" s="60"/>
      <c r="EH78" s="60"/>
      <c r="EI78" s="60"/>
      <c r="EJ78" s="60"/>
      <c r="EK78" s="60"/>
      <c r="EL78" s="60"/>
      <c r="EM78" s="60"/>
      <c r="EN78" s="60"/>
      <c r="EO78" s="60"/>
      <c r="EP78" s="60"/>
      <c r="EQ78" s="60"/>
      <c r="ER78" s="60"/>
      <c r="ES78" s="60"/>
      <c r="ET78" s="60"/>
      <c r="EU78" s="60"/>
      <c r="EV78" s="60"/>
      <c r="EW78" s="60"/>
      <c r="EX78" s="60"/>
      <c r="EY78" s="60"/>
      <c r="EZ78" s="60"/>
      <c r="FA78" s="60"/>
      <c r="FB78" s="60"/>
      <c r="FC78" s="60"/>
      <c r="FD78" s="60"/>
      <c r="FE78" s="60"/>
      <c r="FF78" s="60"/>
      <c r="FG78" s="60"/>
      <c r="FH78" s="60"/>
      <c r="FI78" s="60"/>
      <c r="FJ78" s="60"/>
      <c r="FK78" s="60"/>
      <c r="FL78" s="60"/>
      <c r="FM78" s="60"/>
      <c r="FN78" s="60"/>
      <c r="FO78" s="60"/>
      <c r="FP78" s="60"/>
      <c r="FQ78" s="60"/>
      <c r="FR78" s="60"/>
      <c r="FS78" s="60"/>
      <c r="FT78" s="60"/>
      <c r="FU78" s="60"/>
      <c r="FV78" s="60"/>
      <c r="FW78" s="60"/>
      <c r="FX78" s="60"/>
      <c r="FY78" s="60"/>
      <c r="FZ78" s="60"/>
      <c r="GA78" s="60"/>
      <c r="GB78" s="60"/>
      <c r="GC78" s="60"/>
      <c r="GD78" s="60"/>
      <c r="GE78" s="60"/>
      <c r="GF78" s="60"/>
      <c r="GG78" s="60"/>
      <c r="GH78" s="60"/>
      <c r="GI78" s="60"/>
      <c r="GJ78" s="60"/>
      <c r="GK78" s="60"/>
      <c r="GL78" s="60"/>
      <c r="GM78" s="60"/>
      <c r="GN78" s="60"/>
      <c r="GO78" s="60"/>
      <c r="GP78" s="60"/>
    </row>
    <row r="79" spans="1:198" x14ac:dyDescent="0.25"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B79" s="30"/>
      <c r="EE79" s="60"/>
      <c r="EF79" s="60"/>
      <c r="EG79" s="60"/>
      <c r="EH79" s="60"/>
      <c r="EI79" s="60"/>
      <c r="EJ79" s="60"/>
      <c r="EK79" s="60"/>
      <c r="EL79" s="60"/>
      <c r="EM79" s="60"/>
      <c r="EN79" s="60"/>
      <c r="EO79" s="60"/>
      <c r="EP79" s="60"/>
      <c r="EQ79" s="60"/>
      <c r="ER79" s="60"/>
      <c r="ES79" s="60"/>
      <c r="ET79" s="60"/>
      <c r="EU79" s="60"/>
      <c r="EV79" s="60"/>
      <c r="EW79" s="60"/>
      <c r="EX79" s="60"/>
      <c r="EY79" s="60"/>
      <c r="EZ79" s="60"/>
      <c r="FA79" s="60"/>
      <c r="FB79" s="60"/>
      <c r="FC79" s="60"/>
      <c r="FD79" s="60"/>
      <c r="FE79" s="60"/>
      <c r="FF79" s="60"/>
      <c r="FG79" s="60"/>
      <c r="FH79" s="60"/>
      <c r="FI79" s="60"/>
      <c r="FJ79" s="60"/>
      <c r="FK79" s="60"/>
      <c r="FL79" s="60"/>
      <c r="FM79" s="60"/>
      <c r="FN79" s="60"/>
      <c r="FO79" s="60"/>
      <c r="FP79" s="60"/>
      <c r="FQ79" s="60"/>
      <c r="FR79" s="60"/>
      <c r="FS79" s="60"/>
      <c r="FT79" s="60"/>
      <c r="FU79" s="60"/>
      <c r="FV79" s="60"/>
      <c r="FW79" s="60"/>
      <c r="FX79" s="60"/>
      <c r="FY79" s="60"/>
      <c r="FZ79" s="60"/>
      <c r="GA79" s="60"/>
      <c r="GB79" s="60"/>
      <c r="GC79" s="60"/>
      <c r="GD79" s="60"/>
      <c r="GE79" s="60"/>
      <c r="GF79" s="60"/>
      <c r="GG79" s="60"/>
      <c r="GH79" s="60"/>
      <c r="GI79" s="60"/>
      <c r="GJ79" s="60"/>
      <c r="GK79" s="60"/>
      <c r="GL79" s="60"/>
      <c r="GM79" s="60"/>
      <c r="GN79" s="60"/>
      <c r="GO79" s="60"/>
      <c r="GP79" s="60"/>
    </row>
    <row r="80" spans="1:198" x14ac:dyDescent="0.25"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B80" s="30"/>
      <c r="EE80" s="60"/>
      <c r="EF80" s="60"/>
      <c r="EG80" s="60"/>
      <c r="EH80" s="60"/>
      <c r="EI80" s="60"/>
      <c r="EJ80" s="60"/>
      <c r="EK80" s="60"/>
      <c r="EL80" s="60"/>
      <c r="EM80" s="60"/>
      <c r="EN80" s="60"/>
      <c r="EO80" s="60"/>
      <c r="EP80" s="60"/>
      <c r="EQ80" s="60"/>
      <c r="ER80" s="60"/>
      <c r="ES80" s="60"/>
      <c r="ET80" s="60"/>
      <c r="EU80" s="60"/>
      <c r="EV80" s="60"/>
      <c r="EW80" s="60"/>
      <c r="EX80" s="60"/>
      <c r="EY80" s="60"/>
      <c r="EZ80" s="60"/>
      <c r="FA80" s="60"/>
      <c r="FB80" s="60"/>
      <c r="FC80" s="60"/>
      <c r="FD80" s="60"/>
      <c r="FE80" s="60"/>
      <c r="FF80" s="60"/>
      <c r="FG80" s="60"/>
      <c r="FH80" s="60"/>
      <c r="FI80" s="60"/>
      <c r="FJ80" s="60"/>
      <c r="FK80" s="60"/>
      <c r="FL80" s="60"/>
      <c r="FM80" s="60"/>
      <c r="FN80" s="60"/>
      <c r="FO80" s="60"/>
      <c r="FP80" s="60"/>
      <c r="FQ80" s="60"/>
      <c r="FR80" s="60"/>
      <c r="FS80" s="60"/>
      <c r="FT80" s="60"/>
      <c r="FU80" s="60"/>
      <c r="FV80" s="60"/>
      <c r="FW80" s="60"/>
      <c r="FX80" s="60"/>
      <c r="FY80" s="60"/>
      <c r="FZ80" s="60"/>
      <c r="GA80" s="60"/>
      <c r="GB80" s="60"/>
      <c r="GC80" s="60"/>
      <c r="GD80" s="60"/>
      <c r="GE80" s="60"/>
      <c r="GF80" s="60"/>
      <c r="GG80" s="60"/>
      <c r="GH80" s="60"/>
      <c r="GI80" s="60"/>
      <c r="GJ80" s="60"/>
      <c r="GK80" s="60"/>
      <c r="GL80" s="60"/>
      <c r="GM80" s="60"/>
      <c r="GN80" s="60"/>
      <c r="GO80" s="60"/>
      <c r="GP80" s="60"/>
    </row>
    <row r="81" spans="99:198" x14ac:dyDescent="0.25"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B81" s="30"/>
      <c r="EE81" s="60"/>
      <c r="EF81" s="60"/>
      <c r="EG81" s="60"/>
      <c r="EH81" s="60"/>
      <c r="EI81" s="60"/>
      <c r="EJ81" s="60"/>
      <c r="EK81" s="60"/>
      <c r="EL81" s="60"/>
      <c r="EM81" s="60"/>
      <c r="EN81" s="60"/>
      <c r="EO81" s="60"/>
      <c r="EP81" s="60"/>
      <c r="EQ81" s="60"/>
      <c r="ER81" s="60"/>
      <c r="ES81" s="60"/>
      <c r="ET81" s="60"/>
      <c r="EU81" s="60"/>
      <c r="EV81" s="60"/>
      <c r="EW81" s="60"/>
      <c r="EX81" s="60"/>
      <c r="EY81" s="60"/>
      <c r="EZ81" s="60"/>
      <c r="FA81" s="60"/>
      <c r="FB81" s="60"/>
      <c r="FC81" s="60"/>
      <c r="FD81" s="60"/>
      <c r="FE81" s="60"/>
      <c r="FF81" s="60"/>
      <c r="FG81" s="60"/>
      <c r="FH81" s="60"/>
      <c r="FI81" s="60"/>
      <c r="FJ81" s="60"/>
      <c r="FK81" s="60"/>
      <c r="FL81" s="60"/>
      <c r="FM81" s="60"/>
      <c r="FN81" s="60"/>
      <c r="FO81" s="60"/>
      <c r="FP81" s="60"/>
      <c r="FQ81" s="60"/>
      <c r="FR81" s="60"/>
      <c r="FS81" s="60"/>
      <c r="FT81" s="60"/>
      <c r="FU81" s="60"/>
      <c r="FV81" s="60"/>
      <c r="FW81" s="60"/>
      <c r="FX81" s="60"/>
      <c r="FY81" s="60"/>
      <c r="FZ81" s="60"/>
      <c r="GA81" s="60"/>
      <c r="GB81" s="60"/>
      <c r="GC81" s="60"/>
      <c r="GD81" s="60"/>
      <c r="GE81" s="60"/>
      <c r="GF81" s="60"/>
      <c r="GG81" s="60"/>
      <c r="GH81" s="60"/>
      <c r="GI81" s="60"/>
      <c r="GJ81" s="60"/>
      <c r="GK81" s="60"/>
      <c r="GL81" s="60"/>
      <c r="GM81" s="60"/>
      <c r="GN81" s="60"/>
      <c r="GO81" s="60"/>
      <c r="GP81" s="60"/>
    </row>
    <row r="82" spans="99:198" x14ac:dyDescent="0.25"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B82" s="30"/>
      <c r="EE82" s="60"/>
      <c r="EF82" s="60"/>
      <c r="EG82" s="60"/>
      <c r="EH82" s="60"/>
      <c r="EI82" s="60"/>
      <c r="EJ82" s="60"/>
      <c r="EK82" s="60"/>
      <c r="EL82" s="60"/>
      <c r="EM82" s="60"/>
      <c r="EN82" s="60"/>
      <c r="EO82" s="60"/>
      <c r="EP82" s="60"/>
      <c r="EQ82" s="60"/>
      <c r="ER82" s="60"/>
      <c r="ES82" s="60"/>
      <c r="ET82" s="60"/>
      <c r="EU82" s="60"/>
      <c r="EV82" s="60"/>
      <c r="EW82" s="60"/>
      <c r="EX82" s="60"/>
      <c r="EY82" s="60"/>
      <c r="EZ82" s="60"/>
      <c r="FA82" s="60"/>
      <c r="FB82" s="60"/>
      <c r="FC82" s="60"/>
      <c r="FD82" s="60"/>
      <c r="FE82" s="60"/>
      <c r="FF82" s="60"/>
      <c r="FG82" s="60"/>
      <c r="FH82" s="60"/>
      <c r="FI82" s="60"/>
      <c r="FJ82" s="60"/>
      <c r="FK82" s="60"/>
      <c r="FL82" s="60"/>
      <c r="FM82" s="60"/>
      <c r="FN82" s="60"/>
      <c r="FO82" s="60"/>
      <c r="FP82" s="60"/>
      <c r="FQ82" s="60"/>
      <c r="FR82" s="60"/>
      <c r="FS82" s="60"/>
      <c r="FT82" s="60"/>
      <c r="FU82" s="60"/>
      <c r="FV82" s="60"/>
      <c r="FW82" s="60"/>
      <c r="FX82" s="60"/>
      <c r="FY82" s="60"/>
      <c r="FZ82" s="60"/>
      <c r="GA82" s="60"/>
      <c r="GB82" s="60"/>
      <c r="GC82" s="60"/>
      <c r="GD82" s="60"/>
      <c r="GE82" s="60"/>
      <c r="GF82" s="60"/>
      <c r="GG82" s="60"/>
      <c r="GH82" s="60"/>
      <c r="GI82" s="60"/>
      <c r="GJ82" s="60"/>
      <c r="GK82" s="60"/>
      <c r="GL82" s="60"/>
      <c r="GM82" s="60"/>
      <c r="GN82" s="60"/>
      <c r="GO82" s="60"/>
      <c r="GP82" s="60"/>
    </row>
    <row r="83" spans="99:198" x14ac:dyDescent="0.25"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B83" s="30"/>
      <c r="EE83" s="60"/>
      <c r="EF83" s="60"/>
      <c r="EG83" s="60"/>
      <c r="EH83" s="60"/>
      <c r="EI83" s="60"/>
      <c r="EJ83" s="60"/>
      <c r="EK83" s="60"/>
      <c r="EL83" s="60"/>
      <c r="EM83" s="60"/>
      <c r="EN83" s="60"/>
      <c r="EO83" s="60"/>
      <c r="EP83" s="60"/>
      <c r="EQ83" s="60"/>
      <c r="ER83" s="60"/>
      <c r="ES83" s="60"/>
      <c r="ET83" s="60"/>
      <c r="EU83" s="60"/>
      <c r="EV83" s="60"/>
      <c r="EW83" s="60"/>
      <c r="EX83" s="60"/>
      <c r="EY83" s="60"/>
      <c r="EZ83" s="60"/>
      <c r="FA83" s="60"/>
      <c r="FB83" s="60"/>
      <c r="FC83" s="60"/>
      <c r="FD83" s="60"/>
      <c r="FE83" s="60"/>
      <c r="FF83" s="60"/>
      <c r="FG83" s="60"/>
      <c r="FH83" s="60"/>
      <c r="FI83" s="60"/>
      <c r="FJ83" s="60"/>
      <c r="FK83" s="60"/>
      <c r="FL83" s="60"/>
      <c r="FM83" s="60"/>
      <c r="FN83" s="60"/>
      <c r="FO83" s="60"/>
      <c r="FP83" s="60"/>
      <c r="FQ83" s="60"/>
      <c r="FR83" s="60"/>
      <c r="FS83" s="60"/>
      <c r="FT83" s="60"/>
      <c r="FU83" s="60"/>
      <c r="FV83" s="60"/>
      <c r="FW83" s="60"/>
      <c r="FX83" s="60"/>
      <c r="FY83" s="60"/>
      <c r="FZ83" s="60"/>
      <c r="GA83" s="60"/>
      <c r="GB83" s="60"/>
      <c r="GC83" s="60"/>
      <c r="GD83" s="60"/>
      <c r="GE83" s="60"/>
      <c r="GF83" s="60"/>
      <c r="GG83" s="60"/>
      <c r="GH83" s="60"/>
      <c r="GI83" s="60"/>
      <c r="GJ83" s="60"/>
      <c r="GK83" s="60"/>
      <c r="GL83" s="60"/>
      <c r="GM83" s="60"/>
      <c r="GN83" s="60"/>
      <c r="GO83" s="60"/>
      <c r="GP83" s="60"/>
    </row>
    <row r="84" spans="99:198" x14ac:dyDescent="0.25"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B84" s="30"/>
      <c r="EE84" s="60"/>
      <c r="EF84" s="60"/>
      <c r="EG84" s="60"/>
      <c r="EH84" s="60"/>
      <c r="EI84" s="60"/>
      <c r="EJ84" s="60"/>
      <c r="EK84" s="60"/>
      <c r="EL84" s="60"/>
      <c r="EM84" s="60"/>
      <c r="EN84" s="60"/>
      <c r="EO84" s="60"/>
      <c r="EP84" s="60"/>
      <c r="EQ84" s="60"/>
      <c r="ER84" s="60"/>
      <c r="ES84" s="60"/>
      <c r="ET84" s="60"/>
      <c r="EU84" s="60"/>
      <c r="EV84" s="60"/>
      <c r="EW84" s="60"/>
      <c r="EX84" s="60"/>
      <c r="EY84" s="60"/>
      <c r="EZ84" s="60"/>
      <c r="FA84" s="60"/>
      <c r="FB84" s="60"/>
      <c r="FC84" s="60"/>
      <c r="FD84" s="60"/>
      <c r="FE84" s="60"/>
      <c r="FF84" s="60"/>
      <c r="FG84" s="60"/>
      <c r="FH84" s="60"/>
      <c r="FI84" s="60"/>
      <c r="FJ84" s="60"/>
      <c r="FK84" s="60"/>
      <c r="FL84" s="60"/>
      <c r="FM84" s="60"/>
      <c r="FN84" s="60"/>
      <c r="FO84" s="60"/>
      <c r="FP84" s="60"/>
      <c r="FQ84" s="60"/>
      <c r="FR84" s="60"/>
      <c r="FS84" s="60"/>
      <c r="FT84" s="60"/>
      <c r="FU84" s="60"/>
      <c r="FV84" s="60"/>
      <c r="FW84" s="60"/>
      <c r="FX84" s="60"/>
      <c r="FY84" s="60"/>
      <c r="FZ84" s="60"/>
      <c r="GA84" s="60"/>
      <c r="GB84" s="60"/>
      <c r="GC84" s="60"/>
      <c r="GD84" s="60"/>
      <c r="GE84" s="60"/>
      <c r="GF84" s="60"/>
      <c r="GG84" s="60"/>
      <c r="GH84" s="60"/>
      <c r="GI84" s="60"/>
      <c r="GJ84" s="60"/>
      <c r="GK84" s="60"/>
      <c r="GL84" s="60"/>
      <c r="GM84" s="60"/>
      <c r="GN84" s="60"/>
      <c r="GO84" s="60"/>
      <c r="GP84" s="60"/>
    </row>
    <row r="85" spans="99:198" x14ac:dyDescent="0.25"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B85" s="3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  <c r="FR85" s="60"/>
      <c r="FS85" s="60"/>
      <c r="FT85" s="60"/>
      <c r="FU85" s="60"/>
      <c r="FV85" s="60"/>
      <c r="FW85" s="60"/>
      <c r="FX85" s="60"/>
      <c r="FY85" s="60"/>
      <c r="FZ85" s="60"/>
      <c r="GA85" s="60"/>
      <c r="GB85" s="60"/>
      <c r="GC85" s="60"/>
      <c r="GD85" s="60"/>
      <c r="GE85" s="60"/>
      <c r="GF85" s="60"/>
      <c r="GG85" s="60"/>
      <c r="GH85" s="60"/>
      <c r="GI85" s="60"/>
      <c r="GJ85" s="60"/>
      <c r="GK85" s="60"/>
      <c r="GL85" s="60"/>
      <c r="GM85" s="60"/>
      <c r="GN85" s="60"/>
      <c r="GO85" s="60"/>
      <c r="GP85" s="60"/>
    </row>
    <row r="86" spans="99:198" x14ac:dyDescent="0.25"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B86" s="30"/>
      <c r="EE86" s="60"/>
      <c r="EF86" s="60"/>
      <c r="EG86" s="60"/>
      <c r="EH86" s="60"/>
      <c r="EI86" s="60"/>
      <c r="EJ86" s="60"/>
      <c r="EK86" s="60"/>
      <c r="EL86" s="60"/>
      <c r="EM86" s="60"/>
      <c r="EN86" s="60"/>
      <c r="EO86" s="60"/>
      <c r="EP86" s="60"/>
      <c r="EQ86" s="60"/>
      <c r="ER86" s="60"/>
      <c r="ES86" s="60"/>
      <c r="ET86" s="60"/>
      <c r="EU86" s="60"/>
      <c r="EV86" s="60"/>
      <c r="EW86" s="60"/>
      <c r="EX86" s="60"/>
      <c r="EY86" s="60"/>
      <c r="EZ86" s="60"/>
      <c r="FA86" s="60"/>
      <c r="FB86" s="60"/>
      <c r="FC86" s="60"/>
      <c r="FD86" s="60"/>
      <c r="FE86" s="60"/>
      <c r="FF86" s="60"/>
      <c r="FG86" s="60"/>
      <c r="FH86" s="60"/>
      <c r="FI86" s="60"/>
      <c r="FJ86" s="60"/>
      <c r="FK86" s="60"/>
      <c r="FL86" s="60"/>
      <c r="FM86" s="60"/>
      <c r="FN86" s="60"/>
      <c r="FO86" s="60"/>
      <c r="FP86" s="60"/>
      <c r="FQ86" s="60"/>
      <c r="FR86" s="60"/>
      <c r="FS86" s="60"/>
      <c r="FT86" s="60"/>
      <c r="FU86" s="60"/>
      <c r="FV86" s="60"/>
      <c r="FW86" s="60"/>
      <c r="FX86" s="60"/>
      <c r="FY86" s="60"/>
      <c r="FZ86" s="60"/>
      <c r="GA86" s="60"/>
      <c r="GB86" s="60"/>
      <c r="GC86" s="60"/>
      <c r="GD86" s="60"/>
      <c r="GE86" s="60"/>
      <c r="GF86" s="60"/>
      <c r="GG86" s="60"/>
      <c r="GH86" s="60"/>
      <c r="GI86" s="60"/>
      <c r="GJ86" s="60"/>
      <c r="GK86" s="60"/>
      <c r="GL86" s="60"/>
      <c r="GM86" s="60"/>
      <c r="GN86" s="60"/>
      <c r="GO86" s="60"/>
      <c r="GP86" s="60"/>
    </row>
    <row r="87" spans="99:198" x14ac:dyDescent="0.25"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B87" s="30"/>
      <c r="EE87" s="60"/>
      <c r="EF87" s="60"/>
      <c r="EG87" s="60"/>
      <c r="EH87" s="60"/>
      <c r="EI87" s="60"/>
      <c r="EJ87" s="60"/>
      <c r="EK87" s="60"/>
      <c r="EL87" s="60"/>
      <c r="EM87" s="60"/>
      <c r="EN87" s="60"/>
      <c r="EO87" s="60"/>
      <c r="EP87" s="60"/>
      <c r="EQ87" s="60"/>
      <c r="ER87" s="60"/>
      <c r="ES87" s="60"/>
      <c r="ET87" s="60"/>
      <c r="EU87" s="60"/>
      <c r="EV87" s="60"/>
      <c r="EW87" s="60"/>
      <c r="EX87" s="60"/>
      <c r="EY87" s="60"/>
      <c r="EZ87" s="60"/>
      <c r="FA87" s="60"/>
      <c r="FB87" s="60"/>
      <c r="FC87" s="60"/>
      <c r="FD87" s="60"/>
      <c r="FE87" s="60"/>
      <c r="FF87" s="60"/>
      <c r="FG87" s="60"/>
      <c r="FH87" s="60"/>
      <c r="FI87" s="60"/>
      <c r="FJ87" s="60"/>
      <c r="FK87" s="60"/>
      <c r="FL87" s="60"/>
      <c r="FM87" s="60"/>
      <c r="FN87" s="60"/>
      <c r="FO87" s="60"/>
      <c r="FP87" s="60"/>
      <c r="FQ87" s="60"/>
      <c r="FR87" s="60"/>
      <c r="FS87" s="60"/>
      <c r="FT87" s="60"/>
      <c r="FU87" s="60"/>
      <c r="FV87" s="60"/>
      <c r="FW87" s="60"/>
      <c r="FX87" s="60"/>
      <c r="FY87" s="60"/>
      <c r="FZ87" s="60"/>
      <c r="GA87" s="60"/>
      <c r="GB87" s="60"/>
      <c r="GC87" s="60"/>
      <c r="GD87" s="60"/>
      <c r="GE87" s="60"/>
      <c r="GF87" s="60"/>
      <c r="GG87" s="60"/>
      <c r="GH87" s="60"/>
      <c r="GI87" s="60"/>
      <c r="GJ87" s="60"/>
      <c r="GK87" s="60"/>
      <c r="GL87" s="60"/>
      <c r="GM87" s="60"/>
      <c r="GN87" s="60"/>
      <c r="GO87" s="60"/>
      <c r="GP87" s="60"/>
    </row>
    <row r="88" spans="99:198" x14ac:dyDescent="0.25"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B88" s="30"/>
      <c r="EE88" s="60"/>
      <c r="EF88" s="60"/>
      <c r="EG88" s="60"/>
      <c r="EH88" s="60"/>
      <c r="EI88" s="60"/>
      <c r="EJ88" s="60"/>
      <c r="EK88" s="60"/>
      <c r="EL88" s="60"/>
      <c r="EM88" s="60"/>
      <c r="EN88" s="60"/>
      <c r="EO88" s="60"/>
      <c r="EP88" s="60"/>
      <c r="EQ88" s="60"/>
      <c r="ER88" s="60"/>
      <c r="ES88" s="60"/>
      <c r="ET88" s="60"/>
      <c r="EU88" s="60"/>
      <c r="EV88" s="60"/>
      <c r="EW88" s="60"/>
      <c r="EX88" s="60"/>
      <c r="EY88" s="60"/>
      <c r="EZ88" s="60"/>
      <c r="FA88" s="60"/>
      <c r="FB88" s="60"/>
      <c r="FC88" s="60"/>
      <c r="FD88" s="60"/>
      <c r="FE88" s="60"/>
      <c r="FF88" s="60"/>
      <c r="FG88" s="60"/>
      <c r="FH88" s="60"/>
      <c r="FI88" s="60"/>
      <c r="FJ88" s="60"/>
      <c r="FK88" s="60"/>
      <c r="FL88" s="60"/>
      <c r="FM88" s="60"/>
      <c r="FN88" s="60"/>
      <c r="FO88" s="60"/>
      <c r="FP88" s="60"/>
      <c r="FQ88" s="60"/>
      <c r="FR88" s="60"/>
      <c r="FS88" s="60"/>
      <c r="FT88" s="60"/>
      <c r="FU88" s="60"/>
      <c r="FV88" s="60"/>
      <c r="FW88" s="60"/>
      <c r="FX88" s="60"/>
      <c r="FY88" s="60"/>
      <c r="FZ88" s="60"/>
      <c r="GA88" s="60"/>
      <c r="GB88" s="60"/>
      <c r="GC88" s="60"/>
      <c r="GD88" s="60"/>
      <c r="GE88" s="60"/>
      <c r="GF88" s="60"/>
      <c r="GG88" s="60"/>
      <c r="GH88" s="60"/>
      <c r="GI88" s="60"/>
      <c r="GJ88" s="60"/>
      <c r="GK88" s="60"/>
      <c r="GL88" s="60"/>
      <c r="GM88" s="60"/>
      <c r="GN88" s="60"/>
      <c r="GO88" s="60"/>
      <c r="GP88" s="60"/>
    </row>
    <row r="89" spans="99:198" x14ac:dyDescent="0.25"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B89" s="30"/>
      <c r="EE89" s="60"/>
      <c r="EF89" s="60"/>
      <c r="EG89" s="60"/>
      <c r="EH89" s="60"/>
      <c r="EI89" s="60"/>
      <c r="EJ89" s="60"/>
      <c r="EK89" s="60"/>
      <c r="EL89" s="60"/>
      <c r="EM89" s="60"/>
      <c r="EN89" s="60"/>
      <c r="EO89" s="60"/>
      <c r="EP89" s="60"/>
      <c r="EQ89" s="60"/>
      <c r="ER89" s="60"/>
      <c r="ES89" s="60"/>
      <c r="ET89" s="60"/>
      <c r="EU89" s="60"/>
      <c r="EV89" s="60"/>
      <c r="EW89" s="60"/>
      <c r="EX89" s="60"/>
      <c r="EY89" s="60"/>
      <c r="EZ89" s="60"/>
      <c r="FA89" s="60"/>
      <c r="FB89" s="60"/>
      <c r="FC89" s="60"/>
      <c r="FD89" s="60"/>
      <c r="FE89" s="60"/>
      <c r="FF89" s="60"/>
      <c r="FG89" s="60"/>
      <c r="FH89" s="60"/>
      <c r="FI89" s="60"/>
      <c r="FJ89" s="60"/>
      <c r="FK89" s="60"/>
      <c r="FL89" s="60"/>
      <c r="FM89" s="60"/>
      <c r="FN89" s="60"/>
      <c r="FO89" s="60"/>
      <c r="FP89" s="60"/>
      <c r="FQ89" s="60"/>
      <c r="FR89" s="60"/>
      <c r="FS89" s="60"/>
      <c r="FT89" s="60"/>
      <c r="FU89" s="60"/>
      <c r="FV89" s="60"/>
      <c r="FW89" s="60"/>
      <c r="FX89" s="60"/>
      <c r="FY89" s="60"/>
      <c r="FZ89" s="60"/>
      <c r="GA89" s="60"/>
      <c r="GB89" s="60"/>
      <c r="GC89" s="60"/>
      <c r="GD89" s="60"/>
      <c r="GE89" s="60"/>
      <c r="GF89" s="60"/>
      <c r="GG89" s="60"/>
      <c r="GH89" s="60"/>
      <c r="GI89" s="60"/>
      <c r="GJ89" s="60"/>
      <c r="GK89" s="60"/>
      <c r="GL89" s="60"/>
      <c r="GM89" s="60"/>
      <c r="GN89" s="60"/>
      <c r="GO89" s="60"/>
      <c r="GP89" s="60"/>
    </row>
    <row r="90" spans="99:198" x14ac:dyDescent="0.25"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B90" s="30"/>
      <c r="EE90" s="60"/>
      <c r="EF90" s="60"/>
      <c r="EG90" s="60"/>
      <c r="EH90" s="60"/>
      <c r="EI90" s="60"/>
      <c r="EJ90" s="60"/>
      <c r="EK90" s="60"/>
      <c r="EL90" s="60"/>
      <c r="EM90" s="60"/>
      <c r="EN90" s="60"/>
      <c r="EO90" s="60"/>
      <c r="EP90" s="60"/>
      <c r="EQ90" s="60"/>
      <c r="ER90" s="60"/>
      <c r="ES90" s="60"/>
      <c r="ET90" s="60"/>
      <c r="EU90" s="60"/>
      <c r="EV90" s="60"/>
      <c r="EW90" s="60"/>
      <c r="EX90" s="60"/>
      <c r="EY90" s="60"/>
      <c r="EZ90" s="60"/>
      <c r="FA90" s="60"/>
      <c r="FB90" s="60"/>
      <c r="FC90" s="60"/>
      <c r="FD90" s="60"/>
      <c r="FE90" s="60"/>
      <c r="FF90" s="60"/>
      <c r="FG90" s="60"/>
      <c r="FH90" s="60"/>
      <c r="FI90" s="60"/>
      <c r="FJ90" s="60"/>
      <c r="FK90" s="60"/>
      <c r="FL90" s="60"/>
      <c r="FM90" s="60"/>
      <c r="FN90" s="60"/>
      <c r="FO90" s="60"/>
      <c r="FP90" s="60"/>
      <c r="FQ90" s="60"/>
      <c r="FR90" s="60"/>
      <c r="FS90" s="60"/>
      <c r="FT90" s="60"/>
      <c r="FU90" s="60"/>
      <c r="FV90" s="60"/>
      <c r="FW90" s="60"/>
      <c r="FX90" s="60"/>
      <c r="FY90" s="60"/>
      <c r="FZ90" s="60"/>
      <c r="GA90" s="60"/>
      <c r="GB90" s="60"/>
      <c r="GC90" s="60"/>
      <c r="GD90" s="60"/>
      <c r="GE90" s="60"/>
      <c r="GF90" s="60"/>
      <c r="GG90" s="60"/>
      <c r="GH90" s="60"/>
      <c r="GI90" s="60"/>
      <c r="GJ90" s="60"/>
      <c r="GK90" s="60"/>
      <c r="GL90" s="60"/>
      <c r="GM90" s="60"/>
      <c r="GN90" s="60"/>
      <c r="GO90" s="60"/>
      <c r="GP90" s="60"/>
    </row>
    <row r="91" spans="99:198" x14ac:dyDescent="0.25"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B91" s="30"/>
      <c r="EE91" s="60"/>
      <c r="EF91" s="60"/>
      <c r="EG91" s="60"/>
      <c r="EH91" s="60"/>
      <c r="EI91" s="60"/>
      <c r="EJ91" s="60"/>
      <c r="EK91" s="60"/>
      <c r="EL91" s="60"/>
      <c r="EM91" s="60"/>
      <c r="EN91" s="60"/>
      <c r="EO91" s="60"/>
      <c r="EP91" s="60"/>
      <c r="EQ91" s="60"/>
      <c r="ER91" s="60"/>
      <c r="ES91" s="60"/>
      <c r="ET91" s="60"/>
      <c r="EU91" s="60"/>
      <c r="EV91" s="60"/>
      <c r="EW91" s="60"/>
      <c r="EX91" s="60"/>
      <c r="EY91" s="60"/>
      <c r="EZ91" s="60"/>
      <c r="FA91" s="60"/>
      <c r="FB91" s="60"/>
      <c r="FC91" s="60"/>
      <c r="FD91" s="60"/>
      <c r="FE91" s="60"/>
      <c r="FF91" s="60"/>
      <c r="FG91" s="60"/>
      <c r="FH91" s="60"/>
      <c r="FI91" s="60"/>
      <c r="FJ91" s="60"/>
      <c r="FK91" s="60"/>
      <c r="FL91" s="60"/>
      <c r="FM91" s="60"/>
      <c r="FN91" s="60"/>
      <c r="FO91" s="60"/>
      <c r="FP91" s="60"/>
      <c r="FQ91" s="60"/>
      <c r="FR91" s="60"/>
      <c r="FS91" s="60"/>
      <c r="FT91" s="60"/>
      <c r="FU91" s="60"/>
      <c r="FV91" s="60"/>
      <c r="FW91" s="60"/>
      <c r="FX91" s="60"/>
      <c r="FY91" s="60"/>
      <c r="FZ91" s="60"/>
      <c r="GA91" s="60"/>
      <c r="GB91" s="60"/>
      <c r="GC91" s="60"/>
      <c r="GD91" s="60"/>
      <c r="GE91" s="60"/>
      <c r="GF91" s="60"/>
      <c r="GG91" s="60"/>
      <c r="GH91" s="60"/>
      <c r="GI91" s="60"/>
      <c r="GJ91" s="60"/>
      <c r="GK91" s="60"/>
      <c r="GL91" s="60"/>
      <c r="GM91" s="60"/>
      <c r="GN91" s="60"/>
      <c r="GO91" s="60"/>
      <c r="GP91" s="60"/>
    </row>
    <row r="92" spans="99:198" x14ac:dyDescent="0.25"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B92" s="30"/>
      <c r="EE92" s="60"/>
      <c r="EF92" s="60"/>
      <c r="EG92" s="60"/>
      <c r="EH92" s="60"/>
      <c r="EI92" s="60"/>
      <c r="EJ92" s="60"/>
      <c r="EK92" s="60"/>
      <c r="EL92" s="60"/>
      <c r="EM92" s="60"/>
      <c r="EN92" s="60"/>
      <c r="EO92" s="60"/>
      <c r="EP92" s="60"/>
      <c r="EQ92" s="60"/>
      <c r="ER92" s="60"/>
      <c r="ES92" s="60"/>
      <c r="ET92" s="60"/>
      <c r="EU92" s="60"/>
      <c r="EV92" s="60"/>
      <c r="EW92" s="60"/>
      <c r="EX92" s="60"/>
      <c r="EY92" s="60"/>
      <c r="EZ92" s="60"/>
      <c r="FA92" s="60"/>
      <c r="FB92" s="60"/>
      <c r="FC92" s="60"/>
      <c r="FD92" s="60"/>
      <c r="FE92" s="60"/>
      <c r="FF92" s="60"/>
      <c r="FG92" s="60"/>
      <c r="FH92" s="60"/>
      <c r="FI92" s="60"/>
      <c r="FJ92" s="60"/>
      <c r="FK92" s="60"/>
      <c r="FL92" s="60"/>
      <c r="FM92" s="60"/>
      <c r="FN92" s="60"/>
      <c r="FO92" s="60"/>
      <c r="FP92" s="60"/>
      <c r="FQ92" s="60"/>
      <c r="FR92" s="60"/>
      <c r="FS92" s="60"/>
      <c r="FT92" s="60"/>
      <c r="FU92" s="60"/>
      <c r="FV92" s="60"/>
      <c r="FW92" s="60"/>
      <c r="FX92" s="60"/>
      <c r="FY92" s="60"/>
      <c r="FZ92" s="60"/>
      <c r="GA92" s="60"/>
      <c r="GB92" s="60"/>
      <c r="GC92" s="60"/>
      <c r="GD92" s="60"/>
      <c r="GE92" s="60"/>
      <c r="GF92" s="60"/>
      <c r="GG92" s="60"/>
      <c r="GH92" s="60"/>
      <c r="GI92" s="60"/>
      <c r="GJ92" s="60"/>
      <c r="GK92" s="60"/>
      <c r="GL92" s="60"/>
      <c r="GM92" s="60"/>
      <c r="GN92" s="60"/>
      <c r="GO92" s="60"/>
      <c r="GP92" s="6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Method</vt:lpstr>
      <vt:lpstr>Equations</vt:lpstr>
      <vt:lpstr>Sheet1</vt:lpstr>
      <vt:lpstr>NO2</vt:lpstr>
      <vt:lpstr>O3</vt:lpstr>
      <vt:lpstr>SO2</vt:lpstr>
      <vt:lpstr>CO</vt:lpstr>
      <vt:lpstr>PM2.5</vt:lpstr>
      <vt:lpstr>PM10</vt:lpstr>
      <vt:lpstr>ward</vt:lpstr>
      <vt:lpstr>weather data</vt:lpstr>
      <vt:lpstr>standard</vt:lpstr>
      <vt:lpstr>rs1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Sunzid Hassan</dc:creator>
  <cp:keywords/>
  <dc:description/>
  <cp:lastModifiedBy>Sunzid Hassan</cp:lastModifiedBy>
  <cp:revision/>
  <dcterms:created xsi:type="dcterms:W3CDTF">2016-10-01T18:05:08Z</dcterms:created>
  <dcterms:modified xsi:type="dcterms:W3CDTF">2017-07-18T07:26:15Z</dcterms:modified>
  <cp:category/>
  <cp:contentStatus/>
</cp:coreProperties>
</file>