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5 Research\UBI\tong\"/>
    </mc:Choice>
  </mc:AlternateContent>
  <bookViews>
    <workbookView xWindow="0" yWindow="0" windowWidth="20490" windowHeight="7530" tabRatio="559" firstSheet="1" activeTab="3"/>
  </bookViews>
  <sheets>
    <sheet name="TotalData" sheetId="1" r:id="rId1"/>
    <sheet name="MonthlyData" sheetId="2" r:id="rId2"/>
    <sheet name="汽车风险评级" sheetId="6" r:id="rId3"/>
    <sheet name="驾驶行为分析" sheetId="8" r:id="rId4"/>
    <sheet name="保险定价因子" sheetId="7" r:id="rId5"/>
    <sheet name="汽车使用可视化" sheetId="9" r:id="rId6"/>
  </sheets>
  <definedNames>
    <definedName name="_xlnm._FilterDatabase" localSheetId="2" hidden="1">汽车风险评级!$B$62:$C$67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8" l="1"/>
  <c r="A80" i="8"/>
  <c r="A81" i="8"/>
  <c r="A82" i="8"/>
  <c r="A83" i="8"/>
  <c r="A84" i="8"/>
  <c r="A85" i="8"/>
  <c r="A86" i="8"/>
  <c r="A87" i="8"/>
  <c r="A78" i="8"/>
  <c r="AC5" i="8"/>
  <c r="B78" i="8" s="1"/>
  <c r="AD5" i="8"/>
  <c r="AD6" i="8" s="1"/>
  <c r="AD7" i="8" l="1"/>
  <c r="AC6" i="8"/>
  <c r="B79" i="8" s="1"/>
  <c r="B6" i="8"/>
  <c r="C4" i="8"/>
  <c r="C6" i="8"/>
  <c r="C5" i="8"/>
  <c r="B4" i="8"/>
  <c r="B5" i="8"/>
  <c r="AN1" i="7"/>
  <c r="AO1" i="7"/>
  <c r="AP1" i="7"/>
  <c r="AQ1" i="7"/>
  <c r="AN2" i="7"/>
  <c r="AO2" i="7"/>
  <c r="AP2" i="7"/>
  <c r="AQ2" i="7"/>
  <c r="AN3" i="7"/>
  <c r="AO3" i="7"/>
  <c r="AP3" i="7"/>
  <c r="AQ3" i="7"/>
  <c r="AN4" i="7"/>
  <c r="AO4" i="7"/>
  <c r="AP4" i="7"/>
  <c r="AQ4" i="7"/>
  <c r="AN5" i="7"/>
  <c r="AO5" i="7"/>
  <c r="AP5" i="7"/>
  <c r="AQ5" i="7"/>
  <c r="AN6" i="7"/>
  <c r="AO6" i="7"/>
  <c r="AP6" i="7"/>
  <c r="AQ6" i="7"/>
  <c r="AD8" i="8" l="1"/>
  <c r="AC7" i="8"/>
  <c r="B80" i="8" s="1"/>
  <c r="S7" i="8"/>
  <c r="S8" i="8" s="1"/>
  <c r="S6" i="8"/>
  <c r="S5" i="8"/>
  <c r="O7" i="8"/>
  <c r="O8" i="8"/>
  <c r="O9" i="8" s="1"/>
  <c r="O6" i="8"/>
  <c r="O5" i="8"/>
  <c r="K7" i="8"/>
  <c r="K8" i="8"/>
  <c r="K9" i="8" s="1"/>
  <c r="K6" i="8"/>
  <c r="C61" i="8"/>
  <c r="C62" i="8"/>
  <c r="C63" i="8"/>
  <c r="C64" i="8"/>
  <c r="C65" i="8"/>
  <c r="C60" i="8"/>
  <c r="X6" i="8"/>
  <c r="B62" i="8" s="1"/>
  <c r="X7" i="8"/>
  <c r="B63" i="8" s="1"/>
  <c r="X8" i="8"/>
  <c r="B64" i="8" s="1"/>
  <c r="X9" i="8"/>
  <c r="B65" i="8" s="1"/>
  <c r="X5" i="8"/>
  <c r="B61" i="8" s="1"/>
  <c r="X4" i="8"/>
  <c r="B60" i="8" s="1"/>
  <c r="U6" i="8"/>
  <c r="U7" i="8"/>
  <c r="U5" i="8"/>
  <c r="A47" i="8"/>
  <c r="B46" i="8"/>
  <c r="B45" i="8"/>
  <c r="Q6" i="8"/>
  <c r="Q7" i="8"/>
  <c r="Q8" i="8"/>
  <c r="Q5" i="8"/>
  <c r="A31" i="8"/>
  <c r="B30" i="8"/>
  <c r="B29" i="8"/>
  <c r="B14" i="8"/>
  <c r="M6" i="8"/>
  <c r="M7" i="8"/>
  <c r="M8" i="8"/>
  <c r="M5" i="8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15" i="8"/>
  <c r="AD9" i="8" l="1"/>
  <c r="AC8" i="8"/>
  <c r="B81" i="8" s="1"/>
  <c r="S9" i="8"/>
  <c r="U8" i="8"/>
  <c r="O10" i="8"/>
  <c r="Q9" i="8"/>
  <c r="K10" i="8"/>
  <c r="M9" i="8"/>
  <c r="B13" i="8"/>
  <c r="A1" i="7"/>
  <c r="H10" i="6"/>
  <c r="I10" i="6" s="1"/>
  <c r="H11" i="6"/>
  <c r="I11" i="6" s="1"/>
  <c r="H12" i="6"/>
  <c r="I12" i="6" s="1"/>
  <c r="H13" i="6"/>
  <c r="I13" i="6" s="1"/>
  <c r="H9" i="6"/>
  <c r="I9" i="6" s="1"/>
  <c r="G10" i="6"/>
  <c r="G11" i="6"/>
  <c r="G12" i="6"/>
  <c r="G13" i="6"/>
  <c r="F10" i="6"/>
  <c r="J10" i="6" s="1"/>
  <c r="F11" i="6"/>
  <c r="J11" i="6" s="1"/>
  <c r="F12" i="6"/>
  <c r="J12" i="6" s="1"/>
  <c r="F13" i="6"/>
  <c r="J13" i="6" s="1"/>
  <c r="F9" i="6"/>
  <c r="J9" i="6" s="1"/>
  <c r="E10" i="6"/>
  <c r="E11" i="6"/>
  <c r="E12" i="6"/>
  <c r="E13" i="6"/>
  <c r="E9" i="6"/>
  <c r="D10" i="6"/>
  <c r="D11" i="6"/>
  <c r="D12" i="6"/>
  <c r="D13" i="6"/>
  <c r="D9" i="6"/>
  <c r="C9" i="6"/>
  <c r="G9" i="6" s="1"/>
  <c r="AC9" i="8" l="1"/>
  <c r="B82" i="8" s="1"/>
  <c r="AD10" i="8"/>
  <c r="S10" i="8"/>
  <c r="U9" i="8"/>
  <c r="O11" i="8"/>
  <c r="Q10" i="8"/>
  <c r="M10" i="8"/>
  <c r="K11" i="8"/>
  <c r="C23" i="6"/>
  <c r="C24" i="6"/>
  <c r="C25" i="6"/>
  <c r="C18" i="6"/>
  <c r="C26" i="6"/>
  <c r="C22" i="6"/>
  <c r="C19" i="6"/>
  <c r="C17" i="6"/>
  <c r="C20" i="6"/>
  <c r="C21" i="6"/>
  <c r="C48" i="6"/>
  <c r="C56" i="6"/>
  <c r="C49" i="6"/>
  <c r="C47" i="6"/>
  <c r="C50" i="6"/>
  <c r="C51" i="6"/>
  <c r="C52" i="6"/>
  <c r="C53" i="6"/>
  <c r="C55" i="6"/>
  <c r="C54" i="6"/>
  <c r="C33" i="6"/>
  <c r="C31" i="6"/>
  <c r="C34" i="6"/>
  <c r="C35" i="6"/>
  <c r="C36" i="6"/>
  <c r="C37" i="6"/>
  <c r="C32" i="6"/>
  <c r="C38" i="6"/>
  <c r="C39" i="6"/>
  <c r="C40" i="6"/>
  <c r="AD11" i="8" l="1"/>
  <c r="AC10" i="8"/>
  <c r="B83" i="8" s="1"/>
  <c r="U10" i="8"/>
  <c r="S11" i="8"/>
  <c r="Q11" i="8"/>
  <c r="O12" i="8"/>
  <c r="M11" i="8"/>
  <c r="K12" i="8"/>
  <c r="AD12" i="8" l="1"/>
  <c r="AC11" i="8"/>
  <c r="B84" i="8" s="1"/>
  <c r="U11" i="8"/>
  <c r="S12" i="8"/>
  <c r="Q12" i="8"/>
  <c r="O13" i="8"/>
  <c r="M12" i="8"/>
  <c r="K13" i="8"/>
  <c r="AD13" i="8" l="1"/>
  <c r="AC12" i="8"/>
  <c r="B85" i="8" s="1"/>
  <c r="U12" i="8"/>
  <c r="S13" i="8"/>
  <c r="Q13" i="8"/>
  <c r="O14" i="8"/>
  <c r="M13" i="8"/>
  <c r="K14" i="8"/>
  <c r="AC13" i="8" l="1"/>
  <c r="B86" i="8" s="1"/>
  <c r="AD14" i="8"/>
  <c r="AC14" i="8" s="1"/>
  <c r="B87" i="8" s="1"/>
  <c r="U13" i="8"/>
  <c r="S14" i="8"/>
  <c r="O15" i="8"/>
  <c r="Q14" i="8"/>
  <c r="K15" i="8"/>
  <c r="M14" i="8"/>
  <c r="S15" i="8" l="1"/>
  <c r="U14" i="8"/>
  <c r="O16" i="8"/>
  <c r="Q15" i="8"/>
  <c r="K16" i="8"/>
  <c r="M15" i="8"/>
  <c r="S16" i="8" l="1"/>
  <c r="U15" i="8"/>
  <c r="O17" i="8"/>
  <c r="Q16" i="8"/>
  <c r="K17" i="8"/>
  <c r="M16" i="8"/>
  <c r="S17" i="8" l="1"/>
  <c r="U16" i="8"/>
  <c r="O18" i="8"/>
  <c r="Q17" i="8"/>
  <c r="K18" i="8"/>
  <c r="M17" i="8"/>
  <c r="S18" i="8" l="1"/>
  <c r="U17" i="8"/>
  <c r="O19" i="8"/>
  <c r="Q18" i="8"/>
  <c r="M18" i="8"/>
  <c r="K19" i="8"/>
  <c r="U18" i="8" l="1"/>
  <c r="S19" i="8"/>
  <c r="O20" i="8"/>
  <c r="Q19" i="8"/>
  <c r="M19" i="8"/>
  <c r="K20" i="8"/>
  <c r="U19" i="8" l="1"/>
  <c r="S20" i="8"/>
  <c r="O21" i="8"/>
  <c r="Q20" i="8"/>
  <c r="M20" i="8"/>
  <c r="K21" i="8"/>
  <c r="U20" i="8" l="1"/>
  <c r="S21" i="8"/>
  <c r="Q21" i="8"/>
  <c r="O22" i="8"/>
  <c r="M21" i="8"/>
  <c r="K22" i="8"/>
  <c r="U21" i="8" l="1"/>
  <c r="S22" i="8"/>
  <c r="O23" i="8"/>
  <c r="Q22" i="8"/>
  <c r="K23" i="8"/>
  <c r="M22" i="8"/>
  <c r="S23" i="8" l="1"/>
  <c r="U22" i="8"/>
  <c r="Q23" i="8"/>
  <c r="O24" i="8"/>
  <c r="K24" i="8"/>
  <c r="M23" i="8"/>
  <c r="S24" i="8" l="1"/>
  <c r="U23" i="8"/>
  <c r="Q24" i="8"/>
  <c r="O25" i="8"/>
  <c r="K25" i="8"/>
  <c r="M24" i="8"/>
  <c r="S25" i="8" l="1"/>
  <c r="U24" i="8"/>
  <c r="Q25" i="8"/>
  <c r="O26" i="8"/>
  <c r="K26" i="8"/>
  <c r="M25" i="8"/>
  <c r="U25" i="8" l="1"/>
  <c r="S26" i="8"/>
  <c r="Q26" i="8"/>
  <c r="O27" i="8"/>
  <c r="M26" i="8"/>
  <c r="K27" i="8"/>
  <c r="U26" i="8" l="1"/>
  <c r="S27" i="8"/>
  <c r="O28" i="8"/>
  <c r="Q27" i="8"/>
  <c r="M27" i="8"/>
  <c r="K28" i="8"/>
  <c r="U27" i="8" l="1"/>
  <c r="S28" i="8"/>
  <c r="Q28" i="8"/>
  <c r="O29" i="8"/>
  <c r="M28" i="8"/>
  <c r="K29" i="8"/>
  <c r="U28" i="8" l="1"/>
  <c r="S29" i="8"/>
  <c r="Q29" i="8"/>
  <c r="O30" i="8"/>
  <c r="M29" i="8"/>
  <c r="K30" i="8"/>
  <c r="U29" i="8" l="1"/>
  <c r="S30" i="8"/>
  <c r="O31" i="8"/>
  <c r="Q30" i="8"/>
  <c r="K31" i="8"/>
  <c r="M30" i="8"/>
  <c r="S31" i="8" l="1"/>
  <c r="U30" i="8"/>
  <c r="Q31" i="8"/>
  <c r="O32" i="8"/>
  <c r="K32" i="8"/>
  <c r="M31" i="8"/>
  <c r="S32" i="8" l="1"/>
  <c r="U31" i="8"/>
  <c r="O33" i="8"/>
  <c r="Q32" i="8"/>
  <c r="K33" i="8"/>
  <c r="M32" i="8"/>
  <c r="S33" i="8" l="1"/>
  <c r="U32" i="8"/>
  <c r="Q33" i="8"/>
  <c r="O34" i="8"/>
  <c r="K34" i="8"/>
  <c r="M33" i="8"/>
  <c r="U33" i="8" l="1"/>
  <c r="S34" i="8"/>
  <c r="U34" i="8" s="1"/>
  <c r="O35" i="8"/>
  <c r="Q34" i="8"/>
  <c r="M34" i="8"/>
  <c r="K35" i="8"/>
  <c r="Q35" i="8" l="1"/>
  <c r="O36" i="8"/>
  <c r="M35" i="8"/>
  <c r="K36" i="8"/>
  <c r="Q36" i="8" l="1"/>
  <c r="O37" i="8"/>
  <c r="M36" i="8"/>
  <c r="K37" i="8"/>
  <c r="Q37" i="8" l="1"/>
  <c r="O38" i="8"/>
  <c r="M37" i="8"/>
  <c r="K38" i="8"/>
  <c r="O39" i="8" l="1"/>
  <c r="Q38" i="8"/>
  <c r="K39" i="8"/>
  <c r="M38" i="8"/>
  <c r="Q39" i="8" l="1"/>
  <c r="O40" i="8"/>
  <c r="K40" i="8"/>
  <c r="M39" i="8"/>
  <c r="Q40" i="8" l="1"/>
  <c r="O41" i="8"/>
  <c r="K41" i="8"/>
  <c r="M40" i="8"/>
  <c r="Q41" i="8" l="1"/>
  <c r="O42" i="8"/>
  <c r="K42" i="8"/>
  <c r="M41" i="8"/>
  <c r="Q42" i="8" l="1"/>
  <c r="O43" i="8"/>
  <c r="M42" i="8"/>
  <c r="K43" i="8"/>
  <c r="Q43" i="8" l="1"/>
  <c r="O44" i="8"/>
  <c r="M43" i="8"/>
  <c r="K44" i="8"/>
  <c r="Q44" i="8" l="1"/>
  <c r="O45" i="8"/>
  <c r="M44" i="8"/>
  <c r="K45" i="8"/>
  <c r="Q45" i="8" l="1"/>
  <c r="O46" i="8"/>
  <c r="M45" i="8"/>
  <c r="K46" i="8"/>
  <c r="O47" i="8" l="1"/>
  <c r="Q46" i="8"/>
  <c r="K47" i="8"/>
  <c r="M46" i="8"/>
  <c r="O48" i="8" l="1"/>
  <c r="Q47" i="8"/>
  <c r="K48" i="8"/>
  <c r="M47" i="8"/>
  <c r="O49" i="8" l="1"/>
  <c r="Q48" i="8"/>
  <c r="M48" i="8"/>
  <c r="K49" i="8"/>
  <c r="Q49" i="8" l="1"/>
  <c r="O50" i="8"/>
  <c r="K50" i="8"/>
  <c r="M49" i="8"/>
  <c r="Q50" i="8" l="1"/>
  <c r="O51" i="8"/>
  <c r="M50" i="8"/>
  <c r="K51" i="8"/>
  <c r="O52" i="8" l="1"/>
  <c r="Q51" i="8"/>
  <c r="M51" i="8"/>
  <c r="K52" i="8"/>
  <c r="O53" i="8" l="1"/>
  <c r="Q52" i="8"/>
  <c r="M52" i="8"/>
  <c r="K53" i="8"/>
  <c r="Q53" i="8" l="1"/>
  <c r="O54" i="8"/>
  <c r="M53" i="8"/>
  <c r="K54" i="8"/>
  <c r="O55" i="8" l="1"/>
  <c r="Q54" i="8"/>
  <c r="K55" i="8"/>
  <c r="M54" i="8"/>
  <c r="O56" i="8" l="1"/>
  <c r="Q55" i="8"/>
  <c r="K56" i="8"/>
  <c r="M55" i="8"/>
  <c r="O57" i="8" l="1"/>
  <c r="Q56" i="8"/>
  <c r="M56" i="8"/>
  <c r="K57" i="8"/>
  <c r="O58" i="8" l="1"/>
  <c r="Q57" i="8"/>
  <c r="K58" i="8"/>
  <c r="M57" i="8"/>
  <c r="O59" i="8" l="1"/>
  <c r="Q58" i="8"/>
  <c r="M58" i="8"/>
  <c r="K59" i="8"/>
  <c r="O60" i="8" l="1"/>
  <c r="Q59" i="8"/>
  <c r="M59" i="8"/>
  <c r="K60" i="8"/>
  <c r="Q60" i="8" l="1"/>
  <c r="O61" i="8"/>
  <c r="M60" i="8"/>
  <c r="K61" i="8"/>
  <c r="Q61" i="8" l="1"/>
  <c r="O62" i="8"/>
  <c r="M61" i="8"/>
  <c r="K62" i="8"/>
  <c r="O63" i="8" l="1"/>
  <c r="Q62" i="8"/>
  <c r="K63" i="8"/>
  <c r="M62" i="8"/>
  <c r="O64" i="8" l="1"/>
  <c r="Q64" i="8" s="1"/>
  <c r="Q63" i="8"/>
  <c r="K64" i="8"/>
  <c r="M63" i="8"/>
  <c r="K65" i="8" l="1"/>
  <c r="M65" i="8" s="1"/>
  <c r="M64" i="8"/>
</calcChain>
</file>

<file path=xl/comments1.xml><?xml version="1.0" encoding="utf-8"?>
<comments xmlns="http://schemas.openxmlformats.org/spreadsheetml/2006/main">
  <authors>
    <author>Kailan Shang</author>
  </authors>
  <commentList>
    <comment ref="C62" authorId="0" shapeId="0">
      <text>
        <r>
          <rPr>
            <b/>
            <sz val="9"/>
            <color indexed="81"/>
            <rFont val="Tahoma"/>
            <family val="2"/>
          </rPr>
          <t>Kailan Shang:</t>
        </r>
        <r>
          <rPr>
            <sz val="9"/>
            <color indexed="81"/>
            <rFont val="Tahoma"/>
            <family val="2"/>
          </rPr>
          <t xml:space="preserve">
从高到低排序</t>
        </r>
      </text>
    </comment>
  </commentList>
</comments>
</file>

<file path=xl/sharedStrings.xml><?xml version="1.0" encoding="utf-8"?>
<sst xmlns="http://schemas.openxmlformats.org/spreadsheetml/2006/main" count="342" uniqueCount="250">
  <si>
    <t>车牌</t>
  </si>
  <si>
    <t>YYZX03810</t>
  </si>
  <si>
    <t>YYZX05028</t>
  </si>
  <si>
    <t>YYZX04777</t>
  </si>
  <si>
    <t>YYZX05248</t>
  </si>
  <si>
    <t>YYZZ02013</t>
  </si>
  <si>
    <t>时间段</t>
  </si>
  <si>
    <t>行程次数</t>
  </si>
  <si>
    <t>里程数</t>
  </si>
  <si>
    <t>风险评级</t>
  </si>
  <si>
    <t>欺骗风险</t>
  </si>
  <si>
    <t>建议保险折扣</t>
  </si>
  <si>
    <t>超过比例</t>
  </si>
  <si>
    <t>月平均时间</t>
  </si>
  <si>
    <t>月平均里程</t>
  </si>
  <si>
    <t>早高峰比例</t>
  </si>
  <si>
    <t>白天比例</t>
  </si>
  <si>
    <t>晚高峰比例</t>
  </si>
  <si>
    <t>夜间比例</t>
  </si>
  <si>
    <t>平均速度</t>
  </si>
  <si>
    <t>90速度</t>
  </si>
  <si>
    <t>95速度</t>
  </si>
  <si>
    <t>99速度</t>
  </si>
  <si>
    <t>999速度</t>
  </si>
  <si>
    <t>平均加速度速度</t>
  </si>
  <si>
    <t>90加速度</t>
  </si>
  <si>
    <t>95加速度</t>
  </si>
  <si>
    <t>99加速度</t>
  </si>
  <si>
    <t>999加速度</t>
  </si>
  <si>
    <t>90减速度</t>
  </si>
  <si>
    <t>95减速度</t>
  </si>
  <si>
    <t>99减速度</t>
  </si>
  <si>
    <t>999减速度</t>
  </si>
  <si>
    <t>平均减速度</t>
  </si>
  <si>
    <t>速度0</t>
  </si>
  <si>
    <t>速度5</t>
  </si>
  <si>
    <t>速度10</t>
  </si>
  <si>
    <t>速度15</t>
  </si>
  <si>
    <t>速度20</t>
  </si>
  <si>
    <t>速度25</t>
  </si>
  <si>
    <t>速度30</t>
  </si>
  <si>
    <t>速度35</t>
  </si>
  <si>
    <t>速度40</t>
  </si>
  <si>
    <t>速度45</t>
  </si>
  <si>
    <t>速度50</t>
  </si>
  <si>
    <t>速度55</t>
  </si>
  <si>
    <t>速度60</t>
  </si>
  <si>
    <t>速度65</t>
  </si>
  <si>
    <t>速度70</t>
  </si>
  <si>
    <t>速度75</t>
  </si>
  <si>
    <t>速度80</t>
  </si>
  <si>
    <t>速度85</t>
  </si>
  <si>
    <t>速度90</t>
  </si>
  <si>
    <t>速度95</t>
  </si>
  <si>
    <t>速度100</t>
  </si>
  <si>
    <t>速度105</t>
  </si>
  <si>
    <t>速度110</t>
  </si>
  <si>
    <t>速度115</t>
  </si>
  <si>
    <t>速度120</t>
  </si>
  <si>
    <t>速度125</t>
  </si>
  <si>
    <t>速度130</t>
  </si>
  <si>
    <t>速度135</t>
  </si>
  <si>
    <t>速度140</t>
  </si>
  <si>
    <t>速度145</t>
  </si>
  <si>
    <t>速度150</t>
  </si>
  <si>
    <t>速度155</t>
  </si>
  <si>
    <t>速度160</t>
  </si>
  <si>
    <t>速度165</t>
  </si>
  <si>
    <t>速度170</t>
  </si>
  <si>
    <t>速度175</t>
  </si>
  <si>
    <t>速度180</t>
  </si>
  <si>
    <t>速度185</t>
  </si>
  <si>
    <t>速度190</t>
  </si>
  <si>
    <t>速度195</t>
  </si>
  <si>
    <t>速度200</t>
  </si>
  <si>
    <t>速度205</t>
  </si>
  <si>
    <t>速度210</t>
  </si>
  <si>
    <t>速度215</t>
  </si>
  <si>
    <t>速度220</t>
  </si>
  <si>
    <t>速度225</t>
  </si>
  <si>
    <t>速度230</t>
  </si>
  <si>
    <t>速度235</t>
  </si>
  <si>
    <t>速度240</t>
  </si>
  <si>
    <t>速度245</t>
  </si>
  <si>
    <t>速度250</t>
  </si>
  <si>
    <t>速度255</t>
  </si>
  <si>
    <t>速度260</t>
  </si>
  <si>
    <t>速度265</t>
  </si>
  <si>
    <t>速度270</t>
  </si>
  <si>
    <t>速度275</t>
  </si>
  <si>
    <t>速度280</t>
  </si>
  <si>
    <t>速度285</t>
  </si>
  <si>
    <t>速度290</t>
  </si>
  <si>
    <t>速度295</t>
  </si>
  <si>
    <t>速度300</t>
  </si>
  <si>
    <t>加速度1</t>
  </si>
  <si>
    <t>加速度0.5</t>
  </si>
  <si>
    <t>加速度2</t>
  </si>
  <si>
    <t>加速度1.5</t>
  </si>
  <si>
    <t>加速度2.5</t>
  </si>
  <si>
    <t>加速度3</t>
  </si>
  <si>
    <t>加速度3.5</t>
  </si>
  <si>
    <t>加速度4</t>
  </si>
  <si>
    <t>加速度4.5</t>
  </si>
  <si>
    <t>加速度5</t>
  </si>
  <si>
    <t>加速度5.5</t>
  </si>
  <si>
    <t>加速度6</t>
  </si>
  <si>
    <t>加速度6.5</t>
  </si>
  <si>
    <t>加速度7</t>
  </si>
  <si>
    <t>加速度7.5</t>
  </si>
  <si>
    <t>加速度8</t>
  </si>
  <si>
    <t>加速度8.5</t>
  </si>
  <si>
    <t>加速度9</t>
  </si>
  <si>
    <t>加速度9.5</t>
  </si>
  <si>
    <t>加速度10</t>
  </si>
  <si>
    <t>加速度10.5</t>
  </si>
  <si>
    <t>加速度11</t>
  </si>
  <si>
    <t>加速度11.5</t>
  </si>
  <si>
    <t>加速度12</t>
  </si>
  <si>
    <t>加速度12.5</t>
  </si>
  <si>
    <t>加速度13</t>
  </si>
  <si>
    <t>加速度13.5</t>
  </si>
  <si>
    <t>加速度14</t>
  </si>
  <si>
    <t>加速度14.5</t>
  </si>
  <si>
    <t>加速度15</t>
  </si>
  <si>
    <t>加速度15.5</t>
  </si>
  <si>
    <t>加速度16</t>
  </si>
  <si>
    <t>加速度16.5</t>
  </si>
  <si>
    <t>加速度17</t>
  </si>
  <si>
    <t>加速度17.5</t>
  </si>
  <si>
    <t>加速度18</t>
  </si>
  <si>
    <t>加速度18.5</t>
  </si>
  <si>
    <t>加速度19</t>
  </si>
  <si>
    <t>加速度19.5</t>
  </si>
  <si>
    <t>加速度20</t>
  </si>
  <si>
    <t>加速度20.5</t>
  </si>
  <si>
    <t>加速度21</t>
  </si>
  <si>
    <t>加速度21.5</t>
  </si>
  <si>
    <t>加速度22</t>
  </si>
  <si>
    <t>加速度22.5</t>
  </si>
  <si>
    <t>加速度23</t>
  </si>
  <si>
    <t>加速度23.5</t>
  </si>
  <si>
    <t>加速度24</t>
  </si>
  <si>
    <t>加速度24.5</t>
  </si>
  <si>
    <t>加速度25</t>
  </si>
  <si>
    <t>加速度25.5</t>
  </si>
  <si>
    <t>加速度26</t>
  </si>
  <si>
    <t>加速度26.5</t>
  </si>
  <si>
    <t>加速度27</t>
  </si>
  <si>
    <t>加速度27.5</t>
  </si>
  <si>
    <t>加速度28</t>
  </si>
  <si>
    <t>加速度28.5</t>
  </si>
  <si>
    <t>加速度29</t>
  </si>
  <si>
    <t>加速度29.5</t>
  </si>
  <si>
    <t>加速度30</t>
  </si>
  <si>
    <t>减速度0.5</t>
  </si>
  <si>
    <t>减速度1</t>
  </si>
  <si>
    <t>减速度1.5</t>
  </si>
  <si>
    <t>减速度2</t>
  </si>
  <si>
    <t>减速度2.5</t>
  </si>
  <si>
    <t>减速度3</t>
  </si>
  <si>
    <t>减速度3.5</t>
  </si>
  <si>
    <t>减速度4</t>
  </si>
  <si>
    <t>减速度4.5</t>
  </si>
  <si>
    <t>减速度5</t>
  </si>
  <si>
    <t>减速度5.5</t>
  </si>
  <si>
    <t>减速度6</t>
  </si>
  <si>
    <t>减速度6.5</t>
  </si>
  <si>
    <t>减速度7</t>
  </si>
  <si>
    <t>减速度7.5</t>
  </si>
  <si>
    <t>减速度8</t>
  </si>
  <si>
    <t>减速度8.5</t>
  </si>
  <si>
    <t>减速度9</t>
  </si>
  <si>
    <t>减速度9.5</t>
  </si>
  <si>
    <t>减速度10</t>
  </si>
  <si>
    <t>行驶时间</t>
  </si>
  <si>
    <t>平均加速度</t>
  </si>
  <si>
    <t>清晨比例</t>
  </si>
  <si>
    <t>连续开车超过1小时概率</t>
  </si>
  <si>
    <t>连续开车超过2小时概率</t>
  </si>
  <si>
    <t>连续开车超过3小时概率</t>
  </si>
  <si>
    <t>连续开车超过100公里概率</t>
  </si>
  <si>
    <t>连续开车超过200公里概率</t>
  </si>
  <si>
    <t>连续开车超过300公里概率</t>
  </si>
  <si>
    <t>减速度11</t>
  </si>
  <si>
    <t>减速度12</t>
  </si>
  <si>
    <t>减速度13</t>
  </si>
  <si>
    <t>减速度14</t>
  </si>
  <si>
    <t>减速度10.5</t>
  </si>
  <si>
    <t>减速度11.5</t>
  </si>
  <si>
    <t>减速度12.5</t>
  </si>
  <si>
    <t>减速度13.5</t>
  </si>
  <si>
    <t>减速度14.5</t>
  </si>
  <si>
    <t>减速度15</t>
  </si>
  <si>
    <t>ID</t>
  </si>
  <si>
    <t>是否选择</t>
  </si>
  <si>
    <t>Y</t>
  </si>
  <si>
    <t>车牌号</t>
  </si>
  <si>
    <t>比较（自有客户）</t>
  </si>
  <si>
    <t>Rounding1</t>
  </si>
  <si>
    <t>Rounding2</t>
  </si>
  <si>
    <t>风险等级</t>
  </si>
  <si>
    <t>车辆数</t>
  </si>
  <si>
    <t>建议保费折扣(%)</t>
  </si>
  <si>
    <t>建议折扣</t>
  </si>
  <si>
    <t>Rounding3</t>
  </si>
  <si>
    <t>欺骗风险概率(%)</t>
  </si>
  <si>
    <t>Export as csv/txt</t>
  </si>
  <si>
    <t>速度分布</t>
  </si>
  <si>
    <t>最高速度</t>
  </si>
  <si>
    <t>速度超过概率</t>
  </si>
  <si>
    <t>加速度超过概率</t>
  </si>
  <si>
    <t>减速度超过概率</t>
  </si>
  <si>
    <t>概率</t>
  </si>
  <si>
    <t>加速度分布</t>
  </si>
  <si>
    <t>最高加速度</t>
  </si>
  <si>
    <t>速度</t>
  </si>
  <si>
    <t>加速度</t>
  </si>
  <si>
    <t>列数</t>
  </si>
  <si>
    <t>减速度分布</t>
  </si>
  <si>
    <t>最高减速度</t>
  </si>
  <si>
    <t>减速度</t>
  </si>
  <si>
    <t>驾驶时间分布</t>
  </si>
  <si>
    <t>平均水平</t>
  </si>
  <si>
    <t>时间分布</t>
  </si>
  <si>
    <t>清晨（5-6）</t>
  </si>
  <si>
    <t>早高峰（7-10）</t>
  </si>
  <si>
    <t>白天（11-16）</t>
  </si>
  <si>
    <t>晚高峰（17-20）</t>
  </si>
  <si>
    <t>深夜（21-4）</t>
  </si>
  <si>
    <t>月平均驾驶时间</t>
  </si>
  <si>
    <t>月平均驾驶里程</t>
  </si>
  <si>
    <t>疲劳驾驶概率</t>
  </si>
  <si>
    <t>时间超过概率</t>
  </si>
  <si>
    <t>里程超过概率</t>
  </si>
  <si>
    <t>疲劳超过概率</t>
  </si>
  <si>
    <t>按照选择的车辆显示地图图像（文档中产生了5辆车各自的图片）</t>
  </si>
  <si>
    <t>趋势分析</t>
  </si>
  <si>
    <t>趋势</t>
  </si>
  <si>
    <t>Interim</t>
  </si>
  <si>
    <t>2015年11月</t>
  </si>
  <si>
    <t>2015年12月</t>
  </si>
  <si>
    <t>2016年1月</t>
  </si>
  <si>
    <t>2016年2月</t>
  </si>
  <si>
    <t>2016年3月</t>
  </si>
  <si>
    <t>2016年4月</t>
  </si>
  <si>
    <t>2016年5月</t>
  </si>
  <si>
    <t>2016年6月</t>
  </si>
  <si>
    <t>2016年7月</t>
  </si>
  <si>
    <t>2016年8月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</si>
</sst>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/>
    <xf numFmtId="165" fontId="0" fillId="0" borderId="1" xfId="0" applyNumberFormat="1" applyBorder="1"/>
    <xf numFmtId="166" fontId="0" fillId="0" borderId="1" xfId="1" applyNumberFormat="1" applyFont="1" applyBorder="1" applyAlignment="1">
      <alignment vertical="center" wrapText="1"/>
    </xf>
    <xf numFmtId="166" fontId="0" fillId="0" borderId="0" xfId="1" applyNumberFormat="1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5" fillId="0" borderId="2" xfId="0" applyNumberFormat="1" applyFont="1" applyBorder="1"/>
    <xf numFmtId="0" fontId="5" fillId="0" borderId="0" xfId="0" applyFont="1" applyBorder="1"/>
    <xf numFmtId="0" fontId="0" fillId="2" borderId="0" xfId="0" applyFill="1"/>
    <xf numFmtId="9" fontId="0" fillId="0" borderId="0" xfId="1" applyFont="1"/>
    <xf numFmtId="0" fontId="5" fillId="0" borderId="0" xfId="0" applyFont="1"/>
    <xf numFmtId="9" fontId="5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风险分布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汽车风险评级!$C$16</c:f>
              <c:strCache>
                <c:ptCount val="1"/>
                <c:pt idx="0">
                  <c:v>车辆数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汽车风险评级!$B$17:$B$26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汽车风险评级!$C$17:$C$26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3-418D-962C-B53A88F5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14664048"/>
        <c:axId val="514663392"/>
      </c:barChart>
      <c:catAx>
        <c:axId val="5146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风险等级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3392"/>
        <c:crosses val="autoZero"/>
        <c:auto val="1"/>
        <c:lblAlgn val="ctr"/>
        <c:lblOffset val="100"/>
        <c:noMultiLvlLbl val="0"/>
      </c:catAx>
      <c:valAx>
        <c:axId val="5146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车辆数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建议保费折扣分布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汽车风险评级!$C$30</c:f>
              <c:strCache>
                <c:ptCount val="1"/>
                <c:pt idx="0">
                  <c:v>车辆数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汽车风险评级!$B$31:$B$40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汽车风险评级!$C$31:$C$40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C-4BAC-9BE9-B855A5CD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14664048"/>
        <c:axId val="514663392"/>
      </c:barChart>
      <c:catAx>
        <c:axId val="5146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保费折扣（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3392"/>
        <c:crosses val="autoZero"/>
        <c:auto val="1"/>
        <c:lblAlgn val="ctr"/>
        <c:lblOffset val="100"/>
        <c:noMultiLvlLbl val="0"/>
      </c:catAx>
      <c:valAx>
        <c:axId val="5146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车辆数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欺骗风险概率分布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汽车风险评级!$C$46</c:f>
              <c:strCache>
                <c:ptCount val="1"/>
                <c:pt idx="0">
                  <c:v>车辆数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汽车风险评级!$B$47:$B$56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汽车风险评级!$C$47:$C$56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2-4207-AAFD-8DF0228B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14664048"/>
        <c:axId val="514663392"/>
      </c:barChart>
      <c:catAx>
        <c:axId val="5146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欺骗风险概率（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3392"/>
        <c:crosses val="autoZero"/>
        <c:auto val="1"/>
        <c:lblAlgn val="ctr"/>
        <c:lblOffset val="100"/>
        <c:noMultiLvlLbl val="0"/>
      </c:catAx>
      <c:valAx>
        <c:axId val="5146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车辆数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行驶速度分布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驾驶行为分析!$M$4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驾驶行为分析!$L$5:$L$65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cat>
          <c:val>
            <c:numRef>
              <c:f>驾驶行为分析!$M$5:$M$65</c:f>
              <c:numCache>
                <c:formatCode>0%</c:formatCode>
                <c:ptCount val="61"/>
                <c:pt idx="0">
                  <c:v>0.10053475935828877</c:v>
                </c:pt>
                <c:pt idx="1">
                  <c:v>8.1818181818181818E-2</c:v>
                </c:pt>
                <c:pt idx="2">
                  <c:v>9.1577540106951877E-2</c:v>
                </c:pt>
                <c:pt idx="3">
                  <c:v>0.10681818181818181</c:v>
                </c:pt>
                <c:pt idx="4">
                  <c:v>9.3449197860962563E-2</c:v>
                </c:pt>
                <c:pt idx="5">
                  <c:v>7.4866310160427801E-2</c:v>
                </c:pt>
                <c:pt idx="6">
                  <c:v>5.8021390374331551E-2</c:v>
                </c:pt>
                <c:pt idx="7">
                  <c:v>4.5721925133689841E-2</c:v>
                </c:pt>
                <c:pt idx="8">
                  <c:v>3.8101604278074866E-2</c:v>
                </c:pt>
                <c:pt idx="9">
                  <c:v>3.2620320855614976E-2</c:v>
                </c:pt>
                <c:pt idx="10">
                  <c:v>3.4358288770053473E-2</c:v>
                </c:pt>
                <c:pt idx="11">
                  <c:v>3.3155080213903745E-2</c:v>
                </c:pt>
                <c:pt idx="12">
                  <c:v>3.2352941176470591E-2</c:v>
                </c:pt>
                <c:pt idx="13">
                  <c:v>3.3155080213903745E-2</c:v>
                </c:pt>
                <c:pt idx="14">
                  <c:v>2.8743315508021391E-2</c:v>
                </c:pt>
                <c:pt idx="15">
                  <c:v>2.6871657754010694E-2</c:v>
                </c:pt>
                <c:pt idx="16">
                  <c:v>2.3930481283422459E-2</c:v>
                </c:pt>
                <c:pt idx="17">
                  <c:v>1.8449197860962566E-2</c:v>
                </c:pt>
                <c:pt idx="18">
                  <c:v>1.4171122994652407E-2</c:v>
                </c:pt>
                <c:pt idx="19">
                  <c:v>9.4919786096256693E-3</c:v>
                </c:pt>
                <c:pt idx="20">
                  <c:v>8.0213903743315516E-3</c:v>
                </c:pt>
                <c:pt idx="21">
                  <c:v>5.4812834224598934E-3</c:v>
                </c:pt>
                <c:pt idx="22">
                  <c:v>2.9411764705882353E-3</c:v>
                </c:pt>
                <c:pt idx="23">
                  <c:v>2.1390374331550803E-3</c:v>
                </c:pt>
                <c:pt idx="24">
                  <c:v>1.4705882352941176E-3</c:v>
                </c:pt>
                <c:pt idx="25">
                  <c:v>1.0695187165775401E-3</c:v>
                </c:pt>
                <c:pt idx="26">
                  <c:v>1.3368983957219252E-4</c:v>
                </c:pt>
                <c:pt idx="27">
                  <c:v>2.6737967914438503E-4</c:v>
                </c:pt>
                <c:pt idx="28">
                  <c:v>0</c:v>
                </c:pt>
                <c:pt idx="29">
                  <c:v>1.3368983957219252E-4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1.3368983957219252E-4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F-40B2-BB67-68E57299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69015592"/>
        <c:axId val="569006408"/>
      </c:barChart>
      <c:catAx>
        <c:axId val="56901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速度（公里</a:t>
                </a:r>
                <a:r>
                  <a:rPr lang="en-US"/>
                  <a:t>/</a:t>
                </a:r>
                <a:r>
                  <a:rPr lang="zh-CN"/>
                  <a:t>小时）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6408"/>
        <c:crosses val="autoZero"/>
        <c:auto val="1"/>
        <c:lblAlgn val="ctr"/>
        <c:lblOffset val="100"/>
        <c:noMultiLvlLbl val="0"/>
      </c:catAx>
      <c:valAx>
        <c:axId val="5690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概率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</a:t>
            </a:r>
            <a:r>
              <a:rPr lang="zh-CN"/>
              <a:t>速度分布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驾驶行为分析!$Q$4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驾驶行为分析!$P$5:$P$64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cat>
          <c:val>
            <c:numRef>
              <c:f>驾驶行为分析!$Q$5:$Q$64</c:f>
              <c:numCache>
                <c:formatCode>0%</c:formatCode>
                <c:ptCount val="60"/>
                <c:pt idx="0">
                  <c:v>0.5038759689922484</c:v>
                </c:pt>
                <c:pt idx="1">
                  <c:v>0.13178294573643418</c:v>
                </c:pt>
                <c:pt idx="2">
                  <c:v>5.9431524547803649E-2</c:v>
                </c:pt>
                <c:pt idx="3">
                  <c:v>5.9431524547803649E-2</c:v>
                </c:pt>
                <c:pt idx="4">
                  <c:v>3.875968992248064E-2</c:v>
                </c:pt>
                <c:pt idx="5">
                  <c:v>3.1007751937984513E-2</c:v>
                </c:pt>
                <c:pt idx="6">
                  <c:v>1.291989664082688E-2</c:v>
                </c:pt>
                <c:pt idx="7">
                  <c:v>1.5503875968992257E-2</c:v>
                </c:pt>
                <c:pt idx="8">
                  <c:v>5.1679586563307522E-3</c:v>
                </c:pt>
                <c:pt idx="9">
                  <c:v>1.8087855297157632E-2</c:v>
                </c:pt>
                <c:pt idx="10">
                  <c:v>1.5503875968992257E-2</c:v>
                </c:pt>
                <c:pt idx="11">
                  <c:v>2.5839793281653761E-3</c:v>
                </c:pt>
                <c:pt idx="12">
                  <c:v>1.8087855297157632E-2</c:v>
                </c:pt>
                <c:pt idx="13">
                  <c:v>2.5839793281653761E-3</c:v>
                </c:pt>
                <c:pt idx="14">
                  <c:v>5.1679586563307522E-3</c:v>
                </c:pt>
                <c:pt idx="15">
                  <c:v>7.7519379844961283E-3</c:v>
                </c:pt>
                <c:pt idx="16">
                  <c:v>5.1679586563307522E-3</c:v>
                </c:pt>
                <c:pt idx="17">
                  <c:v>5.1679586563307522E-3</c:v>
                </c:pt>
                <c:pt idx="18">
                  <c:v>0</c:v>
                </c:pt>
                <c:pt idx="19">
                  <c:v>1.291989664082688E-2</c:v>
                </c:pt>
                <c:pt idx="20">
                  <c:v>2.5839793281653761E-3</c:v>
                </c:pt>
                <c:pt idx="21">
                  <c:v>1.5503875968992257E-2</c:v>
                </c:pt>
                <c:pt idx="22">
                  <c:v>5.1679586563307522E-3</c:v>
                </c:pt>
                <c:pt idx="23">
                  <c:v>0</c:v>
                </c:pt>
                <c:pt idx="24">
                  <c:v>5.1679586563307522E-3</c:v>
                </c:pt>
                <c:pt idx="25">
                  <c:v>0</c:v>
                </c:pt>
                <c:pt idx="26">
                  <c:v>5.1679586563307522E-3</c:v>
                </c:pt>
                <c:pt idx="27">
                  <c:v>2.5839793281653761E-3</c:v>
                </c:pt>
                <c:pt idx="28">
                  <c:v>0</c:v>
                </c:pt>
                <c:pt idx="29">
                  <c:v>2.5839793281653761E-3</c:v>
                </c:pt>
                <c:pt idx="30">
                  <c:v>2.5839793281653761E-3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2.5839793281653761E-3</c:v>
                </c:pt>
                <c:pt idx="51">
                  <c:v>0</c:v>
                </c:pt>
                <c:pt idx="52">
                  <c:v>2.5839793281653761E-3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2.5839793281653761E-3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1-4FAC-B622-50B0AFCC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69015592"/>
        <c:axId val="569006408"/>
      </c:barChart>
      <c:catAx>
        <c:axId val="56901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</a:t>
                </a:r>
                <a:r>
                  <a:rPr lang="zh-CN"/>
                  <a:t>速度（</a:t>
                </a:r>
                <a:r>
                  <a:rPr lang="zh-CN" altLang="en-US"/>
                  <a:t>米</a:t>
                </a:r>
                <a:r>
                  <a:rPr lang="en-US"/>
                  <a:t>/</a:t>
                </a:r>
                <a:r>
                  <a:rPr lang="zh-CN" altLang="en-US"/>
                  <a:t>秒</a:t>
                </a:r>
                <a:r>
                  <a:rPr lang="en-US" altLang="zh-CN" baseline="30000"/>
                  <a:t>2</a:t>
                </a:r>
                <a:r>
                  <a:rPr lang="zh-CN"/>
                  <a:t>）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6408"/>
        <c:crosses val="autoZero"/>
        <c:auto val="1"/>
        <c:lblAlgn val="ctr"/>
        <c:lblOffset val="100"/>
        <c:noMultiLvlLbl val="0"/>
      </c:catAx>
      <c:valAx>
        <c:axId val="5690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概率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</a:t>
            </a:r>
            <a:r>
              <a:rPr lang="zh-CN"/>
              <a:t>速度分布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驾驶行为分析!$U$4</c:f>
              <c:strCache>
                <c:ptCount val="1"/>
                <c:pt idx="0">
                  <c:v>概率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驾驶行为分析!$T$5:$T$34</c:f>
              <c:numCache>
                <c:formatCode>General</c:formatCode>
                <c:ptCount val="3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cat>
          <c:val>
            <c:numRef>
              <c:f>驾驶行为分析!$U$5:$U$34</c:f>
              <c:numCache>
                <c:formatCode>0%</c:formatCode>
                <c:ptCount val="30"/>
                <c:pt idx="0">
                  <c:v>0.67647058823529183</c:v>
                </c:pt>
                <c:pt idx="1">
                  <c:v>0.20588235294117577</c:v>
                </c:pt>
                <c:pt idx="2">
                  <c:v>2.9411764705882255E-2</c:v>
                </c:pt>
                <c:pt idx="3">
                  <c:v>5.8823529411764511E-2</c:v>
                </c:pt>
                <c:pt idx="4">
                  <c:v>0</c:v>
                </c:pt>
                <c:pt idx="5">
                  <c:v>0</c:v>
                </c:pt>
                <c:pt idx="6">
                  <c:v>2.9411764705882255E-2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1-446D-8EFE-14BB27B0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69015592"/>
        <c:axId val="569006408"/>
      </c:barChart>
      <c:catAx>
        <c:axId val="56901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</a:t>
                </a:r>
                <a:r>
                  <a:rPr lang="zh-CN"/>
                  <a:t>速度（</a:t>
                </a:r>
                <a:r>
                  <a:rPr lang="zh-CN" altLang="en-US"/>
                  <a:t>米</a:t>
                </a:r>
                <a:r>
                  <a:rPr lang="en-US"/>
                  <a:t>/</a:t>
                </a:r>
                <a:r>
                  <a:rPr lang="zh-CN" altLang="en-US"/>
                  <a:t>秒</a:t>
                </a:r>
                <a:r>
                  <a:rPr lang="en-US" altLang="zh-CN" baseline="30000"/>
                  <a:t>2</a:t>
                </a:r>
                <a:r>
                  <a:rPr lang="zh-CN"/>
                  <a:t>）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6408"/>
        <c:crosses val="autoZero"/>
        <c:auto val="1"/>
        <c:lblAlgn val="ctr"/>
        <c:lblOffset val="100"/>
        <c:noMultiLvlLbl val="0"/>
      </c:catAx>
      <c:valAx>
        <c:axId val="5690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概率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驾驶时间分布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驾驶行为分析!$A$61</c:f>
              <c:strCache>
                <c:ptCount val="1"/>
                <c:pt idx="0">
                  <c:v>清晨（5-6）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驾驶行为分析!$B$60:$C$60</c:f>
              <c:strCache>
                <c:ptCount val="2"/>
                <c:pt idx="0">
                  <c:v>YYZX03810</c:v>
                </c:pt>
                <c:pt idx="1">
                  <c:v>平均水平</c:v>
                </c:pt>
              </c:strCache>
            </c:strRef>
          </c:cat>
          <c:val>
            <c:numRef>
              <c:f>驾驶行为分析!$B$61:$C$61</c:f>
              <c:numCache>
                <c:formatCode>0%</c:formatCode>
                <c:ptCount val="2"/>
                <c:pt idx="0">
                  <c:v>1.9044303606776041E-2</c:v>
                </c:pt>
                <c:pt idx="1">
                  <c:v>4.6119965901902066E-2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5-4951-9CBE-435EA6E8CADC}"/>
            </c:ext>
          </c:extLst>
        </c:ser>
        <c:ser>
          <c:idx val="1"/>
          <c:order val="1"/>
          <c:tx>
            <c:strRef>
              <c:f>驾驶行为分析!$A$62</c:f>
              <c:strCache>
                <c:ptCount val="1"/>
                <c:pt idx="0">
                  <c:v>早高峰（7-10）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驾驶行为分析!$B$60:$C$60</c:f>
              <c:strCache>
                <c:ptCount val="2"/>
                <c:pt idx="0">
                  <c:v>YYZX03810</c:v>
                </c:pt>
                <c:pt idx="1">
                  <c:v>平均水平</c:v>
                </c:pt>
              </c:strCache>
            </c:strRef>
          </c:cat>
          <c:val>
            <c:numRef>
              <c:f>驾驶行为分析!$B$62:$C$62</c:f>
              <c:numCache>
                <c:formatCode>0%</c:formatCode>
                <c:ptCount val="2"/>
                <c:pt idx="0">
                  <c:v>0.21842645311935144</c:v>
                </c:pt>
                <c:pt idx="1">
                  <c:v>0.17400586317910149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5-4951-9CBE-435EA6E8CADC}"/>
            </c:ext>
          </c:extLst>
        </c:ser>
        <c:ser>
          <c:idx val="2"/>
          <c:order val="2"/>
          <c:tx>
            <c:strRef>
              <c:f>驾驶行为分析!$A$63</c:f>
              <c:strCache>
                <c:ptCount val="1"/>
                <c:pt idx="0">
                  <c:v>白天（11-16）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驾驶行为分析!$B$60:$C$60</c:f>
              <c:strCache>
                <c:ptCount val="2"/>
                <c:pt idx="0">
                  <c:v>YYZX03810</c:v>
                </c:pt>
                <c:pt idx="1">
                  <c:v>平均水平</c:v>
                </c:pt>
              </c:strCache>
            </c:strRef>
          </c:cat>
          <c:val>
            <c:numRef>
              <c:f>驾驶行为分析!$B$63:$C$63</c:f>
              <c:numCache>
                <c:formatCode>0%</c:formatCode>
                <c:ptCount val="2"/>
                <c:pt idx="0">
                  <c:v>0.40310726693234344</c:v>
                </c:pt>
                <c:pt idx="1">
                  <c:v>0.28152341439471212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5-4951-9CBE-435EA6E8CADC}"/>
            </c:ext>
          </c:extLst>
        </c:ser>
        <c:ser>
          <c:idx val="3"/>
          <c:order val="3"/>
          <c:tx>
            <c:strRef>
              <c:f>驾驶行为分析!$A$64</c:f>
              <c:strCache>
                <c:ptCount val="1"/>
                <c:pt idx="0">
                  <c:v>晚高峰（17-20）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驾驶行为分析!$B$60:$C$60</c:f>
              <c:strCache>
                <c:ptCount val="2"/>
                <c:pt idx="0">
                  <c:v>YYZX03810</c:v>
                </c:pt>
                <c:pt idx="1">
                  <c:v>平均水平</c:v>
                </c:pt>
              </c:strCache>
            </c:strRef>
          </c:cat>
          <c:val>
            <c:numRef>
              <c:f>驾驶行为分析!$B$64:$C$64</c:f>
              <c:numCache>
                <c:formatCode>0%</c:formatCode>
                <c:ptCount val="2"/>
                <c:pt idx="0">
                  <c:v>0.29979137206162731</c:v>
                </c:pt>
                <c:pt idx="1">
                  <c:v>0.23503608391927169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5-4951-9CBE-435EA6E8CADC}"/>
            </c:ext>
          </c:extLst>
        </c:ser>
        <c:ser>
          <c:idx val="4"/>
          <c:order val="4"/>
          <c:tx>
            <c:strRef>
              <c:f>驾驶行为分析!$A$65</c:f>
              <c:strCache>
                <c:ptCount val="1"/>
                <c:pt idx="0">
                  <c:v>深夜（21-4）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驾驶行为分析!$B$60:$C$60</c:f>
              <c:strCache>
                <c:ptCount val="2"/>
                <c:pt idx="0">
                  <c:v>YYZX03810</c:v>
                </c:pt>
                <c:pt idx="1">
                  <c:v>平均水平</c:v>
                </c:pt>
              </c:strCache>
            </c:strRef>
          </c:cat>
          <c:val>
            <c:numRef>
              <c:f>驾驶行为分析!$B$65:$C$65</c:f>
              <c:numCache>
                <c:formatCode>0%</c:formatCode>
                <c:ptCount val="2"/>
                <c:pt idx="0">
                  <c:v>5.9630604279901751E-2</c:v>
                </c:pt>
                <c:pt idx="1">
                  <c:v>0.26331467260501262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5-4951-9CBE-435EA6E8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189560"/>
        <c:axId val="776187264"/>
      </c:barChart>
      <c:catAx>
        <c:axId val="77618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87264"/>
        <c:crosses val="autoZero"/>
        <c:auto val="1"/>
        <c:lblAlgn val="ctr"/>
        <c:lblOffset val="100"/>
        <c:noMultiLvlLbl val="0"/>
      </c:catAx>
      <c:valAx>
        <c:axId val="776187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趋势分析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驾驶行为分析!$B$77</c:f>
              <c:strCache>
                <c:ptCount val="1"/>
                <c:pt idx="0">
                  <c:v>平均减速度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驾驶行为分析!$A$78:$A$87</c:f>
              <c:strCache>
                <c:ptCount val="10"/>
                <c:pt idx="0">
                  <c:v>2015年11月</c:v>
                </c:pt>
                <c:pt idx="1">
                  <c:v>2015年12月</c:v>
                </c:pt>
                <c:pt idx="2">
                  <c:v>2016年1月</c:v>
                </c:pt>
                <c:pt idx="3">
                  <c:v>2016年2月</c:v>
                </c:pt>
                <c:pt idx="4">
                  <c:v>2016年3月</c:v>
                </c:pt>
                <c:pt idx="5">
                  <c:v>2016年4月</c:v>
                </c:pt>
                <c:pt idx="6">
                  <c:v>2016年5月</c:v>
                </c:pt>
                <c:pt idx="7">
                  <c:v>2016年6月</c:v>
                </c:pt>
                <c:pt idx="8">
                  <c:v>2016年7月</c:v>
                </c:pt>
                <c:pt idx="9">
                  <c:v>2016年8月</c:v>
                </c:pt>
              </c:strCache>
            </c:strRef>
          </c:cat>
          <c:val>
            <c:numRef>
              <c:f>驾驶行为分析!$B$78:$B$87</c:f>
              <c:numCache>
                <c:formatCode>0.0</c:formatCode>
                <c:ptCount val="10"/>
                <c:pt idx="0">
                  <c:v>8.6164481021187123E-2</c:v>
                </c:pt>
                <c:pt idx="1">
                  <c:v>0.10228638661146602</c:v>
                </c:pt>
                <c:pt idx="2">
                  <c:v>8.6427630717774165E-2</c:v>
                </c:pt>
                <c:pt idx="3">
                  <c:v>8.0855169485386111E-2</c:v>
                </c:pt>
                <c:pt idx="4">
                  <c:v>9.1643843184028365E-2</c:v>
                </c:pt>
                <c:pt idx="5">
                  <c:v>8.0749986713776131E-2</c:v>
                </c:pt>
                <c:pt idx="6">
                  <c:v>8.2668784104727319E-2</c:v>
                </c:pt>
                <c:pt idx="7">
                  <c:v>9.6253330382547006E-2</c:v>
                </c:pt>
                <c:pt idx="8">
                  <c:v>7.605063851154939E-2</c:v>
                </c:pt>
                <c:pt idx="9">
                  <c:v>6.5194387680502494E-2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5-4741-B0BA-9BFE20E5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88464"/>
        <c:axId val="600388792"/>
      </c:lineChart>
      <c:catAx>
        <c:axId val="6003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8792"/>
        <c:crosses val="autoZero"/>
        <c:auto val="1"/>
        <c:lblAlgn val="ctr"/>
        <c:lblOffset val="100"/>
        <c:noMultiLvlLbl val="0"/>
      </c:catAx>
      <c:valAx>
        <c:axId val="6003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14</xdr:row>
      <xdr:rowOff>47625</xdr:rowOff>
    </xdr:from>
    <xdr:to>
      <xdr:col>8</xdr:col>
      <xdr:colOff>304800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29</xdr:row>
      <xdr:rowOff>66675</xdr:rowOff>
    </xdr:from>
    <xdr:to>
      <xdr:col>8</xdr:col>
      <xdr:colOff>295275</xdr:colOff>
      <xdr:row>43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45</xdr:row>
      <xdr:rowOff>0</xdr:rowOff>
    </xdr:from>
    <xdr:to>
      <xdr:col>8</xdr:col>
      <xdr:colOff>295275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10</xdr:row>
      <xdr:rowOff>47625</xdr:rowOff>
    </xdr:from>
    <xdr:to>
      <xdr:col>9</xdr:col>
      <xdr:colOff>428625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9</xdr:col>
      <xdr:colOff>457200</xdr:colOff>
      <xdr:row>41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9</xdr:col>
      <xdr:colOff>457200</xdr:colOff>
      <xdr:row>57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59</xdr:row>
      <xdr:rowOff>9525</xdr:rowOff>
    </xdr:from>
    <xdr:to>
      <xdr:col>9</xdr:col>
      <xdr:colOff>552450</xdr:colOff>
      <xdr:row>73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104775</xdr:colOff>
      <xdr:row>74</xdr:row>
      <xdr:rowOff>76200</xdr:rowOff>
    </xdr:from>
    <xdr:to>
      <xdr:col>9</xdr:col>
      <xdr:colOff>561975</xdr:colOff>
      <xdr:row>88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6"/>
  <sheetViews>
    <sheetView topLeftCell="AD1" workbookViewId="0">
      <selection activeCell="AM14" sqref="AM14"/>
    </sheetView>
  </sheetViews>
  <sheetFormatPr defaultRowHeight="15" x14ac:dyDescent="0.25"/>
  <cols>
    <col min="2" max="2" width="10.375" bestFit="1" customWidth="1"/>
    <col min="3" max="3" width="9.375" bestFit="1" customWidth="1"/>
    <col min="4" max="4" width="10.375" bestFit="1" customWidth="1"/>
    <col min="5" max="9" width="9.25" bestFit="1" customWidth="1"/>
    <col min="10" max="10" width="9.375" bestFit="1" customWidth="1"/>
    <col min="11" max="26" width="9.25" bestFit="1" customWidth="1"/>
    <col min="27" max="27" width="9.25" customWidth="1"/>
    <col min="28" max="32" width="9.25" bestFit="1" customWidth="1"/>
    <col min="33" max="33" width="9.25" customWidth="1"/>
    <col min="34" max="38" width="9.25" bestFit="1" customWidth="1"/>
    <col min="39" max="43" width="9.25" customWidth="1"/>
    <col min="44" max="63" width="9.75" bestFit="1" customWidth="1"/>
    <col min="64" max="64" width="11.875" bestFit="1" customWidth="1"/>
    <col min="65" max="65" width="9.75" bestFit="1" customWidth="1"/>
    <col min="66" max="68" width="11.875" bestFit="1" customWidth="1"/>
    <col min="69" max="70" width="9.75" bestFit="1" customWidth="1"/>
    <col min="71" max="71" width="11.875" bestFit="1" customWidth="1"/>
    <col min="72" max="73" width="9.75" bestFit="1" customWidth="1"/>
    <col min="74" max="74" width="12.125" bestFit="1" customWidth="1"/>
    <col min="75" max="75" width="12.25" bestFit="1" customWidth="1"/>
    <col min="76" max="77" width="12.125" bestFit="1" customWidth="1"/>
    <col min="78" max="78" width="12.25" bestFit="1" customWidth="1"/>
    <col min="79" max="79" width="12.125" bestFit="1" customWidth="1"/>
    <col min="80" max="80" width="9.75" bestFit="1" customWidth="1"/>
    <col min="81" max="81" width="12" bestFit="1" customWidth="1"/>
    <col min="82" max="86" width="12.25" bestFit="1" customWidth="1"/>
    <col min="87" max="87" width="12.125" bestFit="1" customWidth="1"/>
    <col min="88" max="88" width="12.25" bestFit="1" customWidth="1"/>
    <col min="89" max="91" width="12" bestFit="1" customWidth="1"/>
    <col min="92" max="93" width="12.25" bestFit="1" customWidth="1"/>
    <col min="94" max="94" width="12.125" bestFit="1" customWidth="1"/>
    <col min="95" max="95" width="11" bestFit="1" customWidth="1"/>
    <col min="96" max="97" width="12" bestFit="1" customWidth="1"/>
    <col min="98" max="99" width="12.125" bestFit="1" customWidth="1"/>
    <col min="100" max="100" width="12" bestFit="1" customWidth="1"/>
    <col min="101" max="101" width="12.125" bestFit="1" customWidth="1"/>
    <col min="102" max="103" width="12" bestFit="1" customWidth="1"/>
    <col min="104" max="104" width="9.75" bestFit="1" customWidth="1"/>
    <col min="105" max="194" width="9.25" bestFit="1" customWidth="1"/>
  </cols>
  <sheetData>
    <row r="1" spans="1:194" x14ac:dyDescent="0.25">
      <c r="A1" t="s">
        <v>194</v>
      </c>
      <c r="B1" t="s">
        <v>7</v>
      </c>
      <c r="C1" t="s">
        <v>175</v>
      </c>
      <c r="D1" t="s">
        <v>8</v>
      </c>
      <c r="E1" t="s">
        <v>9</v>
      </c>
      <c r="F1" t="s">
        <v>12</v>
      </c>
      <c r="G1" t="s">
        <v>11</v>
      </c>
      <c r="H1" t="s">
        <v>10</v>
      </c>
      <c r="I1" t="s">
        <v>13</v>
      </c>
      <c r="J1" t="s">
        <v>14</v>
      </c>
      <c r="K1" t="s">
        <v>177</v>
      </c>
      <c r="L1" t="s">
        <v>15</v>
      </c>
      <c r="M1" t="s">
        <v>16</v>
      </c>
      <c r="N1" t="s">
        <v>17</v>
      </c>
      <c r="O1" t="s">
        <v>18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210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211</v>
      </c>
      <c r="AH1" t="s">
        <v>33</v>
      </c>
      <c r="AI1" t="s">
        <v>29</v>
      </c>
      <c r="AJ1" t="s">
        <v>30</v>
      </c>
      <c r="AK1" t="s">
        <v>31</v>
      </c>
      <c r="AL1" t="s">
        <v>32</v>
      </c>
      <c r="AM1" t="s">
        <v>212</v>
      </c>
      <c r="AN1" t="s">
        <v>233</v>
      </c>
      <c r="AO1" t="s">
        <v>234</v>
      </c>
      <c r="AP1" t="s">
        <v>232</v>
      </c>
      <c r="AQ1" t="s">
        <v>235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96</v>
      </c>
      <c r="DB1" t="s">
        <v>95</v>
      </c>
      <c r="DC1" t="s">
        <v>98</v>
      </c>
      <c r="DD1" t="s">
        <v>97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188</v>
      </c>
      <c r="GD1" t="s">
        <v>184</v>
      </c>
      <c r="GE1" t="s">
        <v>189</v>
      </c>
      <c r="GF1" t="s">
        <v>185</v>
      </c>
      <c r="GG1" t="s">
        <v>190</v>
      </c>
      <c r="GH1" t="s">
        <v>186</v>
      </c>
      <c r="GI1" t="s">
        <v>191</v>
      </c>
      <c r="GJ1" t="s">
        <v>187</v>
      </c>
      <c r="GK1" t="s">
        <v>192</v>
      </c>
      <c r="GL1" t="s">
        <v>193</v>
      </c>
    </row>
    <row r="2" spans="1:194" x14ac:dyDescent="0.25">
      <c r="A2" t="s">
        <v>1</v>
      </c>
      <c r="B2" s="2">
        <v>1071</v>
      </c>
      <c r="C2" s="2">
        <v>126.0608333259006</v>
      </c>
      <c r="D2" s="2">
        <v>4157.8833407852308</v>
      </c>
      <c r="E2" s="2">
        <v>7.1477664826884757</v>
      </c>
      <c r="F2" s="2">
        <v>0.70181673130406041</v>
      </c>
      <c r="G2" s="2">
        <v>8.9454980608781876E-2</v>
      </c>
      <c r="H2" s="2">
        <v>2.2492147624536316E-2</v>
      </c>
      <c r="I2" s="2">
        <v>12.60608333259006</v>
      </c>
      <c r="J2" s="2">
        <v>415.78833407852306</v>
      </c>
      <c r="K2" s="2">
        <v>1.9044303606776041E-2</v>
      </c>
      <c r="L2" s="2">
        <v>0.21842645311935144</v>
      </c>
      <c r="M2" s="2">
        <v>0.40310726693234344</v>
      </c>
      <c r="N2" s="2">
        <v>0.29979137206162731</v>
      </c>
      <c r="O2" s="2">
        <v>5.9630604279901751E-2</v>
      </c>
      <c r="P2" s="2">
        <v>6.3176895306859202E-3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35.152661147721673</v>
      </c>
      <c r="W2" s="2">
        <v>77.516340890405601</v>
      </c>
      <c r="X2" s="2">
        <v>88.415584681252</v>
      </c>
      <c r="Y2" s="2">
        <v>107.642615530949</v>
      </c>
      <c r="Z2" s="2">
        <v>127.490657262681</v>
      </c>
      <c r="AA2" s="2">
        <v>0.73485183594032311</v>
      </c>
      <c r="AB2" s="2">
        <v>0.32864316703631891</v>
      </c>
      <c r="AC2" s="2">
        <v>0.46904821672848102</v>
      </c>
      <c r="AD2" s="2">
        <v>0.91499659914429099</v>
      </c>
      <c r="AE2" s="2">
        <v>6.1085747933425996</v>
      </c>
      <c r="AF2" s="2">
        <v>14.1422199370858</v>
      </c>
      <c r="AG2" s="2">
        <v>0.80842802908333922</v>
      </c>
      <c r="AH2" s="2">
        <v>-8.4920469306506222E-2</v>
      </c>
      <c r="AI2" s="2">
        <v>-0.171374265009438</v>
      </c>
      <c r="AJ2" s="2">
        <v>-0.248495172521286</v>
      </c>
      <c r="AK2" s="2">
        <v>-0.50907291616246797</v>
      </c>
      <c r="AL2" s="2">
        <v>-2.0085584973823298</v>
      </c>
      <c r="AM2" s="2">
        <v>0.75877448598171882</v>
      </c>
      <c r="AN2" s="2">
        <v>8.6531731036856782E-2</v>
      </c>
      <c r="AO2" s="2">
        <v>0.14375943773710162</v>
      </c>
      <c r="AP2" s="2">
        <v>0</v>
      </c>
      <c r="AQ2" s="2">
        <v>0.17112952780254961</v>
      </c>
      <c r="AR2" s="2">
        <v>0.10053475935828877</v>
      </c>
      <c r="AS2" s="2">
        <v>8.1818181818181818E-2</v>
      </c>
      <c r="AT2" s="2">
        <v>9.1577540106951877E-2</v>
      </c>
      <c r="AU2" s="2">
        <v>0.10681818181818181</v>
      </c>
      <c r="AV2" s="2">
        <v>9.3449197860962563E-2</v>
      </c>
      <c r="AW2" s="2">
        <v>7.4866310160427801E-2</v>
      </c>
      <c r="AX2" s="2">
        <v>5.8021390374331551E-2</v>
      </c>
      <c r="AY2" s="2">
        <v>4.5721925133689841E-2</v>
      </c>
      <c r="AZ2" s="2">
        <v>3.8101604278074866E-2</v>
      </c>
      <c r="BA2" s="2">
        <v>3.2620320855614976E-2</v>
      </c>
      <c r="BB2" s="2">
        <v>3.4358288770053473E-2</v>
      </c>
      <c r="BC2" s="2">
        <v>3.3155080213903745E-2</v>
      </c>
      <c r="BD2" s="2">
        <v>3.2352941176470591E-2</v>
      </c>
      <c r="BE2" s="2">
        <v>3.3155080213903745E-2</v>
      </c>
      <c r="BF2" s="2">
        <v>2.8743315508021391E-2</v>
      </c>
      <c r="BG2" s="2">
        <v>2.6871657754010694E-2</v>
      </c>
      <c r="BH2" s="2">
        <v>2.3930481283422459E-2</v>
      </c>
      <c r="BI2" s="2">
        <v>1.8449197860962566E-2</v>
      </c>
      <c r="BJ2" s="2">
        <v>1.4171122994652407E-2</v>
      </c>
      <c r="BK2" s="2">
        <v>9.4919786096256693E-3</v>
      </c>
      <c r="BL2" s="2">
        <v>8.0213903743315516E-3</v>
      </c>
      <c r="BM2" s="2">
        <v>5.4812834224598934E-3</v>
      </c>
      <c r="BN2" s="2">
        <v>2.9411764705882353E-3</v>
      </c>
      <c r="BO2" s="2">
        <v>2.1390374331550803E-3</v>
      </c>
      <c r="BP2" s="2">
        <v>1.4705882352941176E-3</v>
      </c>
      <c r="BQ2" s="2">
        <v>1.0695187165775401E-3</v>
      </c>
      <c r="BR2" s="2">
        <v>1.3368983957219252E-4</v>
      </c>
      <c r="BS2" s="2">
        <v>2.6737967914438503E-4</v>
      </c>
      <c r="BT2" s="2">
        <v>0</v>
      </c>
      <c r="BU2" s="2">
        <v>1.3368983957219252E-4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1.3368983957219252E-4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0.5038759689922484</v>
      </c>
      <c r="DB2" s="2">
        <v>0.13178294573643418</v>
      </c>
      <c r="DC2" s="2">
        <v>5.9431524547803649E-2</v>
      </c>
      <c r="DD2" s="2">
        <v>5.9431524547803649E-2</v>
      </c>
      <c r="DE2" s="2">
        <v>3.875968992248064E-2</v>
      </c>
      <c r="DF2" s="2">
        <v>3.1007751937984513E-2</v>
      </c>
      <c r="DG2" s="2">
        <v>1.291989664082688E-2</v>
      </c>
      <c r="DH2" s="2">
        <v>1.5503875968992257E-2</v>
      </c>
      <c r="DI2" s="2">
        <v>5.1679586563307522E-3</v>
      </c>
      <c r="DJ2" s="2">
        <v>1.8087855297157632E-2</v>
      </c>
      <c r="DK2" s="2">
        <v>1.5503875968992257E-2</v>
      </c>
      <c r="DL2" s="2">
        <v>2.5839793281653761E-3</v>
      </c>
      <c r="DM2" s="2">
        <v>1.8087855297157632E-2</v>
      </c>
      <c r="DN2" s="2">
        <v>2.5839793281653761E-3</v>
      </c>
      <c r="DO2" s="2">
        <v>5.1679586563307522E-3</v>
      </c>
      <c r="DP2" s="2">
        <v>7.7519379844961283E-3</v>
      </c>
      <c r="DQ2" s="2">
        <v>5.1679586563307522E-3</v>
      </c>
      <c r="DR2" s="2">
        <v>5.1679586563307522E-3</v>
      </c>
      <c r="DS2" s="2">
        <v>0</v>
      </c>
      <c r="DT2" s="2">
        <v>1.291989664082688E-2</v>
      </c>
      <c r="DU2" s="2">
        <v>2.5839793281653761E-3</v>
      </c>
      <c r="DV2" s="2">
        <v>1.5503875968992257E-2</v>
      </c>
      <c r="DW2" s="2">
        <v>5.1679586563307522E-3</v>
      </c>
      <c r="DX2" s="2">
        <v>0</v>
      </c>
      <c r="DY2" s="2">
        <v>5.1679586563307522E-3</v>
      </c>
      <c r="DZ2" s="2">
        <v>0</v>
      </c>
      <c r="EA2" s="2">
        <v>5.1679586563307522E-3</v>
      </c>
      <c r="EB2" s="2">
        <v>2.5839793281653761E-3</v>
      </c>
      <c r="EC2" s="2">
        <v>0</v>
      </c>
      <c r="ED2" s="2">
        <v>2.5839793281653761E-3</v>
      </c>
      <c r="EE2" s="2">
        <v>2.5839793281653761E-3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2.5839793281653761E-3</v>
      </c>
      <c r="EZ2" s="2">
        <v>0</v>
      </c>
      <c r="FA2" s="2">
        <v>2.5839793281653761E-3</v>
      </c>
      <c r="FB2" s="2">
        <v>0</v>
      </c>
      <c r="FC2" s="2">
        <v>0</v>
      </c>
      <c r="FD2" s="2">
        <v>0</v>
      </c>
      <c r="FE2" s="2">
        <v>2.5839793281653761E-3</v>
      </c>
      <c r="FF2" s="2">
        <v>0</v>
      </c>
      <c r="FG2" s="2">
        <v>0</v>
      </c>
      <c r="FH2" s="2">
        <v>0</v>
      </c>
      <c r="FI2" s="2">
        <v>0.67647058823529183</v>
      </c>
      <c r="FJ2" s="2">
        <v>0.20588235294117577</v>
      </c>
      <c r="FK2" s="2">
        <v>2.9411764705882255E-2</v>
      </c>
      <c r="FL2" s="2">
        <v>5.8823529411764511E-2</v>
      </c>
      <c r="FM2" s="2">
        <v>0</v>
      </c>
      <c r="FN2" s="2">
        <v>0</v>
      </c>
      <c r="FO2" s="2">
        <v>2.9411764705882255E-2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</row>
    <row r="3" spans="1:194" x14ac:dyDescent="0.25">
      <c r="A3" t="s">
        <v>2</v>
      </c>
      <c r="B3" s="2">
        <v>3222</v>
      </c>
      <c r="C3" s="2">
        <v>1216.7886111328262</v>
      </c>
      <c r="D3" s="2">
        <v>14767.383693189662</v>
      </c>
      <c r="E3" s="2">
        <v>4.0789769499790447</v>
      </c>
      <c r="F3" s="2">
        <v>0.32572385493444189</v>
      </c>
      <c r="G3" s="2">
        <v>0.20228284351966744</v>
      </c>
      <c r="H3" s="2">
        <v>1.7906988853586721E-2</v>
      </c>
      <c r="I3" s="2">
        <v>121.67886111328262</v>
      </c>
      <c r="J3" s="2">
        <v>1476.7383693189663</v>
      </c>
      <c r="K3" s="2">
        <v>7.0455769519894101E-2</v>
      </c>
      <c r="L3" s="2">
        <v>0.25338750853448039</v>
      </c>
      <c r="M3" s="2">
        <v>0.22673855856531566</v>
      </c>
      <c r="N3" s="2">
        <v>0.12848011762034706</v>
      </c>
      <c r="O3" s="2">
        <v>0.32093804575996276</v>
      </c>
      <c r="P3" s="2">
        <v>5.5768179332968834E-2</v>
      </c>
      <c r="Q3" s="2">
        <v>3.06178239475123E-2</v>
      </c>
      <c r="R3" s="2">
        <v>1.9956260251503554E-2</v>
      </c>
      <c r="S3" s="2">
        <v>1.9136139967195188E-3</v>
      </c>
      <c r="T3" s="2">
        <v>2.7337342810278839E-4</v>
      </c>
      <c r="U3" s="2">
        <v>0</v>
      </c>
      <c r="V3" s="2">
        <v>33.842329224172303</v>
      </c>
      <c r="W3" s="2">
        <v>72.466280700963694</v>
      </c>
      <c r="X3" s="2">
        <v>119.71962226509299</v>
      </c>
      <c r="Y3" s="2">
        <v>119.71962226509299</v>
      </c>
      <c r="Z3" s="2">
        <v>153.577342500257</v>
      </c>
      <c r="AA3" s="2">
        <v>0.70313141978216398</v>
      </c>
      <c r="AB3" s="2">
        <v>0.10882104027071667</v>
      </c>
      <c r="AC3" s="2">
        <v>0.285288982555291</v>
      </c>
      <c r="AD3" s="2">
        <v>0.42522548073379701</v>
      </c>
      <c r="AE3" s="2">
        <v>0.72395101482583601</v>
      </c>
      <c r="AF3" s="2">
        <v>1.1133957465431299</v>
      </c>
      <c r="AG3" s="2">
        <v>0.24276194474952389</v>
      </c>
      <c r="AH3" s="2">
        <v>-7.2634523040057131E-2</v>
      </c>
      <c r="AI3" s="2">
        <v>-0.165545055028123</v>
      </c>
      <c r="AJ3" s="2">
        <v>-0.20606161829209799</v>
      </c>
      <c r="AK3" s="2">
        <v>-0.31092155133567001</v>
      </c>
      <c r="AL3" s="2">
        <v>-0.591947914086566</v>
      </c>
      <c r="AM3" s="2">
        <v>0.7804675594260605</v>
      </c>
      <c r="AN3" s="2">
        <v>0.79857810860030431</v>
      </c>
      <c r="AO3" s="2">
        <v>0.54958220366371902</v>
      </c>
      <c r="AP3" s="2">
        <v>4.6714071871610339E-3</v>
      </c>
      <c r="AQ3" s="2">
        <v>0.8141261826947942</v>
      </c>
      <c r="AR3" s="2">
        <v>0.19765284876017414</v>
      </c>
      <c r="AS3" s="2">
        <v>5.8224493658905925E-2</v>
      </c>
      <c r="AT3" s="2">
        <v>6.5265947378383496E-2</v>
      </c>
      <c r="AU3" s="2">
        <v>6.613666477380277E-2</v>
      </c>
      <c r="AV3" s="2">
        <v>6.6780238500851782E-2</v>
      </c>
      <c r="AW3" s="2">
        <v>6.2388794245693734E-2</v>
      </c>
      <c r="AX3" s="2">
        <v>6.0760931289040317E-2</v>
      </c>
      <c r="AY3" s="2">
        <v>6.2880938860495936E-2</v>
      </c>
      <c r="AZ3" s="2">
        <v>5.7202347151239827E-2</v>
      </c>
      <c r="BA3" s="2">
        <v>5.3303047510883966E-2</v>
      </c>
      <c r="BB3" s="2">
        <v>4.8078743138368352E-2</v>
      </c>
      <c r="BC3" s="2">
        <v>3.8160136286201025E-2</v>
      </c>
      <c r="BD3" s="2">
        <v>3.0740109786106379E-2</v>
      </c>
      <c r="BE3" s="2">
        <v>2.3168654173764906E-2</v>
      </c>
      <c r="BF3" s="2">
        <v>1.6051485898163922E-2</v>
      </c>
      <c r="BG3" s="2">
        <v>1.2303615370054893E-2</v>
      </c>
      <c r="BH3" s="2">
        <v>1.0372894188907817E-2</v>
      </c>
      <c r="BI3" s="2">
        <v>7.6850274465265949E-3</v>
      </c>
      <c r="BJ3" s="2">
        <v>8.8586030664395236E-3</v>
      </c>
      <c r="BK3" s="2">
        <v>8.5557448419458643E-3</v>
      </c>
      <c r="BL3" s="2">
        <v>7.1928828317243988E-3</v>
      </c>
      <c r="BM3" s="2">
        <v>9.8807495741056219E-3</v>
      </c>
      <c r="BN3" s="2">
        <v>9.9943214082907437E-3</v>
      </c>
      <c r="BO3" s="2">
        <v>8.6693166761309861E-3</v>
      </c>
      <c r="BP3" s="2">
        <v>5.6028771531326897E-3</v>
      </c>
      <c r="BQ3" s="2">
        <v>1.9307211811470755E-3</v>
      </c>
      <c r="BR3" s="2">
        <v>4.5428733674048835E-4</v>
      </c>
      <c r="BS3" s="2">
        <v>1.8928639030853681E-4</v>
      </c>
      <c r="BT3" s="2">
        <v>2.6500094643195152E-4</v>
      </c>
      <c r="BU3" s="2">
        <v>1.1357183418512209E-4</v>
      </c>
      <c r="BV3" s="2">
        <v>1.1357183418512209E-4</v>
      </c>
      <c r="BW3" s="2">
        <v>7.5714556123414721E-5</v>
      </c>
      <c r="BX3" s="2">
        <v>0</v>
      </c>
      <c r="BY3" s="2">
        <v>1.1357183418512209E-4</v>
      </c>
      <c r="BZ3" s="2">
        <v>7.5714556123414721E-5</v>
      </c>
      <c r="CA3" s="2">
        <v>1.8928639030853681E-4</v>
      </c>
      <c r="CB3" s="2">
        <v>1.8928639030853681E-4</v>
      </c>
      <c r="CC3" s="2">
        <v>0</v>
      </c>
      <c r="CD3" s="2">
        <v>3.7857278061707361E-5</v>
      </c>
      <c r="CE3" s="2">
        <v>3.7857278061707361E-5</v>
      </c>
      <c r="CF3" s="2">
        <v>7.5714556123414721E-5</v>
      </c>
      <c r="CG3" s="2">
        <v>3.7857278061707361E-5</v>
      </c>
      <c r="CH3" s="2">
        <v>3.7857278061707361E-5</v>
      </c>
      <c r="CI3" s="2">
        <v>0</v>
      </c>
      <c r="CJ3" s="2">
        <v>7.5714556123414721E-5</v>
      </c>
      <c r="CK3" s="2">
        <v>0</v>
      </c>
      <c r="CL3" s="2">
        <v>0</v>
      </c>
      <c r="CM3" s="2">
        <v>0</v>
      </c>
      <c r="CN3" s="2">
        <v>3.7857278061707361E-5</v>
      </c>
      <c r="CO3" s="2">
        <v>3.7857278061707361E-5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0.90625000000000089</v>
      </c>
      <c r="DB3" s="2">
        <v>8.5937500000000083E-2</v>
      </c>
      <c r="DC3" s="2">
        <v>0</v>
      </c>
      <c r="DD3" s="2">
        <v>1.9531250000000022E-3</v>
      </c>
      <c r="DE3" s="2">
        <v>1.9531250000000022E-3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1.9531250000000022E-3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1.9531250000000022E-3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0.78571428571430846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7.1428571428573492E-2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7.1428571428573492E-2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7.1428571428573492E-2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</row>
    <row r="4" spans="1:194" x14ac:dyDescent="0.25">
      <c r="A4" t="s">
        <v>3</v>
      </c>
      <c r="B4" s="2">
        <v>3410</v>
      </c>
      <c r="C4" s="2">
        <v>495.79388890735572</v>
      </c>
      <c r="D4" s="2">
        <v>14734.923671927419</v>
      </c>
      <c r="E4" s="2">
        <v>8.0858589426462224</v>
      </c>
      <c r="F4" s="2">
        <v>0.79662612440468039</v>
      </c>
      <c r="G4" s="2">
        <v>6.1012162678595883E-2</v>
      </c>
      <c r="H4" s="2">
        <v>2.7810401872946651E-2</v>
      </c>
      <c r="I4" s="2">
        <v>49.579388890735572</v>
      </c>
      <c r="J4" s="2">
        <v>1473.492367192742</v>
      </c>
      <c r="K4" s="2">
        <v>4.9286966616850982E-2</v>
      </c>
      <c r="L4" s="2">
        <v>0.14163850248660231</v>
      </c>
      <c r="M4" s="2">
        <v>0.20988711631952206</v>
      </c>
      <c r="N4" s="2">
        <v>0.30420868825924652</v>
      </c>
      <c r="O4" s="2">
        <v>0.29497872631777811</v>
      </c>
      <c r="P4" s="2">
        <v>1.3196480938416423E-2</v>
      </c>
      <c r="Q4" s="2">
        <v>5.8651026392961877E-3</v>
      </c>
      <c r="R4" s="2">
        <v>3.2258064516129032E-3</v>
      </c>
      <c r="S4" s="2">
        <v>6.1583577712609975E-3</v>
      </c>
      <c r="T4" s="2">
        <v>2.3460410557184751E-3</v>
      </c>
      <c r="U4" s="2">
        <v>2.9325513196480938E-4</v>
      </c>
      <c r="V4" s="2">
        <v>36.810629006984939</v>
      </c>
      <c r="W4" s="2">
        <v>106.567270184078</v>
      </c>
      <c r="X4" s="2">
        <v>116.403420486599</v>
      </c>
      <c r="Y4" s="2">
        <v>125.625132748577</v>
      </c>
      <c r="Z4" s="2">
        <v>139.81438724963499</v>
      </c>
      <c r="AA4" s="2">
        <v>0.77236288414416321</v>
      </c>
      <c r="AB4" s="2">
        <v>0.29312697986201547</v>
      </c>
      <c r="AC4" s="2">
        <v>0.40934083826861101</v>
      </c>
      <c r="AD4" s="2">
        <v>0.86888286421971195</v>
      </c>
      <c r="AE4" s="2">
        <v>4.8228090029047204</v>
      </c>
      <c r="AF4" s="2">
        <v>18.930836821795101</v>
      </c>
      <c r="AG4" s="2">
        <v>0.73188602091130728</v>
      </c>
      <c r="AH4" s="2">
        <v>-9.2702184724875847E-2</v>
      </c>
      <c r="AI4" s="2">
        <v>-0.175244273577503</v>
      </c>
      <c r="AJ4" s="2">
        <v>-0.26052506374802098</v>
      </c>
      <c r="AK4" s="2">
        <v>-0.70070618552495501</v>
      </c>
      <c r="AL4" s="2">
        <v>-3.8072084476781902</v>
      </c>
      <c r="AM4" s="2">
        <v>0.74445377508825572</v>
      </c>
      <c r="AN4" s="2">
        <v>0.26861082949070053</v>
      </c>
      <c r="AO4" s="2">
        <v>0.54814282763603572</v>
      </c>
      <c r="AP4" s="2">
        <v>5.3754553606520121E-3</v>
      </c>
      <c r="AQ4" s="2">
        <v>0.87919225727751238</v>
      </c>
      <c r="AR4" s="2">
        <v>0.16823911238584044</v>
      </c>
      <c r="AS4" s="2">
        <v>9.7743225903841796E-2</v>
      </c>
      <c r="AT4" s="2">
        <v>9.3478753113442517E-2</v>
      </c>
      <c r="AU4" s="2">
        <v>8.966714469016529E-2</v>
      </c>
      <c r="AV4" s="2">
        <v>7.7817193750471733E-2</v>
      </c>
      <c r="AW4" s="2">
        <v>6.9967544720356253E-2</v>
      </c>
      <c r="AX4" s="2">
        <v>5.5815533247792287E-2</v>
      </c>
      <c r="AY4" s="2">
        <v>4.1361612197146957E-2</v>
      </c>
      <c r="AZ4" s="2">
        <v>3.2870405313608575E-2</v>
      </c>
      <c r="BA4" s="2">
        <v>2.7737942486225374E-2</v>
      </c>
      <c r="BB4" s="2">
        <v>2.2643218356102349E-2</v>
      </c>
      <c r="BC4" s="2">
        <v>1.5850252849271645E-2</v>
      </c>
      <c r="BD4" s="2">
        <v>9.4346743150426453E-3</v>
      </c>
      <c r="BE4" s="2">
        <v>7.7741716355951389E-3</v>
      </c>
      <c r="BF4" s="2">
        <v>7.0948750849120692E-3</v>
      </c>
      <c r="BG4" s="2">
        <v>7.6609555438146276E-3</v>
      </c>
      <c r="BH4" s="2">
        <v>8.3779907917578677E-3</v>
      </c>
      <c r="BI4" s="2">
        <v>1.0453619141067251E-2</v>
      </c>
      <c r="BJ4" s="2">
        <v>1.2227337912295268E-2</v>
      </c>
      <c r="BK4" s="2">
        <v>1.5737036757491132E-2</v>
      </c>
      <c r="BL4" s="2">
        <v>2.0190203034191261E-2</v>
      </c>
      <c r="BM4" s="2">
        <v>2.1548796135557401E-2</v>
      </c>
      <c r="BN4" s="2">
        <v>2.8719148614989809E-2</v>
      </c>
      <c r="BO4" s="2">
        <v>3.0455128688957656E-2</v>
      </c>
      <c r="BP4" s="2">
        <v>1.6189901124613177E-2</v>
      </c>
      <c r="BQ4" s="2">
        <v>6.7929655068307039E-3</v>
      </c>
      <c r="BR4" s="2">
        <v>2.5284927164314287E-3</v>
      </c>
      <c r="BS4" s="2">
        <v>6.0381915616272925E-4</v>
      </c>
      <c r="BT4" s="2">
        <v>1.8869348630085289E-4</v>
      </c>
      <c r="BU4" s="2">
        <v>1.1321609178051173E-4</v>
      </c>
      <c r="BV4" s="2">
        <v>3.7738697260170578E-5</v>
      </c>
      <c r="BW4" s="2">
        <v>7.5477394520341156E-5</v>
      </c>
      <c r="BX4" s="2">
        <v>3.7738697260170578E-5</v>
      </c>
      <c r="BY4" s="2">
        <v>3.7738697260170578E-5</v>
      </c>
      <c r="BZ4" s="2">
        <v>0</v>
      </c>
      <c r="CA4" s="2">
        <v>3.7738697260170578E-5</v>
      </c>
      <c r="CB4" s="2">
        <v>0</v>
      </c>
      <c r="CC4" s="2">
        <v>0</v>
      </c>
      <c r="CD4" s="2">
        <v>0</v>
      </c>
      <c r="CE4" s="2">
        <v>1.5095478904068231E-4</v>
      </c>
      <c r="CF4" s="2">
        <v>3.7738697260170578E-5</v>
      </c>
      <c r="CG4" s="2">
        <v>3.7738697260170578E-5</v>
      </c>
      <c r="CH4" s="2">
        <v>0</v>
      </c>
      <c r="CI4" s="2">
        <v>3.7738697260170578E-5</v>
      </c>
      <c r="CJ4" s="2">
        <v>3.7738697260170578E-5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3.7738697260170578E-5</v>
      </c>
      <c r="CQ4" s="2">
        <v>0</v>
      </c>
      <c r="CR4" s="2">
        <v>0</v>
      </c>
      <c r="CS4" s="2">
        <v>0</v>
      </c>
      <c r="CT4" s="2">
        <v>7.5477394520341156E-5</v>
      </c>
      <c r="CU4" s="2">
        <v>3.7738697260170578E-5</v>
      </c>
      <c r="CV4" s="2">
        <v>0</v>
      </c>
      <c r="CW4" s="2">
        <v>3.7738697260170578E-5</v>
      </c>
      <c r="CX4" s="2">
        <v>0</v>
      </c>
      <c r="CY4" s="2">
        <v>0</v>
      </c>
      <c r="CZ4" s="2">
        <v>0</v>
      </c>
      <c r="DA4" s="2">
        <v>0.49537426408746832</v>
      </c>
      <c r="DB4" s="2">
        <v>0.17493692178301087</v>
      </c>
      <c r="DC4" s="2">
        <v>7.4852817493692159E-2</v>
      </c>
      <c r="DD4" s="2">
        <v>4.9621530698065582E-2</v>
      </c>
      <c r="DE4" s="2">
        <v>2.943650126156433E-2</v>
      </c>
      <c r="DF4" s="2">
        <v>2.4390243902439015E-2</v>
      </c>
      <c r="DG4" s="2">
        <v>1.1774600504625731E-2</v>
      </c>
      <c r="DH4" s="2">
        <v>1.2615643397813285E-2</v>
      </c>
      <c r="DI4" s="2">
        <v>5.0462573591253139E-3</v>
      </c>
      <c r="DJ4" s="2">
        <v>6.7283431455004185E-3</v>
      </c>
      <c r="DK4" s="2">
        <v>9.2514718250630758E-3</v>
      </c>
      <c r="DL4" s="2">
        <v>7.5693860386879712E-3</v>
      </c>
      <c r="DM4" s="2">
        <v>7.5693860386879712E-3</v>
      </c>
      <c r="DN4" s="2">
        <v>8.4104289318755222E-3</v>
      </c>
      <c r="DO4" s="2">
        <v>8.4104289318755222E-3</v>
      </c>
      <c r="DP4" s="2">
        <v>5.0462573591253139E-3</v>
      </c>
      <c r="DQ4" s="2">
        <v>1.1774600504625731E-2</v>
      </c>
      <c r="DR4" s="2">
        <v>1.6820857863751046E-3</v>
      </c>
      <c r="DS4" s="2">
        <v>5.0462573591253139E-3</v>
      </c>
      <c r="DT4" s="2">
        <v>3.3641715727502092E-3</v>
      </c>
      <c r="DU4" s="2">
        <v>3.3641715727502092E-3</v>
      </c>
      <c r="DV4" s="2">
        <v>5.0462573591253139E-3</v>
      </c>
      <c r="DW4" s="2">
        <v>4.2052144659377611E-3</v>
      </c>
      <c r="DX4" s="2">
        <v>0</v>
      </c>
      <c r="DY4" s="2">
        <v>3.3641715727502092E-3</v>
      </c>
      <c r="DZ4" s="2">
        <v>2.5231286795626569E-3</v>
      </c>
      <c r="EA4" s="2">
        <v>4.2052144659377611E-3</v>
      </c>
      <c r="EB4" s="2">
        <v>0</v>
      </c>
      <c r="EC4" s="2">
        <v>1.6820857863751046E-3</v>
      </c>
      <c r="ED4" s="2">
        <v>1.6820857863751046E-3</v>
      </c>
      <c r="EE4" s="2">
        <v>1.6820857863751046E-3</v>
      </c>
      <c r="EF4" s="2">
        <v>8.4104289318755231E-4</v>
      </c>
      <c r="EG4" s="2">
        <v>1.6820857863751046E-3</v>
      </c>
      <c r="EH4" s="2">
        <v>8.4104289318755231E-4</v>
      </c>
      <c r="EI4" s="2">
        <v>8.4104289318755231E-4</v>
      </c>
      <c r="EJ4" s="2">
        <v>8.4104289318755231E-4</v>
      </c>
      <c r="EK4" s="2">
        <v>1.6820857863751046E-3</v>
      </c>
      <c r="EL4" s="2">
        <v>0</v>
      </c>
      <c r="EM4" s="2">
        <v>0</v>
      </c>
      <c r="EN4" s="2">
        <v>8.4104289318755231E-4</v>
      </c>
      <c r="EO4" s="2">
        <v>8.4104289318755231E-4</v>
      </c>
      <c r="EP4" s="2">
        <v>0</v>
      </c>
      <c r="EQ4" s="2">
        <v>0</v>
      </c>
      <c r="ER4" s="2">
        <v>0</v>
      </c>
      <c r="ES4" s="2">
        <v>0</v>
      </c>
      <c r="ET4" s="2">
        <v>8.4104289318755231E-4</v>
      </c>
      <c r="EU4" s="2">
        <v>8.4104289318755231E-4</v>
      </c>
      <c r="EV4" s="2">
        <v>0</v>
      </c>
      <c r="EW4" s="2">
        <v>8.4104289318755231E-4</v>
      </c>
      <c r="EX4" s="2">
        <v>0</v>
      </c>
      <c r="EY4" s="2">
        <v>8.4104289318755231E-4</v>
      </c>
      <c r="EZ4" s="2">
        <v>8.4104289318755231E-4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6.7283431455004185E-3</v>
      </c>
      <c r="FH4" s="2">
        <v>0</v>
      </c>
      <c r="FI4" s="2">
        <v>0.65196078431372562</v>
      </c>
      <c r="FJ4" s="2">
        <v>0.13235294117647059</v>
      </c>
      <c r="FK4" s="2">
        <v>6.3725490196078441E-2</v>
      </c>
      <c r="FL4" s="2">
        <v>3.921568627450981E-2</v>
      </c>
      <c r="FM4" s="2">
        <v>4.4117647058823539E-2</v>
      </c>
      <c r="FN4" s="2">
        <v>9.8039215686274526E-3</v>
      </c>
      <c r="FO4" s="2">
        <v>1.4705882352941178E-2</v>
      </c>
      <c r="FP4" s="2">
        <v>0</v>
      </c>
      <c r="FQ4" s="2">
        <v>0</v>
      </c>
      <c r="FR4" s="2">
        <v>1.4705882352941178E-2</v>
      </c>
      <c r="FS4" s="2">
        <v>4.9019607843137263E-3</v>
      </c>
      <c r="FT4" s="2">
        <v>4.9019607843137263E-3</v>
      </c>
      <c r="FU4" s="2">
        <v>0</v>
      </c>
      <c r="FV4" s="2">
        <v>0</v>
      </c>
      <c r="FW4" s="2">
        <v>0</v>
      </c>
      <c r="FX4" s="2">
        <v>4.9019607843137263E-3</v>
      </c>
      <c r="FY4" s="2">
        <v>0</v>
      </c>
      <c r="FZ4" s="2">
        <v>4.9019607843137263E-3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4.9019607843137263E-3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4.9019607843137263E-3</v>
      </c>
    </row>
    <row r="5" spans="1:194" x14ac:dyDescent="0.25">
      <c r="A5" t="s">
        <v>4</v>
      </c>
      <c r="B5" s="2">
        <v>10179</v>
      </c>
      <c r="C5" s="2">
        <v>1309.9155553570599</v>
      </c>
      <c r="D5" s="2">
        <v>27298.027148773424</v>
      </c>
      <c r="E5" s="2">
        <v>7.5090930776709746</v>
      </c>
      <c r="F5" s="2">
        <v>0.74059582691517978</v>
      </c>
      <c r="G5" s="2">
        <v>7.7821251925446061E-2</v>
      </c>
      <c r="H5" s="2">
        <v>3.1730756394213688E-2</v>
      </c>
      <c r="I5" s="2">
        <v>130.991555535706</v>
      </c>
      <c r="J5" s="2">
        <v>2729.8027148773426</v>
      </c>
      <c r="K5" s="2">
        <v>1.8182394041438534E-2</v>
      </c>
      <c r="L5" s="2">
        <v>8.7257068245495908E-2</v>
      </c>
      <c r="M5" s="2">
        <v>0.33370541085954258</v>
      </c>
      <c r="N5" s="2">
        <v>0.27201926265808385</v>
      </c>
      <c r="O5" s="2">
        <v>0.28883586419543916</v>
      </c>
      <c r="P5" s="2">
        <v>3.5373882283580623E-3</v>
      </c>
      <c r="Q5" s="2">
        <v>2.9478235236317184E-4</v>
      </c>
      <c r="R5" s="2">
        <v>9.826078412105728E-5</v>
      </c>
      <c r="S5" s="2">
        <v>9.826078412105728E-5</v>
      </c>
      <c r="T5" s="2">
        <v>0</v>
      </c>
      <c r="U5" s="2">
        <v>0</v>
      </c>
      <c r="V5" s="2">
        <v>22.705434705419187</v>
      </c>
      <c r="W5" s="2">
        <v>55.9798329130494</v>
      </c>
      <c r="X5" s="2">
        <v>70.606996438244593</v>
      </c>
      <c r="Y5" s="2">
        <v>99.324505998820996</v>
      </c>
      <c r="Z5" s="2">
        <v>202.41287540433399</v>
      </c>
      <c r="AA5" s="2">
        <v>0.39489948632064514</v>
      </c>
      <c r="AB5" s="2">
        <v>0.29294945020140561</v>
      </c>
      <c r="AC5" s="2">
        <v>0.36208841518875601</v>
      </c>
      <c r="AD5" s="2">
        <v>0.68450349962911405</v>
      </c>
      <c r="AE5" s="2">
        <v>3.79272245398084</v>
      </c>
      <c r="AF5" s="2">
        <v>29.554715909409801</v>
      </c>
      <c r="AG5" s="2">
        <v>0.73146820646486244</v>
      </c>
      <c r="AH5" s="2">
        <v>-0.3347826840158169</v>
      </c>
      <c r="AI5" s="2">
        <v>-0.216858470040908</v>
      </c>
      <c r="AJ5" s="2">
        <v>-0.35196856009025301</v>
      </c>
      <c r="AK5" s="2">
        <v>-1.7338793533259</v>
      </c>
      <c r="AL5" s="2">
        <v>-17.1649228340072</v>
      </c>
      <c r="AM5" s="2">
        <v>0.22666843098019565</v>
      </c>
      <c r="AN5" s="2">
        <v>0.84715396381649388</v>
      </c>
      <c r="AO5" s="2">
        <v>0.93673701745503002</v>
      </c>
      <c r="AP5" s="2">
        <v>0</v>
      </c>
      <c r="AQ5" s="2">
        <v>0.17112952780254961</v>
      </c>
      <c r="AR5" s="2">
        <v>0.25887235531017794</v>
      </c>
      <c r="AS5" s="2">
        <v>0.13812891149388343</v>
      </c>
      <c r="AT5" s="2">
        <v>0.10579704664485999</v>
      </c>
      <c r="AU5" s="2">
        <v>8.7163682429238595E-2</v>
      </c>
      <c r="AV5" s="2">
        <v>7.3786609691996449E-2</v>
      </c>
      <c r="AW5" s="2">
        <v>6.0069201535290891E-2</v>
      </c>
      <c r="AX5" s="2">
        <v>4.7656412486528389E-2</v>
      </c>
      <c r="AY5" s="2">
        <v>3.9507269942710206E-2</v>
      </c>
      <c r="AZ5" s="2">
        <v>3.4052449469643968E-2</v>
      </c>
      <c r="BA5" s="2">
        <v>2.7264648603679404E-2</v>
      </c>
      <c r="BB5" s="2">
        <v>2.3511505227930194E-2</v>
      </c>
      <c r="BC5" s="2">
        <v>2.0911720773695852E-2</v>
      </c>
      <c r="BD5" s="2">
        <v>1.7300383822723062E-2</v>
      </c>
      <c r="BE5" s="2">
        <v>1.4473709088846452E-2</v>
      </c>
      <c r="BF5" s="2">
        <v>1.1079808655864169E-2</v>
      </c>
      <c r="BG5" s="2">
        <v>8.4894779632815904E-3</v>
      </c>
      <c r="BH5" s="2">
        <v>6.9296072907409859E-3</v>
      </c>
      <c r="BI5" s="2">
        <v>6.1638525969483259E-3</v>
      </c>
      <c r="BJ5" s="2">
        <v>5.1333925769063513E-3</v>
      </c>
      <c r="BK5" s="2">
        <v>4.1312938418196603E-3</v>
      </c>
      <c r="BL5" s="2">
        <v>2.8739435421354159E-3</v>
      </c>
      <c r="BM5" s="2">
        <v>1.6827695740134999E-3</v>
      </c>
      <c r="BN5" s="2">
        <v>7.2793964718561514E-4</v>
      </c>
      <c r="BO5" s="2">
        <v>5.1995689084686797E-4</v>
      </c>
      <c r="BP5" s="2">
        <v>4.6323432093630057E-4</v>
      </c>
      <c r="BQ5" s="2">
        <v>3.4033541946340448E-4</v>
      </c>
      <c r="BR5" s="2">
        <v>2.6470532624931463E-4</v>
      </c>
      <c r="BS5" s="2">
        <v>1.7962147138346349E-4</v>
      </c>
      <c r="BT5" s="2">
        <v>1.7962147138346349E-4</v>
      </c>
      <c r="BU5" s="2">
        <v>1.2289890147289606E-4</v>
      </c>
      <c r="BV5" s="2">
        <v>1.7962147138346349E-4</v>
      </c>
      <c r="BW5" s="2">
        <v>1.5126018642817976E-4</v>
      </c>
      <c r="BX5" s="2">
        <v>1.6071394807994102E-4</v>
      </c>
      <c r="BY5" s="2">
        <v>1.1344513982113484E-4</v>
      </c>
      <c r="BZ5" s="2">
        <v>8.508385486585112E-5</v>
      </c>
      <c r="CA5" s="2">
        <v>6.6176331562328657E-5</v>
      </c>
      <c r="CB5" s="2">
        <v>1.039913781693736E-4</v>
      </c>
      <c r="CC5" s="2">
        <v>8.508385486585112E-5</v>
      </c>
      <c r="CD5" s="2">
        <v>1.1344513982113484E-4</v>
      </c>
      <c r="CE5" s="2">
        <v>9.4537616517612359E-5</v>
      </c>
      <c r="CF5" s="2">
        <v>1.039913781693736E-4</v>
      </c>
      <c r="CG5" s="2">
        <v>1.039913781693736E-4</v>
      </c>
      <c r="CH5" s="2">
        <v>4.7268808258806179E-5</v>
      </c>
      <c r="CI5" s="2">
        <v>4.7268808258806179E-5</v>
      </c>
      <c r="CJ5" s="2">
        <v>4.7268808258806179E-5</v>
      </c>
      <c r="CK5" s="2">
        <v>7.5630093214089882E-5</v>
      </c>
      <c r="CL5" s="2">
        <v>8.508385486585112E-5</v>
      </c>
      <c r="CM5" s="2">
        <v>6.6176331562328657E-5</v>
      </c>
      <c r="CN5" s="2">
        <v>8.508385486585112E-5</v>
      </c>
      <c r="CO5" s="2">
        <v>5.6722569910567418E-5</v>
      </c>
      <c r="CP5" s="2">
        <v>2.8361284955283709E-5</v>
      </c>
      <c r="CQ5" s="2">
        <v>3.7815046607044941E-5</v>
      </c>
      <c r="CR5" s="2">
        <v>2.8361284955283709E-5</v>
      </c>
      <c r="CS5" s="2">
        <v>2.8361284955283709E-5</v>
      </c>
      <c r="CT5" s="2">
        <v>1.890752330352247E-5</v>
      </c>
      <c r="CU5" s="2">
        <v>4.7268808258806179E-5</v>
      </c>
      <c r="CV5" s="2">
        <v>2.8361284955283709E-5</v>
      </c>
      <c r="CW5" s="2">
        <v>6.6176331562328657E-5</v>
      </c>
      <c r="CX5" s="2">
        <v>1.890752330352247E-5</v>
      </c>
      <c r="CY5" s="2">
        <v>4.7268808258806179E-5</v>
      </c>
      <c r="CZ5" s="2">
        <v>0</v>
      </c>
      <c r="DA5" s="2">
        <v>0.49821300929235124</v>
      </c>
      <c r="DB5" s="2">
        <v>0.15773171312842493</v>
      </c>
      <c r="DC5" s="2">
        <v>8.1248510841076899E-2</v>
      </c>
      <c r="DD5" s="2">
        <v>4.8844412675720719E-2</v>
      </c>
      <c r="DE5" s="2">
        <v>3.716940671908503E-2</v>
      </c>
      <c r="DF5" s="2">
        <v>2.3350011913271365E-2</v>
      </c>
      <c r="DG5" s="2">
        <v>1.6202049082678093E-2</v>
      </c>
      <c r="DH5" s="2">
        <v>1.4057660233500108E-2</v>
      </c>
      <c r="DI5" s="2">
        <v>1.0007147962830585E-2</v>
      </c>
      <c r="DJ5" s="2">
        <v>1.0007147962830585E-2</v>
      </c>
      <c r="DK5" s="2">
        <v>7.3862282582797178E-3</v>
      </c>
      <c r="DL5" s="2">
        <v>7.624493685966161E-3</v>
      </c>
      <c r="DM5" s="2">
        <v>8.5775553967119313E-3</v>
      </c>
      <c r="DN5" s="2">
        <v>4.527043126042408E-3</v>
      </c>
      <c r="DO5" s="2">
        <v>5.4801048367881782E-3</v>
      </c>
      <c r="DP5" s="2">
        <v>3.0974505599237526E-3</v>
      </c>
      <c r="DQ5" s="2">
        <v>2.3826542768644252E-3</v>
      </c>
      <c r="DR5" s="2">
        <v>3.5739814152966377E-3</v>
      </c>
      <c r="DS5" s="2">
        <v>7.1479628305932757E-4</v>
      </c>
      <c r="DT5" s="2">
        <v>4.2887776983559656E-3</v>
      </c>
      <c r="DU5" s="2">
        <v>2.1443888491779828E-3</v>
      </c>
      <c r="DV5" s="2">
        <v>4.2887776983559656E-3</v>
      </c>
      <c r="DW5" s="2">
        <v>3.3357159876101954E-3</v>
      </c>
      <c r="DX5" s="2">
        <v>2.1443888491779828E-3</v>
      </c>
      <c r="DY5" s="2">
        <v>2.3826542768644252E-3</v>
      </c>
      <c r="DZ5" s="2">
        <v>1.1913271384322126E-3</v>
      </c>
      <c r="EA5" s="2">
        <v>1.9061234214915403E-3</v>
      </c>
      <c r="EB5" s="2">
        <v>1.9061234214915403E-3</v>
      </c>
      <c r="EC5" s="2">
        <v>4.7653085537288506E-4</v>
      </c>
      <c r="ED5" s="2">
        <v>2.3826542768644252E-3</v>
      </c>
      <c r="EE5" s="2">
        <v>2.3826542768644253E-4</v>
      </c>
      <c r="EF5" s="2">
        <v>1.6678579938050977E-3</v>
      </c>
      <c r="EG5" s="2">
        <v>2.8591851322373103E-3</v>
      </c>
      <c r="EH5" s="2">
        <v>1.1913271384322126E-3</v>
      </c>
      <c r="EI5" s="2">
        <v>9.5306171074577013E-4</v>
      </c>
      <c r="EJ5" s="2">
        <v>1.1913271384322126E-3</v>
      </c>
      <c r="EK5" s="2">
        <v>2.3826542768644253E-4</v>
      </c>
      <c r="EL5" s="2">
        <v>2.3826542768644253E-4</v>
      </c>
      <c r="EM5" s="2">
        <v>4.7653085537288506E-4</v>
      </c>
      <c r="EN5" s="2">
        <v>7.1479628305932757E-4</v>
      </c>
      <c r="EO5" s="2">
        <v>4.7653085537288506E-4</v>
      </c>
      <c r="EP5" s="2">
        <v>2.3826542768644253E-4</v>
      </c>
      <c r="EQ5" s="2">
        <v>7.1479628305932757E-4</v>
      </c>
      <c r="ER5" s="2">
        <v>7.1479628305932757E-4</v>
      </c>
      <c r="ES5" s="2">
        <v>1.4295925661186551E-3</v>
      </c>
      <c r="ET5" s="2">
        <v>7.1479628305932757E-4</v>
      </c>
      <c r="EU5" s="2">
        <v>7.1479628305932757E-4</v>
      </c>
      <c r="EV5" s="2">
        <v>7.1479628305932757E-4</v>
      </c>
      <c r="EW5" s="2">
        <v>4.7653085537288506E-4</v>
      </c>
      <c r="EX5" s="2">
        <v>0</v>
      </c>
      <c r="EY5" s="2">
        <v>4.7653085537288506E-4</v>
      </c>
      <c r="EZ5" s="2">
        <v>0</v>
      </c>
      <c r="FA5" s="2">
        <v>1.4295925661186551E-3</v>
      </c>
      <c r="FB5" s="2">
        <v>2.3826542768644253E-4</v>
      </c>
      <c r="FC5" s="2">
        <v>0</v>
      </c>
      <c r="FD5" s="2">
        <v>2.3826542768644253E-4</v>
      </c>
      <c r="FE5" s="2">
        <v>4.7653085537288506E-4</v>
      </c>
      <c r="FF5" s="2">
        <v>0</v>
      </c>
      <c r="FG5" s="2">
        <v>1.4534191088872994E-2</v>
      </c>
      <c r="FH5" s="2">
        <v>0</v>
      </c>
      <c r="FI5" s="2">
        <v>0.49116161616161691</v>
      </c>
      <c r="FJ5" s="2">
        <v>0.18371212121212152</v>
      </c>
      <c r="FK5" s="2">
        <v>7.2601010101010222E-2</v>
      </c>
      <c r="FL5" s="2">
        <v>5.5555555555555643E-2</v>
      </c>
      <c r="FM5" s="2">
        <v>3.3459595959596009E-2</v>
      </c>
      <c r="FN5" s="2">
        <v>2.4621212121212158E-2</v>
      </c>
      <c r="FO5" s="2">
        <v>1.5782828282828308E-2</v>
      </c>
      <c r="FP5" s="2">
        <v>1.1994949494949515E-2</v>
      </c>
      <c r="FQ5" s="2">
        <v>1.5782828282828308E-2</v>
      </c>
      <c r="FR5" s="2">
        <v>8.2070707070707218E-3</v>
      </c>
      <c r="FS5" s="2">
        <v>8.2070707070707218E-3</v>
      </c>
      <c r="FT5" s="2">
        <v>5.6818181818181906E-3</v>
      </c>
      <c r="FU5" s="2">
        <v>5.0505050505050587E-3</v>
      </c>
      <c r="FV5" s="2">
        <v>3.1565656565656617E-3</v>
      </c>
      <c r="FW5" s="2">
        <v>4.419191919191926E-3</v>
      </c>
      <c r="FX5" s="2">
        <v>5.0505050505050587E-3</v>
      </c>
      <c r="FY5" s="2">
        <v>5.0505050505050587E-3</v>
      </c>
      <c r="FZ5" s="2">
        <v>3.7878787878787941E-3</v>
      </c>
      <c r="GA5" s="2">
        <v>1.893939393939397E-3</v>
      </c>
      <c r="GB5" s="2">
        <v>0</v>
      </c>
      <c r="GC5" s="2">
        <v>1.2626262626262647E-3</v>
      </c>
      <c r="GD5" s="2">
        <v>1.893939393939397E-3</v>
      </c>
      <c r="GE5" s="2">
        <v>1.893939393939397E-3</v>
      </c>
      <c r="GF5" s="2">
        <v>2.5252525252525294E-3</v>
      </c>
      <c r="GG5" s="2">
        <v>1.2626262626262647E-3</v>
      </c>
      <c r="GH5" s="2">
        <v>1.2626262626262647E-3</v>
      </c>
      <c r="GI5" s="2">
        <v>0</v>
      </c>
      <c r="GJ5" s="2">
        <v>0</v>
      </c>
      <c r="GK5" s="2">
        <v>2.5252525252525294E-3</v>
      </c>
      <c r="GL5" s="2">
        <v>3.2196969696969752E-2</v>
      </c>
    </row>
    <row r="6" spans="1:194" x14ac:dyDescent="0.25">
      <c r="A6" t="s">
        <v>5</v>
      </c>
      <c r="B6" s="2">
        <v>1255</v>
      </c>
      <c r="C6" s="2">
        <v>860.66749999963213</v>
      </c>
      <c r="D6" s="2">
        <v>7315.5745315871727</v>
      </c>
      <c r="E6" s="2">
        <v>0.63632933664108027</v>
      </c>
      <c r="F6" s="2">
        <v>6.0248039015606228E-2</v>
      </c>
      <c r="G6" s="2">
        <v>0.28192558829531811</v>
      </c>
      <c r="H6" s="2">
        <v>8.4923086392128672E-3</v>
      </c>
      <c r="I6" s="2">
        <v>86.066749999963207</v>
      </c>
      <c r="J6" s="2">
        <v>731.55745315871729</v>
      </c>
      <c r="K6" s="2">
        <v>7.3630395724550657E-2</v>
      </c>
      <c r="L6" s="2">
        <v>0.16931978350957735</v>
      </c>
      <c r="M6" s="2">
        <v>0.23417871929683678</v>
      </c>
      <c r="N6" s="2">
        <v>0.17068097899705378</v>
      </c>
      <c r="O6" s="2">
        <v>0.35219012247198139</v>
      </c>
      <c r="P6" s="2">
        <v>5.0613786591123699E-2</v>
      </c>
      <c r="Q6" s="2">
        <v>1.0009442870632672E-2</v>
      </c>
      <c r="R6" s="2">
        <v>3.7771482530689331E-3</v>
      </c>
      <c r="S6" s="2">
        <v>3.7771482530689327E-4</v>
      </c>
      <c r="T6" s="2">
        <v>0</v>
      </c>
      <c r="U6" s="2">
        <v>0</v>
      </c>
      <c r="V6" s="2">
        <v>3.5709995436228987</v>
      </c>
      <c r="W6" s="2">
        <v>10.2755194757954</v>
      </c>
      <c r="X6" s="2">
        <v>23.7315152439968</v>
      </c>
      <c r="Y6" s="2">
        <v>53.311681957611903</v>
      </c>
      <c r="Z6" s="2">
        <v>91.178631078116396</v>
      </c>
      <c r="AA6" s="2">
        <v>5.0392339453349463E-2</v>
      </c>
      <c r="AB6" s="2">
        <v>8.9614011317039801E-3</v>
      </c>
      <c r="AC6" s="2">
        <v>8.6662852259435097E-3</v>
      </c>
      <c r="AD6" s="2">
        <v>1.9993902502270001E-2</v>
      </c>
      <c r="AE6" s="2">
        <v>6.1390395527035901E-2</v>
      </c>
      <c r="AF6" s="2">
        <v>2.0717240118911602</v>
      </c>
      <c r="AG6" s="2">
        <v>7.9202105895531075E-2</v>
      </c>
      <c r="AH6" s="2">
        <v>-0.4437875586347933</v>
      </c>
      <c r="AI6" s="2">
        <v>-1.03817546785618E-2</v>
      </c>
      <c r="AJ6" s="2">
        <v>-1.9171680217523E-2</v>
      </c>
      <c r="AK6" s="2">
        <v>-4.4683366833787402E-2</v>
      </c>
      <c r="AL6" s="2">
        <v>-50.704377106059098</v>
      </c>
      <c r="AM6" s="2">
        <v>8.3269113240600032E-2</v>
      </c>
      <c r="AN6" s="2">
        <v>0.5471997016389859</v>
      </c>
      <c r="AO6" s="2">
        <v>0.23887003345475236</v>
      </c>
      <c r="AP6" s="2">
        <v>1.9897363083763433E-3</v>
      </c>
      <c r="AQ6" s="2">
        <v>0.43457402138574353</v>
      </c>
      <c r="AR6" s="2">
        <v>0.86181993259508904</v>
      </c>
      <c r="AS6" s="2">
        <v>3.6813451353653569E-2</v>
      </c>
      <c r="AT6" s="2">
        <v>2.3184326506425688E-2</v>
      </c>
      <c r="AU6" s="2">
        <v>1.725862005110922E-2</v>
      </c>
      <c r="AV6" s="2">
        <v>1.4592052146216807E-2</v>
      </c>
      <c r="AW6" s="2">
        <v>1.1295877930447021E-2</v>
      </c>
      <c r="AX6" s="2">
        <v>8.2959890374430575E-3</v>
      </c>
      <c r="AY6" s="2">
        <v>5.8145994592792858E-3</v>
      </c>
      <c r="AZ6" s="2">
        <v>5.0738861523647273E-3</v>
      </c>
      <c r="BA6" s="2">
        <v>3.5554238731898818E-3</v>
      </c>
      <c r="BB6" s="2">
        <v>3.3332098811155141E-3</v>
      </c>
      <c r="BC6" s="2">
        <v>1.9258545979778526E-3</v>
      </c>
      <c r="BD6" s="2">
        <v>1.3332839524462057E-3</v>
      </c>
      <c r="BE6" s="2">
        <v>9.2589163364319843E-4</v>
      </c>
      <c r="BF6" s="2">
        <v>1.3332839524462057E-3</v>
      </c>
      <c r="BG6" s="2">
        <v>8.8885596829747044E-4</v>
      </c>
      <c r="BH6" s="2">
        <v>7.407133069145587E-4</v>
      </c>
      <c r="BI6" s="2">
        <v>5.5553498018591908E-4</v>
      </c>
      <c r="BJ6" s="2">
        <v>6.2960631087737495E-4</v>
      </c>
      <c r="BK6" s="2">
        <v>1.8517832672863968E-4</v>
      </c>
      <c r="BL6" s="2">
        <v>3.7035665345727935E-5</v>
      </c>
      <c r="BM6" s="2">
        <v>1.4814266138291174E-4</v>
      </c>
      <c r="BN6" s="2">
        <v>7.407133069145587E-5</v>
      </c>
      <c r="BO6" s="2">
        <v>3.7035665345727935E-5</v>
      </c>
      <c r="BP6" s="2">
        <v>3.7035665345727935E-5</v>
      </c>
      <c r="BQ6" s="2">
        <v>0</v>
      </c>
      <c r="BR6" s="2">
        <v>0</v>
      </c>
      <c r="BS6" s="2">
        <v>3.7035665345727935E-5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3.7035665345727935E-5</v>
      </c>
      <c r="CG6" s="2">
        <v>0</v>
      </c>
      <c r="CH6" s="2">
        <v>0</v>
      </c>
      <c r="CI6" s="2">
        <v>0</v>
      </c>
      <c r="CJ6" s="2">
        <v>0</v>
      </c>
      <c r="CK6" s="2">
        <v>3.7035665345727935E-5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0.27777777777777118</v>
      </c>
      <c r="DB6" s="2">
        <v>0.13888888888888559</v>
      </c>
      <c r="DC6" s="2">
        <v>5.5555555555554227E-2</v>
      </c>
      <c r="DD6" s="2">
        <v>0.16666666666666269</v>
      </c>
      <c r="DE6" s="2">
        <v>8.3333333333331344E-2</v>
      </c>
      <c r="DF6" s="2">
        <v>8.3333333333331344E-2</v>
      </c>
      <c r="DG6" s="2">
        <v>5.5555555555554227E-2</v>
      </c>
      <c r="DH6" s="2">
        <v>2.7777777777777114E-2</v>
      </c>
      <c r="DI6" s="2">
        <v>0</v>
      </c>
      <c r="DJ6" s="2">
        <v>5.5555555555554227E-2</v>
      </c>
      <c r="DK6" s="2">
        <v>0</v>
      </c>
      <c r="DL6" s="2">
        <v>0</v>
      </c>
      <c r="DM6" s="2">
        <v>0</v>
      </c>
      <c r="DN6" s="2">
        <v>0</v>
      </c>
      <c r="DO6" s="2">
        <v>2.7777777777777114E-2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2.7777777777777114E-2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1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42" sqref="A42"/>
    </sheetView>
  </sheetViews>
  <sheetFormatPr defaultRowHeight="15" x14ac:dyDescent="0.25"/>
  <cols>
    <col min="3" max="3" width="11.375" bestFit="1" customWidth="1"/>
    <col min="4" max="4" width="9.375" bestFit="1" customWidth="1"/>
    <col min="5" max="5" width="9.25" bestFit="1" customWidth="1"/>
    <col min="6" max="7" width="9.125" bestFit="1" customWidth="1"/>
  </cols>
  <sheetData>
    <row r="1" spans="1:7" x14ac:dyDescent="0.25">
      <c r="A1" t="s">
        <v>0</v>
      </c>
      <c r="B1" t="s">
        <v>6</v>
      </c>
      <c r="C1" t="s">
        <v>8</v>
      </c>
      <c r="D1" t="s">
        <v>175</v>
      </c>
      <c r="E1" t="s">
        <v>19</v>
      </c>
      <c r="F1" t="s">
        <v>176</v>
      </c>
      <c r="G1" t="s">
        <v>33</v>
      </c>
    </row>
    <row r="2" spans="1:7" x14ac:dyDescent="0.25">
      <c r="A2" t="s">
        <v>1</v>
      </c>
      <c r="B2" s="1">
        <v>42309</v>
      </c>
      <c r="C2" s="2">
        <v>306.98636111900043</v>
      </c>
      <c r="D2" s="2">
        <v>8.07361111685168</v>
      </c>
      <c r="E2" s="2">
        <v>38.023426775936954</v>
      </c>
      <c r="F2" s="2">
        <v>0.47986736975150962</v>
      </c>
      <c r="G2" s="2">
        <v>8.6164481021187123E-2</v>
      </c>
    </row>
    <row r="3" spans="1:7" x14ac:dyDescent="0.25">
      <c r="A3" t="s">
        <v>1</v>
      </c>
      <c r="B3" s="1">
        <v>42339</v>
      </c>
      <c r="C3" s="2">
        <v>393.26979382138012</v>
      </c>
      <c r="D3" s="2">
        <v>10.235555565508548</v>
      </c>
      <c r="E3" s="2">
        <v>38.42192945018131</v>
      </c>
      <c r="F3" s="2">
        <v>0.45271363815729726</v>
      </c>
      <c r="G3" s="2">
        <v>0.10228638661146602</v>
      </c>
    </row>
    <row r="4" spans="1:7" x14ac:dyDescent="0.25">
      <c r="A4" t="s">
        <v>1</v>
      </c>
      <c r="B4" s="1">
        <v>42370</v>
      </c>
      <c r="C4" s="2">
        <v>377.94101265432226</v>
      </c>
      <c r="D4" s="2">
        <v>9.4116666584741324</v>
      </c>
      <c r="E4" s="2">
        <v>40.156650927923536</v>
      </c>
      <c r="F4" s="2">
        <v>0.40480568426726105</v>
      </c>
      <c r="G4" s="2">
        <v>8.6427630717774165E-2</v>
      </c>
    </row>
    <row r="5" spans="1:7" x14ac:dyDescent="0.25">
      <c r="A5" t="s">
        <v>1</v>
      </c>
      <c r="B5" s="1">
        <v>42401</v>
      </c>
      <c r="C5" s="2">
        <v>460.95542676811044</v>
      </c>
      <c r="D5" s="2">
        <v>13.72944442211883</v>
      </c>
      <c r="E5" s="2">
        <v>33.574222859702026</v>
      </c>
      <c r="F5" s="2">
        <v>0.29830090631537681</v>
      </c>
      <c r="G5" s="2">
        <v>8.0855169485386111E-2</v>
      </c>
    </row>
    <row r="6" spans="1:7" x14ac:dyDescent="0.25">
      <c r="A6" t="s">
        <v>1</v>
      </c>
      <c r="B6" s="1">
        <v>42430</v>
      </c>
      <c r="C6" s="2">
        <v>493.90477377337641</v>
      </c>
      <c r="D6" s="2">
        <v>13.990277767705264</v>
      </c>
      <c r="E6" s="2">
        <v>35.30342870771954</v>
      </c>
      <c r="F6" s="2">
        <v>0.38488115872756712</v>
      </c>
      <c r="G6" s="2">
        <v>9.1643843184028365E-2</v>
      </c>
    </row>
    <row r="7" spans="1:7" x14ac:dyDescent="0.25">
      <c r="A7" t="s">
        <v>1</v>
      </c>
      <c r="B7" s="1">
        <v>42461</v>
      </c>
      <c r="C7" s="2">
        <v>593.05943307681821</v>
      </c>
      <c r="D7" s="2">
        <v>15.285277795046568</v>
      </c>
      <c r="E7" s="2">
        <v>38.799388603130808</v>
      </c>
      <c r="F7" s="2">
        <v>0.25161833937487588</v>
      </c>
      <c r="G7" s="2">
        <v>8.0749986713776131E-2</v>
      </c>
    </row>
    <row r="8" spans="1:7" x14ac:dyDescent="0.25">
      <c r="A8" t="s">
        <v>1</v>
      </c>
      <c r="B8" s="1">
        <v>42491</v>
      </c>
      <c r="C8" s="2">
        <v>392.14638281842713</v>
      </c>
      <c r="D8" s="2">
        <v>10.925277775037102</v>
      </c>
      <c r="E8" s="2">
        <v>35.893493135198149</v>
      </c>
      <c r="F8" s="2">
        <v>0.26214768230845564</v>
      </c>
      <c r="G8" s="2">
        <v>8.2668784104727319E-2</v>
      </c>
    </row>
    <row r="9" spans="1:7" x14ac:dyDescent="0.25">
      <c r="A9" t="s">
        <v>1</v>
      </c>
      <c r="B9" s="1">
        <v>42522</v>
      </c>
      <c r="C9" s="2">
        <v>339.14883974393365</v>
      </c>
      <c r="D9" s="2">
        <v>9.5647222395054996</v>
      </c>
      <c r="E9" s="2">
        <v>35.45830513960307</v>
      </c>
      <c r="F9" s="2">
        <v>0.32903270110942018</v>
      </c>
      <c r="G9" s="2">
        <v>9.6253330382547006E-2</v>
      </c>
    </row>
    <row r="10" spans="1:7" x14ac:dyDescent="0.25">
      <c r="A10" t="s">
        <v>1</v>
      </c>
      <c r="B10" s="1">
        <v>42552</v>
      </c>
      <c r="C10" s="2">
        <v>386.3573481857191</v>
      </c>
      <c r="D10" s="2">
        <v>11.611666667915415</v>
      </c>
      <c r="E10" s="2">
        <v>33.27320351464067</v>
      </c>
      <c r="F10" s="2">
        <v>0.27704427028298839</v>
      </c>
      <c r="G10" s="2">
        <v>7.605063851154939E-2</v>
      </c>
    </row>
    <row r="11" spans="1:7" x14ac:dyDescent="0.25">
      <c r="A11" t="s">
        <v>1</v>
      </c>
      <c r="B11" s="1">
        <v>42583</v>
      </c>
      <c r="C11" s="2">
        <v>414.1056148369089</v>
      </c>
      <c r="D11" s="2">
        <v>11.277777777460869</v>
      </c>
      <c r="E11" s="2">
        <v>36.718724469329146</v>
      </c>
      <c r="F11" s="2">
        <v>0.17331056230210745</v>
      </c>
      <c r="G11" s="2">
        <v>6.5194387680502494E-2</v>
      </c>
    </row>
    <row r="12" spans="1:7" x14ac:dyDescent="0.25">
      <c r="A12" t="s">
        <v>2</v>
      </c>
      <c r="B12" s="1">
        <v>42309</v>
      </c>
      <c r="C12" s="2">
        <v>1668.7631437920834</v>
      </c>
      <c r="D12" s="2">
        <v>301.90722225978971</v>
      </c>
      <c r="E12" s="2">
        <v>5.5274038537445813</v>
      </c>
      <c r="F12" s="2">
        <v>9.0011405631412369E-2</v>
      </c>
      <c r="G12" s="2">
        <v>6.0269460185025353E-2</v>
      </c>
    </row>
    <row r="13" spans="1:7" x14ac:dyDescent="0.25">
      <c r="A13" t="s">
        <v>2</v>
      </c>
      <c r="B13" s="1">
        <v>42339</v>
      </c>
      <c r="C13" s="2">
        <v>1898.2174072592588</v>
      </c>
      <c r="D13" s="2">
        <v>421.65527774614748</v>
      </c>
      <c r="E13" s="2">
        <v>4.5018229521653419</v>
      </c>
      <c r="F13" s="2">
        <v>0.10975862573199963</v>
      </c>
      <c r="G13" s="2">
        <v>7.1174706004212732E-2</v>
      </c>
    </row>
    <row r="14" spans="1:7" x14ac:dyDescent="0.25">
      <c r="A14" t="s">
        <v>2</v>
      </c>
      <c r="B14" s="1">
        <v>42370</v>
      </c>
      <c r="C14" s="2">
        <v>1978.5952136048168</v>
      </c>
      <c r="D14" s="2">
        <v>371.32027779507916</v>
      </c>
      <c r="E14" s="2">
        <v>5.3285407017193549</v>
      </c>
      <c r="F14" s="2">
        <v>0.11137305779147004</v>
      </c>
      <c r="G14" s="2">
        <v>7.4320220025934081E-2</v>
      </c>
    </row>
    <row r="15" spans="1:7" x14ac:dyDescent="0.25">
      <c r="A15" t="s">
        <v>2</v>
      </c>
      <c r="B15" s="1">
        <v>42401</v>
      </c>
      <c r="C15" s="2">
        <v>897.35717878880723</v>
      </c>
      <c r="D15" s="2">
        <v>227.00555555359475</v>
      </c>
      <c r="E15" s="2">
        <v>3.9530185796573871</v>
      </c>
      <c r="F15" s="2">
        <v>0.10892631071040951</v>
      </c>
      <c r="G15" s="2">
        <v>6.9429703071362842E-2</v>
      </c>
    </row>
    <row r="16" spans="1:7" x14ac:dyDescent="0.25">
      <c r="A16" t="s">
        <v>2</v>
      </c>
      <c r="B16" s="1">
        <v>42430</v>
      </c>
      <c r="C16" s="2">
        <v>1580.0571304253551</v>
      </c>
      <c r="D16" s="2">
        <v>410.14888885774423</v>
      </c>
      <c r="E16" s="2">
        <v>3.8523989052506762</v>
      </c>
      <c r="F16" s="2">
        <v>0.1111255382792191</v>
      </c>
      <c r="G16" s="2">
        <v>8.8888433745691553E-2</v>
      </c>
    </row>
    <row r="17" spans="1:7" x14ac:dyDescent="0.25">
      <c r="A17" t="s">
        <v>2</v>
      </c>
      <c r="B17" s="1">
        <v>42461</v>
      </c>
      <c r="C17" s="2">
        <v>1525.0612948660912</v>
      </c>
      <c r="D17" s="2">
        <v>388.31722221703996</v>
      </c>
      <c r="E17" s="2">
        <v>3.9273594051764649</v>
      </c>
      <c r="F17" s="2">
        <v>0.11775727388372642</v>
      </c>
      <c r="G17" s="2">
        <v>7.7261451177294035E-2</v>
      </c>
    </row>
    <row r="18" spans="1:7" x14ac:dyDescent="0.25">
      <c r="A18" t="s">
        <v>2</v>
      </c>
      <c r="B18" s="1">
        <v>42491</v>
      </c>
      <c r="C18" s="2">
        <v>2067.5686272282824</v>
      </c>
      <c r="D18" s="2">
        <v>390.24972223467194</v>
      </c>
      <c r="E18" s="2">
        <v>5.2980655960210399</v>
      </c>
      <c r="F18" s="2">
        <v>0.11978064682577129</v>
      </c>
      <c r="G18" s="2">
        <v>7.2169380932623747E-2</v>
      </c>
    </row>
    <row r="19" spans="1:7" x14ac:dyDescent="0.25">
      <c r="A19" t="s">
        <v>2</v>
      </c>
      <c r="B19" s="1">
        <v>42522</v>
      </c>
      <c r="C19" s="2">
        <v>1559.6093854254057</v>
      </c>
      <c r="D19" s="2">
        <v>359.3372222520411</v>
      </c>
      <c r="E19" s="2">
        <v>4.3402388866118828</v>
      </c>
      <c r="F19" s="2">
        <v>0.11513757873795309</v>
      </c>
      <c r="G19" s="2">
        <v>7.4920225659596468E-2</v>
      </c>
    </row>
    <row r="20" spans="1:7" x14ac:dyDescent="0.25">
      <c r="A20" t="s">
        <v>2</v>
      </c>
      <c r="B20" s="1">
        <v>42552</v>
      </c>
      <c r="C20" s="2">
        <v>1754.6935319086981</v>
      </c>
      <c r="D20" s="2">
        <v>381.85444447916234</v>
      </c>
      <c r="E20" s="2">
        <v>4.5951894950497323</v>
      </c>
      <c r="F20" s="2">
        <v>9.5508609284913601E-2</v>
      </c>
      <c r="G20" s="2">
        <v>6.463023041589748E-2</v>
      </c>
    </row>
    <row r="21" spans="1:7" x14ac:dyDescent="0.25">
      <c r="A21" t="s">
        <v>2</v>
      </c>
      <c r="B21" s="1">
        <v>42583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 t="s">
        <v>3</v>
      </c>
      <c r="B22" s="1">
        <v>42309</v>
      </c>
      <c r="C22" s="2">
        <v>546.60740146446688</v>
      </c>
      <c r="D22" s="2">
        <v>28.356666637700982</v>
      </c>
      <c r="E22" s="2">
        <v>19.276151476060203</v>
      </c>
      <c r="F22" s="2">
        <v>0.34839137080038945</v>
      </c>
      <c r="G22" s="2">
        <v>9.5836475297981297E-2</v>
      </c>
    </row>
    <row r="23" spans="1:7" x14ac:dyDescent="0.25">
      <c r="A23" t="s">
        <v>3</v>
      </c>
      <c r="B23" s="1">
        <v>42339</v>
      </c>
      <c r="C23" s="2">
        <v>1573.6122607492173</v>
      </c>
      <c r="D23" s="2">
        <v>47.09027774061542</v>
      </c>
      <c r="E23" s="2">
        <v>33.416924602081394</v>
      </c>
      <c r="F23" s="2">
        <v>0.31918879897381169</v>
      </c>
      <c r="G23" s="2">
        <v>9.1451638849090397E-2</v>
      </c>
    </row>
    <row r="24" spans="1:7" x14ac:dyDescent="0.25">
      <c r="A24" t="s">
        <v>3</v>
      </c>
      <c r="B24" s="1">
        <v>42370</v>
      </c>
      <c r="C24" s="2">
        <v>262.11714843151628</v>
      </c>
      <c r="D24" s="2">
        <v>10.660000010335352</v>
      </c>
      <c r="E24" s="2">
        <v>24.58885067330036</v>
      </c>
      <c r="F24" s="2">
        <v>0.21007109516477571</v>
      </c>
      <c r="G24" s="2">
        <v>9.5663564898851833E-2</v>
      </c>
    </row>
    <row r="25" spans="1:7" x14ac:dyDescent="0.25">
      <c r="A25" t="s">
        <v>3</v>
      </c>
      <c r="B25" s="1">
        <v>42401</v>
      </c>
      <c r="C25" s="2">
        <v>5186.3110671202166</v>
      </c>
      <c r="D25" s="2">
        <v>266.18888888577936</v>
      </c>
      <c r="E25" s="2">
        <v>19.48357457303803</v>
      </c>
      <c r="F25" s="2">
        <v>0.21326964275072363</v>
      </c>
      <c r="G25" s="2">
        <v>7.5737223833721778E-2</v>
      </c>
    </row>
    <row r="26" spans="1:7" x14ac:dyDescent="0.25">
      <c r="A26" t="s">
        <v>3</v>
      </c>
      <c r="B26" s="1">
        <v>42430</v>
      </c>
      <c r="C26" s="2">
        <v>811.88227193595765</v>
      </c>
      <c r="D26" s="2">
        <v>157.93972221360309</v>
      </c>
      <c r="E26" s="2">
        <v>5.1404565017402035</v>
      </c>
      <c r="F26" s="2">
        <v>0.36268108471211963</v>
      </c>
      <c r="G26" s="2">
        <v>0.12354462626301334</v>
      </c>
    </row>
    <row r="27" spans="1:7" x14ac:dyDescent="0.25">
      <c r="A27" t="s">
        <v>3</v>
      </c>
      <c r="B27" s="1">
        <v>42461</v>
      </c>
      <c r="C27" s="2">
        <v>2660.5046403071542</v>
      </c>
      <c r="D27" s="2">
        <v>56.08888893207768</v>
      </c>
      <c r="E27" s="2">
        <v>47.433719778777622</v>
      </c>
      <c r="F27" s="2">
        <v>0.27298626256090636</v>
      </c>
      <c r="G27" s="2">
        <v>7.9075301452259994E-2</v>
      </c>
    </row>
    <row r="28" spans="1:7" x14ac:dyDescent="0.25">
      <c r="A28" t="s">
        <v>3</v>
      </c>
      <c r="B28" s="1">
        <v>42491</v>
      </c>
      <c r="C28" s="2">
        <v>1330.8086298251217</v>
      </c>
      <c r="D28" s="2">
        <v>35.850277796562295</v>
      </c>
      <c r="E28" s="2">
        <v>37.121291984876436</v>
      </c>
      <c r="F28" s="2">
        <v>0.38953005843103977</v>
      </c>
      <c r="G28" s="2">
        <v>9.3584100631955339E-2</v>
      </c>
    </row>
    <row r="29" spans="1:7" x14ac:dyDescent="0.25">
      <c r="A29" t="s">
        <v>3</v>
      </c>
      <c r="B29" s="1">
        <v>42522</v>
      </c>
      <c r="C29" s="2">
        <v>763.35873431319703</v>
      </c>
      <c r="D29" s="2">
        <v>28.666388928657398</v>
      </c>
      <c r="E29" s="2">
        <v>26.629051053935772</v>
      </c>
      <c r="F29" s="2">
        <v>0.31777321458095714</v>
      </c>
      <c r="G29" s="2">
        <v>9.6594384324713442E-2</v>
      </c>
    </row>
    <row r="30" spans="1:7" x14ac:dyDescent="0.25">
      <c r="A30" t="s">
        <v>3</v>
      </c>
      <c r="B30" s="1">
        <v>42552</v>
      </c>
      <c r="C30" s="2">
        <v>1100.1464485208614</v>
      </c>
      <c r="D30" s="2">
        <v>46.005555525887758</v>
      </c>
      <c r="E30" s="2">
        <v>23.913339072751739</v>
      </c>
      <c r="F30" s="2">
        <v>0.30413039239115042</v>
      </c>
      <c r="G30" s="2">
        <v>9.608958393576604E-2</v>
      </c>
    </row>
    <row r="31" spans="1:7" x14ac:dyDescent="0.25">
      <c r="A31" t="s">
        <v>3</v>
      </c>
      <c r="B31" s="1">
        <v>42583</v>
      </c>
      <c r="C31" s="2">
        <v>518.76526623389293</v>
      </c>
      <c r="D31" s="2">
        <v>24.071111079538241</v>
      </c>
      <c r="E31" s="2">
        <v>21.551363562726099</v>
      </c>
      <c r="F31" s="2">
        <v>0.24373820351495612</v>
      </c>
      <c r="G31" s="2">
        <v>0.12375823295114131</v>
      </c>
    </row>
    <row r="32" spans="1:7" x14ac:dyDescent="0.25">
      <c r="A32" t="s">
        <v>4</v>
      </c>
      <c r="B32" s="1">
        <v>42309</v>
      </c>
      <c r="C32" s="2">
        <v>2726.020031403672</v>
      </c>
      <c r="D32" s="2">
        <v>121.52500000671716</v>
      </c>
      <c r="E32" s="2">
        <v>22.431763268899356</v>
      </c>
      <c r="F32" s="2">
        <v>0.1993884994659981</v>
      </c>
      <c r="G32" s="2">
        <v>0.10912745499909672</v>
      </c>
    </row>
    <row r="33" spans="1:7" x14ac:dyDescent="0.25">
      <c r="A33" t="s">
        <v>4</v>
      </c>
      <c r="B33" s="1">
        <v>42339</v>
      </c>
      <c r="C33" s="2">
        <v>3277.2504389695309</v>
      </c>
      <c r="D33" s="2">
        <v>151.48694442061239</v>
      </c>
      <c r="E33" s="2">
        <v>21.633880408004355</v>
      </c>
      <c r="F33" s="2">
        <v>0.25038397913607796</v>
      </c>
      <c r="G33" s="2">
        <v>1.5515874782244641</v>
      </c>
    </row>
    <row r="34" spans="1:7" x14ac:dyDescent="0.25">
      <c r="A34" t="s">
        <v>4</v>
      </c>
      <c r="B34" s="1">
        <v>42370</v>
      </c>
      <c r="C34" s="2">
        <v>3253.1924733318992</v>
      </c>
      <c r="D34" s="2">
        <v>105.65083334036171</v>
      </c>
      <c r="E34" s="2">
        <v>30.791924403014477</v>
      </c>
      <c r="F34" s="2">
        <v>0.20473257857939062</v>
      </c>
      <c r="G34" s="2">
        <v>0.1063259110577847</v>
      </c>
    </row>
    <row r="35" spans="1:7" x14ac:dyDescent="0.25">
      <c r="A35" t="s">
        <v>4</v>
      </c>
      <c r="B35" s="1">
        <v>42401</v>
      </c>
      <c r="C35" s="2">
        <v>3530.5242434890356</v>
      </c>
      <c r="D35" s="2">
        <v>115.18361113284482</v>
      </c>
      <c r="E35" s="2">
        <v>30.651272422924585</v>
      </c>
      <c r="F35" s="2">
        <v>0.21875830323131432</v>
      </c>
      <c r="G35" s="2">
        <v>9.071286325508561E-2</v>
      </c>
    </row>
    <row r="36" spans="1:7" x14ac:dyDescent="0.25">
      <c r="A36" t="s">
        <v>4</v>
      </c>
      <c r="B36" s="1">
        <v>42430</v>
      </c>
      <c r="C36" s="2">
        <v>3588.7957688534639</v>
      </c>
      <c r="D36" s="2">
        <v>162.48527774086688</v>
      </c>
      <c r="E36" s="2">
        <v>22.086898079325753</v>
      </c>
      <c r="F36" s="2">
        <v>0.23596751881498199</v>
      </c>
      <c r="G36" s="2">
        <v>0.14264622097462823</v>
      </c>
    </row>
    <row r="37" spans="1:7" x14ac:dyDescent="0.25">
      <c r="A37" t="s">
        <v>4</v>
      </c>
      <c r="B37" s="1">
        <v>42461</v>
      </c>
      <c r="C37" s="2">
        <v>2388.3868301414859</v>
      </c>
      <c r="D37" s="2">
        <v>169.54250001953915</v>
      </c>
      <c r="E37" s="2">
        <v>14.087245557109474</v>
      </c>
      <c r="F37" s="2">
        <v>0.35097651847756101</v>
      </c>
      <c r="G37" s="2">
        <v>0.15530507465771781</v>
      </c>
    </row>
    <row r="38" spans="1:7" x14ac:dyDescent="0.25">
      <c r="A38" t="s">
        <v>4</v>
      </c>
      <c r="B38" s="1">
        <v>42491</v>
      </c>
      <c r="C38" s="2">
        <v>3995.9703076725827</v>
      </c>
      <c r="D38" s="2">
        <v>182.04111111641396</v>
      </c>
      <c r="E38" s="2">
        <v>21.950922421678634</v>
      </c>
      <c r="F38" s="2">
        <v>0.31256089836367112</v>
      </c>
      <c r="G38" s="2">
        <v>0.20605077538288633</v>
      </c>
    </row>
    <row r="39" spans="1:7" x14ac:dyDescent="0.25">
      <c r="A39" t="s">
        <v>4</v>
      </c>
      <c r="B39" s="1">
        <v>42522</v>
      </c>
      <c r="C39" s="2">
        <v>4126.8521584935115</v>
      </c>
      <c r="D39" s="2">
        <v>186.59694440936437</v>
      </c>
      <c r="E39" s="2">
        <v>22.116397305198344</v>
      </c>
      <c r="F39" s="2">
        <v>0.35152465124184051</v>
      </c>
      <c r="G39" s="2">
        <v>0.53031224698368162</v>
      </c>
    </row>
    <row r="40" spans="1:7" x14ac:dyDescent="0.25">
      <c r="A40" t="s">
        <v>4</v>
      </c>
      <c r="B40" s="1">
        <v>42552</v>
      </c>
      <c r="C40" s="2">
        <v>3027.1165921774577</v>
      </c>
      <c r="D40" s="2">
        <v>162.6536110980087</v>
      </c>
      <c r="E40" s="2">
        <v>18.61081701010275</v>
      </c>
      <c r="F40" s="2">
        <v>0.33191502861796196</v>
      </c>
      <c r="G40" s="2">
        <v>0.16707945784598524</v>
      </c>
    </row>
    <row r="41" spans="1:7" x14ac:dyDescent="0.25">
      <c r="A41" t="s">
        <v>4</v>
      </c>
      <c r="B41" s="1">
        <v>42583</v>
      </c>
      <c r="C41" s="2">
        <v>3239.1667305561086</v>
      </c>
      <c r="D41" s="2">
        <v>177.75916662759846</v>
      </c>
      <c r="E41" s="2">
        <v>18.222220502091414</v>
      </c>
      <c r="F41" s="2">
        <v>0.36036405098800828</v>
      </c>
      <c r="G41" s="2">
        <v>0.17132043773214251</v>
      </c>
    </row>
    <row r="42" spans="1:7" x14ac:dyDescent="0.25">
      <c r="A42" t="s">
        <v>5</v>
      </c>
      <c r="B42" s="1">
        <v>42309</v>
      </c>
      <c r="C42" s="2">
        <v>11984.854760433955</v>
      </c>
      <c r="D42" s="2">
        <v>198.18694446107824</v>
      </c>
      <c r="E42" s="2">
        <v>60.472473567943069</v>
      </c>
      <c r="F42" s="2">
        <v>1.5666472791066918E-2</v>
      </c>
      <c r="G42" s="2">
        <v>2.6594844710610568</v>
      </c>
    </row>
    <row r="43" spans="1:7" x14ac:dyDescent="0.25">
      <c r="A43" t="s">
        <v>5</v>
      </c>
      <c r="B43" s="1">
        <v>42339</v>
      </c>
      <c r="C43" s="2">
        <v>211.90305642341562</v>
      </c>
      <c r="D43" s="2">
        <v>116.95888889412163</v>
      </c>
      <c r="E43" s="2">
        <v>1.8117738499999199</v>
      </c>
      <c r="F43" s="2">
        <v>1.1761693161344443E-2</v>
      </c>
      <c r="G43" s="2">
        <v>8.1686984644063404E-2</v>
      </c>
    </row>
    <row r="44" spans="1:7" x14ac:dyDescent="0.25">
      <c r="A44" t="s">
        <v>5</v>
      </c>
      <c r="B44" s="1">
        <v>42370</v>
      </c>
      <c r="C44" s="2">
        <v>592.53806751756827</v>
      </c>
      <c r="D44" s="2">
        <v>228.60194448544644</v>
      </c>
      <c r="E44" s="2">
        <v>2.5920079938571616</v>
      </c>
      <c r="F44" s="2">
        <v>6.0829624246377641E-3</v>
      </c>
      <c r="G44" s="2">
        <v>2.9434865334741415E-3</v>
      </c>
    </row>
    <row r="45" spans="1:7" x14ac:dyDescent="0.25">
      <c r="A45" t="s">
        <v>5</v>
      </c>
      <c r="B45" s="1">
        <v>42401</v>
      </c>
      <c r="C45" s="2">
        <v>395.54825871675246</v>
      </c>
      <c r="D45" s="2">
        <v>252.95583329710644</v>
      </c>
      <c r="E45" s="2">
        <v>1.563704831634247</v>
      </c>
      <c r="F45" s="2">
        <v>2.2542998687220413E-3</v>
      </c>
      <c r="G45" s="2">
        <v>1.5915425183454896E-3</v>
      </c>
    </row>
    <row r="46" spans="1:7" x14ac:dyDescent="0.25">
      <c r="A46" t="s">
        <v>5</v>
      </c>
      <c r="B46" s="1">
        <v>42430</v>
      </c>
      <c r="C46" s="2">
        <v>572.12335966246314</v>
      </c>
      <c r="D46" s="2">
        <v>181.77388889319263</v>
      </c>
      <c r="E46" s="2">
        <v>3.1474452306988572</v>
      </c>
      <c r="F46" s="2">
        <v>5.5247606973664893E-3</v>
      </c>
      <c r="G46" s="2">
        <v>2.014758698130521E-3</v>
      </c>
    </row>
    <row r="47" spans="1:7" x14ac:dyDescent="0.25">
      <c r="A47" t="s">
        <v>5</v>
      </c>
      <c r="B47" s="1">
        <v>42461</v>
      </c>
      <c r="C47" s="2">
        <v>1081.1005681492124</v>
      </c>
      <c r="D47" s="2">
        <v>309.9108332801261</v>
      </c>
      <c r="E47" s="2">
        <v>3.4884245791176123</v>
      </c>
      <c r="F47" s="2">
        <v>1.4587340649633369E-2</v>
      </c>
      <c r="G47" s="2">
        <v>0.23174146081227415</v>
      </c>
    </row>
    <row r="48" spans="1:7" x14ac:dyDescent="0.25">
      <c r="A48" t="s">
        <v>5</v>
      </c>
      <c r="B48" s="1">
        <v>42491</v>
      </c>
      <c r="C48" s="2">
        <v>1322.4535942462451</v>
      </c>
      <c r="D48" s="2">
        <v>302.09388889186084</v>
      </c>
      <c r="E48" s="2">
        <v>4.3776244501246353</v>
      </c>
      <c r="F48" s="2">
        <v>8.1567859261740972E-3</v>
      </c>
      <c r="G48" s="2">
        <v>0.17020890780371822</v>
      </c>
    </row>
    <row r="49" spans="1:7" x14ac:dyDescent="0.25">
      <c r="A49" t="s">
        <v>5</v>
      </c>
      <c r="B49" s="1">
        <v>42522</v>
      </c>
      <c r="C49" s="2">
        <v>909.6921661085662</v>
      </c>
      <c r="D49" s="2">
        <v>257.69277777388925</v>
      </c>
      <c r="E49" s="2">
        <v>3.5301422646263267</v>
      </c>
      <c r="F49" s="2">
        <v>1.4374563719040532E-2</v>
      </c>
      <c r="G49" s="2">
        <v>0.16800866948142842</v>
      </c>
    </row>
    <row r="50" spans="1:7" x14ac:dyDescent="0.25">
      <c r="A50" t="s">
        <v>5</v>
      </c>
      <c r="B50" s="1">
        <v>42552</v>
      </c>
      <c r="C50" s="2">
        <v>1257.7022268109808</v>
      </c>
      <c r="D50" s="2">
        <v>274.94611113000428</v>
      </c>
      <c r="E50" s="2">
        <v>4.5743590321824721</v>
      </c>
      <c r="F50" s="2">
        <v>7.1901386162501182E-3</v>
      </c>
      <c r="G50" s="2">
        <v>1.4169713439994276</v>
      </c>
    </row>
    <row r="51" spans="1:7" x14ac:dyDescent="0.25">
      <c r="A51" t="s">
        <v>5</v>
      </c>
      <c r="B51" s="1">
        <v>42583</v>
      </c>
      <c r="C51" s="2">
        <v>1037.377580074653</v>
      </c>
      <c r="D51" s="2">
        <v>252.0377778330585</v>
      </c>
      <c r="E51" s="2">
        <v>4.1159606666655248</v>
      </c>
      <c r="F51" s="2">
        <v>7.9140536946895879E-3</v>
      </c>
      <c r="G51" s="2">
        <v>0.83202200648818414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67"/>
  <sheetViews>
    <sheetView topLeftCell="A50" workbookViewId="0">
      <selection activeCell="A69" sqref="A69:A70"/>
    </sheetView>
  </sheetViews>
  <sheetFormatPr defaultRowHeight="15" x14ac:dyDescent="0.25"/>
  <cols>
    <col min="2" max="2" width="14.875" bestFit="1" customWidth="1"/>
    <col min="4" max="4" width="20.75" customWidth="1"/>
    <col min="5" max="5" width="10.75" customWidth="1"/>
    <col min="6" max="6" width="12" customWidth="1"/>
  </cols>
  <sheetData>
    <row r="1" spans="2:10" x14ac:dyDescent="0.25">
      <c r="B1" t="s">
        <v>194</v>
      </c>
      <c r="C1" t="s">
        <v>195</v>
      </c>
    </row>
    <row r="2" spans="2:10" x14ac:dyDescent="0.25">
      <c r="B2" t="s">
        <v>1</v>
      </c>
      <c r="C2" t="s">
        <v>196</v>
      </c>
    </row>
    <row r="3" spans="2:10" x14ac:dyDescent="0.25">
      <c r="B3" t="s">
        <v>2</v>
      </c>
      <c r="C3" t="s">
        <v>196</v>
      </c>
    </row>
    <row r="4" spans="2:10" x14ac:dyDescent="0.25">
      <c r="B4" t="s">
        <v>3</v>
      </c>
      <c r="C4" t="s">
        <v>196</v>
      </c>
    </row>
    <row r="5" spans="2:10" x14ac:dyDescent="0.25">
      <c r="B5" t="s">
        <v>4</v>
      </c>
      <c r="C5" t="s">
        <v>196</v>
      </c>
    </row>
    <row r="6" spans="2:10" x14ac:dyDescent="0.25">
      <c r="B6" t="s">
        <v>5</v>
      </c>
      <c r="C6" t="s">
        <v>196</v>
      </c>
    </row>
    <row r="8" spans="2:10" ht="30" x14ac:dyDescent="0.25">
      <c r="B8" s="4" t="s">
        <v>197</v>
      </c>
      <c r="C8" s="4" t="s">
        <v>9</v>
      </c>
      <c r="D8" s="4" t="s">
        <v>198</v>
      </c>
      <c r="E8" s="4" t="s">
        <v>11</v>
      </c>
      <c r="F8" s="4" t="s">
        <v>10</v>
      </c>
      <c r="G8" s="10" t="s">
        <v>199</v>
      </c>
      <c r="H8" s="11" t="s">
        <v>204</v>
      </c>
      <c r="I8" s="11" t="s">
        <v>200</v>
      </c>
      <c r="J8" s="11" t="s">
        <v>205</v>
      </c>
    </row>
    <row r="9" spans="2:10" x14ac:dyDescent="0.25">
      <c r="B9" s="5" t="s">
        <v>1</v>
      </c>
      <c r="C9" s="6">
        <f>VLOOKUP(B9,TotalData!$A$1:$GL$6,5,FALSE)</f>
        <v>7.1477664826884757</v>
      </c>
      <c r="D9" s="4" t="str">
        <f>"超过"&amp;ROUND(VLOOKUP(B9,TotalData!$A$1:$GL$6,6,FALSE)*100,1)&amp;"%的自有用户"</f>
        <v>超过70.2%的自有用户</v>
      </c>
      <c r="E9" s="4" t="str">
        <f>(ROUND(VLOOKUP(B9,TotalData!$A$1:$GL$6,7,FALSE)*100,0)-5)&amp;"% - "&amp;(ROUND(VLOOKUP(B9,TotalData!$A$1:$GL$6,7,FALSE)*100,0)+5)&amp;"%"</f>
        <v>4% - 14%</v>
      </c>
      <c r="F9" s="7">
        <f>VLOOKUP(B9,TotalData!$A$1:$GL$6,8,FALSE)</f>
        <v>2.2492147624536316E-2</v>
      </c>
      <c r="G9" s="12">
        <f>ROUND(C9,0)</f>
        <v>7</v>
      </c>
      <c r="H9" s="13">
        <f>ROUND(VLOOKUP(B9,TotalData!$A$1:$GL$6,7,FALSE)*100,0)</f>
        <v>9</v>
      </c>
      <c r="I9" s="13">
        <f>ROUND(H9*2,-1)/2</f>
        <v>10</v>
      </c>
      <c r="J9" s="13">
        <f>ROUND(F9*100,0)</f>
        <v>2</v>
      </c>
    </row>
    <row r="10" spans="2:10" x14ac:dyDescent="0.25">
      <c r="B10" s="5" t="s">
        <v>2</v>
      </c>
      <c r="C10" s="5">
        <v>5</v>
      </c>
      <c r="D10" s="4" t="str">
        <f>"超过"&amp;ROUND(VLOOKUP(B10,TotalData!$A$1:$GL$6,6,FALSE)*100,1)&amp;"%的自有用户"</f>
        <v>超过32.6%的自有用户</v>
      </c>
      <c r="E10" s="4" t="str">
        <f>(ROUND(VLOOKUP(B10,TotalData!$A$1:$GL$6,7,FALSE)*100,0)-5)&amp;"% - "&amp;(ROUND(VLOOKUP(B10,TotalData!$A$1:$GL$6,7,FALSE)*100,0)+5)&amp;"%"</f>
        <v>15% - 25%</v>
      </c>
      <c r="F10" s="7">
        <f>VLOOKUP(B10,TotalData!$A$1:$GL$6,8,FALSE)</f>
        <v>1.7906988853586721E-2</v>
      </c>
      <c r="G10" s="12">
        <f t="shared" ref="G10:G13" si="0">ROUND(C10,0)</f>
        <v>5</v>
      </c>
      <c r="H10" s="13">
        <f>ROUND(VLOOKUP(B10,TotalData!$A$1:$GL$6,7,FALSE)*100,0)</f>
        <v>20</v>
      </c>
      <c r="I10" s="13">
        <f t="shared" ref="I10:I13" si="1">ROUND(H10*2,-1)/2</f>
        <v>20</v>
      </c>
      <c r="J10" s="13">
        <f t="shared" ref="J10:J13" si="2">ROUND(F10*100,0)</f>
        <v>2</v>
      </c>
    </row>
    <row r="11" spans="2:10" x14ac:dyDescent="0.25">
      <c r="B11" s="5" t="s">
        <v>3</v>
      </c>
      <c r="C11" s="5">
        <v>4</v>
      </c>
      <c r="D11" s="4" t="str">
        <f>"超过"&amp;ROUND(VLOOKUP(B11,TotalData!$A$1:$GL$6,6,FALSE)*100,1)&amp;"%的自有用户"</f>
        <v>超过79.7%的自有用户</v>
      </c>
      <c r="E11" s="4" t="str">
        <f>(ROUND(VLOOKUP(B11,TotalData!$A$1:$GL$6,7,FALSE)*100,0)-5)&amp;"% - "&amp;(ROUND(VLOOKUP(B11,TotalData!$A$1:$GL$6,7,FALSE)*100,0)+5)&amp;"%"</f>
        <v>1% - 11%</v>
      </c>
      <c r="F11" s="7">
        <f>VLOOKUP(B11,TotalData!$A$1:$GL$6,8,FALSE)</f>
        <v>2.7810401872946651E-2</v>
      </c>
      <c r="G11" s="12">
        <f t="shared" si="0"/>
        <v>4</v>
      </c>
      <c r="H11" s="13">
        <f>ROUND(VLOOKUP(B11,TotalData!$A$1:$GL$6,7,FALSE)*100,0)</f>
        <v>6</v>
      </c>
      <c r="I11" s="13">
        <f t="shared" si="1"/>
        <v>5</v>
      </c>
      <c r="J11" s="13">
        <f t="shared" si="2"/>
        <v>3</v>
      </c>
    </row>
    <row r="12" spans="2:10" x14ac:dyDescent="0.25">
      <c r="B12" s="5" t="s">
        <v>4</v>
      </c>
      <c r="C12" s="5">
        <v>7</v>
      </c>
      <c r="D12" s="4" t="str">
        <f>"超过"&amp;ROUND(VLOOKUP(B12,TotalData!$A$1:$GL$6,6,FALSE)*100,1)&amp;"%的自有用户"</f>
        <v>超过74.1%的自有用户</v>
      </c>
      <c r="E12" s="4" t="str">
        <f>(ROUND(VLOOKUP(B12,TotalData!$A$1:$GL$6,7,FALSE)*100,0)-5)&amp;"% - "&amp;(ROUND(VLOOKUP(B12,TotalData!$A$1:$GL$6,7,FALSE)*100,0)+5)&amp;"%"</f>
        <v>3% - 13%</v>
      </c>
      <c r="F12" s="7">
        <f>VLOOKUP(B12,TotalData!$A$1:$GL$6,8,FALSE)</f>
        <v>3.1730756394213688E-2</v>
      </c>
      <c r="G12" s="12">
        <f t="shared" si="0"/>
        <v>7</v>
      </c>
      <c r="H12" s="13">
        <f>ROUND(VLOOKUP(B12,TotalData!$A$1:$GL$6,7,FALSE)*100,0)</f>
        <v>8</v>
      </c>
      <c r="I12" s="13">
        <f t="shared" si="1"/>
        <v>10</v>
      </c>
      <c r="J12" s="13">
        <f t="shared" si="2"/>
        <v>3</v>
      </c>
    </row>
    <row r="13" spans="2:10" x14ac:dyDescent="0.25">
      <c r="B13" s="5" t="s">
        <v>5</v>
      </c>
      <c r="C13" s="5">
        <v>2</v>
      </c>
      <c r="D13" s="4" t="str">
        <f>"超过"&amp;ROUND(VLOOKUP(B13,TotalData!$A$1:$GL$6,6,FALSE)*100,1)&amp;"%的自有用户"</f>
        <v>超过6%的自有用户</v>
      </c>
      <c r="E13" s="4" t="str">
        <f>(ROUND(VLOOKUP(B13,TotalData!$A$1:$GL$6,7,FALSE)*100,0)-5)&amp;"% - "&amp;(ROUND(VLOOKUP(B13,TotalData!$A$1:$GL$6,7,FALSE)*100,0)+5)&amp;"%"</f>
        <v>23% - 33%</v>
      </c>
      <c r="F13" s="7">
        <f>VLOOKUP(B13,TotalData!$A$1:$GL$6,8,FALSE)</f>
        <v>8.4923086392128672E-3</v>
      </c>
      <c r="G13" s="12">
        <f t="shared" si="0"/>
        <v>2</v>
      </c>
      <c r="H13" s="13">
        <f>ROUND(VLOOKUP(B13,TotalData!$A$1:$GL$6,7,FALSE)*100,0)</f>
        <v>28</v>
      </c>
      <c r="I13" s="13">
        <f t="shared" si="1"/>
        <v>30</v>
      </c>
      <c r="J13" s="13">
        <f t="shared" si="2"/>
        <v>1</v>
      </c>
    </row>
    <row r="16" spans="2:10" x14ac:dyDescent="0.25">
      <c r="B16" t="s">
        <v>201</v>
      </c>
      <c r="C16" t="s">
        <v>202</v>
      </c>
    </row>
    <row r="17" spans="2:3" x14ac:dyDescent="0.25">
      <c r="B17">
        <v>0</v>
      </c>
      <c r="C17">
        <f>COUNTIF($G$9:$G$13,B17)</f>
        <v>0</v>
      </c>
    </row>
    <row r="18" spans="2:3" x14ac:dyDescent="0.25">
      <c r="B18">
        <v>1</v>
      </c>
      <c r="C18">
        <f t="shared" ref="C18:C26" si="3">COUNTIF($G$9:$G$13,B18)</f>
        <v>0</v>
      </c>
    </row>
    <row r="19" spans="2:3" x14ac:dyDescent="0.25">
      <c r="B19">
        <v>2</v>
      </c>
      <c r="C19">
        <f t="shared" si="3"/>
        <v>1</v>
      </c>
    </row>
    <row r="20" spans="2:3" x14ac:dyDescent="0.25">
      <c r="B20">
        <v>3</v>
      </c>
      <c r="C20">
        <f t="shared" si="3"/>
        <v>0</v>
      </c>
    </row>
    <row r="21" spans="2:3" x14ac:dyDescent="0.25">
      <c r="B21">
        <v>4</v>
      </c>
      <c r="C21">
        <f t="shared" si="3"/>
        <v>1</v>
      </c>
    </row>
    <row r="22" spans="2:3" x14ac:dyDescent="0.25">
      <c r="B22">
        <v>5</v>
      </c>
      <c r="C22">
        <f t="shared" si="3"/>
        <v>1</v>
      </c>
    </row>
    <row r="23" spans="2:3" x14ac:dyDescent="0.25">
      <c r="B23">
        <v>6</v>
      </c>
      <c r="C23">
        <f t="shared" si="3"/>
        <v>0</v>
      </c>
    </row>
    <row r="24" spans="2:3" x14ac:dyDescent="0.25">
      <c r="B24">
        <v>7</v>
      </c>
      <c r="C24">
        <f t="shared" si="3"/>
        <v>2</v>
      </c>
    </row>
    <row r="25" spans="2:3" x14ac:dyDescent="0.25">
      <c r="B25">
        <v>8</v>
      </c>
      <c r="C25">
        <f t="shared" si="3"/>
        <v>0</v>
      </c>
    </row>
    <row r="26" spans="2:3" x14ac:dyDescent="0.25">
      <c r="B26">
        <v>9</v>
      </c>
      <c r="C26">
        <f t="shared" si="3"/>
        <v>0</v>
      </c>
    </row>
    <row r="30" spans="2:3" x14ac:dyDescent="0.25">
      <c r="B30" t="s">
        <v>203</v>
      </c>
      <c r="C30" t="s">
        <v>202</v>
      </c>
    </row>
    <row r="31" spans="2:3" x14ac:dyDescent="0.25">
      <c r="B31">
        <v>5</v>
      </c>
      <c r="C31">
        <f>COUNTIF($I$9:$I$13,B31)</f>
        <v>1</v>
      </c>
    </row>
    <row r="32" spans="2:3" x14ac:dyDescent="0.25">
      <c r="B32">
        <v>10</v>
      </c>
      <c r="C32">
        <f t="shared" ref="C32:C40" si="4">COUNTIF($I$9:$I$13,B32)</f>
        <v>2</v>
      </c>
    </row>
    <row r="33" spans="2:3" x14ac:dyDescent="0.25">
      <c r="B33">
        <v>15</v>
      </c>
      <c r="C33">
        <f t="shared" si="4"/>
        <v>0</v>
      </c>
    </row>
    <row r="34" spans="2:3" x14ac:dyDescent="0.25">
      <c r="B34">
        <v>20</v>
      </c>
      <c r="C34">
        <f t="shared" si="4"/>
        <v>1</v>
      </c>
    </row>
    <row r="35" spans="2:3" x14ac:dyDescent="0.25">
      <c r="B35">
        <v>25</v>
      </c>
      <c r="C35">
        <f t="shared" si="4"/>
        <v>0</v>
      </c>
    </row>
    <row r="36" spans="2:3" x14ac:dyDescent="0.25">
      <c r="B36">
        <v>30</v>
      </c>
      <c r="C36">
        <f t="shared" si="4"/>
        <v>1</v>
      </c>
    </row>
    <row r="37" spans="2:3" x14ac:dyDescent="0.25">
      <c r="B37">
        <v>35</v>
      </c>
      <c r="C37">
        <f t="shared" si="4"/>
        <v>0</v>
      </c>
    </row>
    <row r="38" spans="2:3" x14ac:dyDescent="0.25">
      <c r="B38">
        <v>40</v>
      </c>
      <c r="C38">
        <f t="shared" si="4"/>
        <v>0</v>
      </c>
    </row>
    <row r="39" spans="2:3" x14ac:dyDescent="0.25">
      <c r="B39">
        <v>45</v>
      </c>
      <c r="C39">
        <f t="shared" si="4"/>
        <v>0</v>
      </c>
    </row>
    <row r="40" spans="2:3" x14ac:dyDescent="0.25">
      <c r="B40">
        <v>50</v>
      </c>
      <c r="C40">
        <f t="shared" si="4"/>
        <v>0</v>
      </c>
    </row>
    <row r="46" spans="2:3" x14ac:dyDescent="0.25">
      <c r="B46" t="s">
        <v>206</v>
      </c>
      <c r="C46" t="s">
        <v>202</v>
      </c>
    </row>
    <row r="47" spans="2:3" x14ac:dyDescent="0.25">
      <c r="B47">
        <v>1</v>
      </c>
      <c r="C47">
        <f>COUNTIF($J$9:$J$13,B47)</f>
        <v>1</v>
      </c>
    </row>
    <row r="48" spans="2:3" x14ac:dyDescent="0.25">
      <c r="B48">
        <v>2</v>
      </c>
      <c r="C48">
        <f t="shared" ref="C48:C56" si="5">COUNTIF($J$9:$J$13,B48)</f>
        <v>2</v>
      </c>
    </row>
    <row r="49" spans="2:3" x14ac:dyDescent="0.25">
      <c r="B49">
        <v>3</v>
      </c>
      <c r="C49">
        <f t="shared" si="5"/>
        <v>2</v>
      </c>
    </row>
    <row r="50" spans="2:3" x14ac:dyDescent="0.25">
      <c r="B50">
        <v>4</v>
      </c>
      <c r="C50">
        <f t="shared" si="5"/>
        <v>0</v>
      </c>
    </row>
    <row r="51" spans="2:3" x14ac:dyDescent="0.25">
      <c r="B51">
        <v>5</v>
      </c>
      <c r="C51">
        <f t="shared" si="5"/>
        <v>0</v>
      </c>
    </row>
    <row r="52" spans="2:3" x14ac:dyDescent="0.25">
      <c r="B52">
        <v>6</v>
      </c>
      <c r="C52">
        <f t="shared" si="5"/>
        <v>0</v>
      </c>
    </row>
    <row r="53" spans="2:3" x14ac:dyDescent="0.25">
      <c r="B53">
        <v>7</v>
      </c>
      <c r="C53">
        <f t="shared" si="5"/>
        <v>0</v>
      </c>
    </row>
    <row r="54" spans="2:3" x14ac:dyDescent="0.25">
      <c r="B54">
        <v>8</v>
      </c>
      <c r="C54">
        <f t="shared" si="5"/>
        <v>0</v>
      </c>
    </row>
    <row r="55" spans="2:3" x14ac:dyDescent="0.25">
      <c r="B55">
        <v>9</v>
      </c>
      <c r="C55">
        <f t="shared" si="5"/>
        <v>0</v>
      </c>
    </row>
    <row r="56" spans="2:3" x14ac:dyDescent="0.25">
      <c r="B56">
        <v>10</v>
      </c>
      <c r="C56">
        <f t="shared" si="5"/>
        <v>0</v>
      </c>
    </row>
    <row r="62" spans="2:3" x14ac:dyDescent="0.25">
      <c r="B62" t="s">
        <v>197</v>
      </c>
      <c r="C62" t="s">
        <v>10</v>
      </c>
    </row>
    <row r="63" spans="2:3" x14ac:dyDescent="0.25">
      <c r="B63" t="s">
        <v>4</v>
      </c>
      <c r="C63" s="8">
        <v>3.1730756394213688E-2</v>
      </c>
    </row>
    <row r="64" spans="2:3" x14ac:dyDescent="0.25">
      <c r="B64" t="s">
        <v>3</v>
      </c>
      <c r="C64" s="8">
        <v>2.7810401872946651E-2</v>
      </c>
    </row>
    <row r="65" spans="2:3" x14ac:dyDescent="0.25">
      <c r="B65" t="s">
        <v>1</v>
      </c>
      <c r="C65" s="8">
        <v>2.2492147624536316E-2</v>
      </c>
    </row>
    <row r="66" spans="2:3" x14ac:dyDescent="0.25">
      <c r="B66" t="s">
        <v>2</v>
      </c>
      <c r="C66" s="8">
        <v>1.7906988853586721E-2</v>
      </c>
    </row>
    <row r="67" spans="2:3" x14ac:dyDescent="0.25">
      <c r="B67" t="s">
        <v>5</v>
      </c>
      <c r="C67" s="8">
        <v>8.4923086392128672E-3</v>
      </c>
    </row>
  </sheetData>
  <autoFilter ref="B62:C67">
    <sortState ref="B63:C67">
      <sortCondition descending="1" ref="C63:C67"/>
    </sortState>
  </autoFilter>
  <dataValidations count="1">
    <dataValidation type="list" allowBlank="1" showInputMessage="1" showErrorMessage="1" sqref="C2:C6">
      <formula1>"Y,N"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topLeftCell="A71" workbookViewId="0">
      <selection activeCell="L81" sqref="L81"/>
    </sheetView>
  </sheetViews>
  <sheetFormatPr defaultRowHeight="15" x14ac:dyDescent="0.25"/>
  <cols>
    <col min="1" max="1" width="15" customWidth="1"/>
    <col min="11" max="29" width="9" style="16"/>
  </cols>
  <sheetData>
    <row r="1" spans="1:30" x14ac:dyDescent="0.25">
      <c r="K1" s="16" t="s">
        <v>239</v>
      </c>
    </row>
    <row r="2" spans="1:30" x14ac:dyDescent="0.25">
      <c r="A2" t="s">
        <v>194</v>
      </c>
      <c r="B2" s="14" t="s">
        <v>1</v>
      </c>
    </row>
    <row r="3" spans="1:30" x14ac:dyDescent="0.25">
      <c r="W3" s="16" t="s">
        <v>224</v>
      </c>
      <c r="AA3" s="16" t="s">
        <v>238</v>
      </c>
    </row>
    <row r="4" spans="1:30" x14ac:dyDescent="0.25">
      <c r="A4" t="s">
        <v>230</v>
      </c>
      <c r="B4" t="str">
        <f>ROUND(VLOOKUP($B$2,TotalData!$A$1:$GL$6,9,FALSE),0)&amp;"小时"</f>
        <v>13小时</v>
      </c>
      <c r="C4" t="str">
        <f>"超过"&amp;ROUND(VLOOKUP($B$2,TotalData!$A$1:$GL$6,40,FALSE)*100,0)&amp;"%的客户"</f>
        <v>超过9%的客户</v>
      </c>
      <c r="K4" s="16" t="s">
        <v>218</v>
      </c>
      <c r="L4" s="16" t="s">
        <v>216</v>
      </c>
      <c r="M4" s="16" t="s">
        <v>213</v>
      </c>
      <c r="O4" s="16" t="s">
        <v>218</v>
      </c>
      <c r="P4" s="16" t="s">
        <v>217</v>
      </c>
      <c r="Q4" s="16" t="s">
        <v>213</v>
      </c>
      <c r="S4" s="16" t="s">
        <v>218</v>
      </c>
      <c r="T4" s="16" t="s">
        <v>221</v>
      </c>
      <c r="U4" s="16" t="s">
        <v>213</v>
      </c>
      <c r="X4" s="16" t="str">
        <f>B2</f>
        <v>YYZX03810</v>
      </c>
      <c r="Y4" s="16" t="s">
        <v>223</v>
      </c>
    </row>
    <row r="5" spans="1:30" x14ac:dyDescent="0.25">
      <c r="A5" t="s">
        <v>231</v>
      </c>
      <c r="B5" t="str">
        <f>ROUND(VLOOKUP($B$2,TotalData!$A$1:$GL$6,10,FALSE),0)&amp;"公里"</f>
        <v>416公里</v>
      </c>
      <c r="C5" t="str">
        <f>"超过"&amp;ROUND(VLOOKUP($B$2,TotalData!$A$1:$GL$6,41,FALSE)*100,0)&amp;"%的客户"</f>
        <v>超过14%的客户</v>
      </c>
      <c r="K5" s="16">
        <v>44</v>
      </c>
      <c r="L5" s="16">
        <v>0</v>
      </c>
      <c r="M5" s="17">
        <f>VLOOKUP($B$2,TotalData!$A$1:$GL$6,驾驶行为分析!K5,FALSE)</f>
        <v>0.10053475935828877</v>
      </c>
      <c r="O5" s="16">
        <f>K65+1</f>
        <v>105</v>
      </c>
      <c r="P5" s="16">
        <v>0.5</v>
      </c>
      <c r="Q5" s="17">
        <f>VLOOKUP($B$2,TotalData!$A$1:$GL$6,驾驶行为分析!O5,FALSE)</f>
        <v>0.5038759689922484</v>
      </c>
      <c r="S5" s="16">
        <f>O64+1</f>
        <v>165</v>
      </c>
      <c r="T5" s="16">
        <v>0.5</v>
      </c>
      <c r="U5" s="17">
        <f>VLOOKUP($B$2,TotalData!$A$1:$GL$6,驾驶行为分析!S5,FALSE)</f>
        <v>0.67647058823529183</v>
      </c>
      <c r="W5" s="16">
        <v>11</v>
      </c>
      <c r="X5" s="16">
        <f>VLOOKUP($B$2,TotalData!$A$1:$GL$6,W5,FALSE)</f>
        <v>1.9044303606776041E-2</v>
      </c>
      <c r="Y5" s="16">
        <v>4.6119965901902066E-2</v>
      </c>
      <c r="AA5" s="1">
        <v>42309</v>
      </c>
      <c r="AB5" s="16" t="s">
        <v>240</v>
      </c>
      <c r="AC5" s="16">
        <f>HLOOKUP($B$77,MonthlyData!$A$1:$G$51,驾驶行为分析!AD5,FALSE)</f>
        <v>8.6164481021187123E-2</v>
      </c>
      <c r="AD5">
        <f>MATCH(B2,MonthlyData!$A$1:$A$51,0)</f>
        <v>2</v>
      </c>
    </row>
    <row r="6" spans="1:30" x14ac:dyDescent="0.25">
      <c r="A6" t="s">
        <v>232</v>
      </c>
      <c r="B6" t="str">
        <f>ROUND(VLOOKUP($B$2,TotalData!$A$1:$GL$6,42,FALSE)*100,3)&amp;"%"</f>
        <v>0%</v>
      </c>
      <c r="C6" t="str">
        <f>"超过"&amp;ROUND(VLOOKUP($B$2,TotalData!$A$1:$GL$6,43,FALSE)*100,0)&amp;"%的客户"</f>
        <v>超过17%的客户</v>
      </c>
      <c r="K6" s="16">
        <f>K5+1</f>
        <v>45</v>
      </c>
      <c r="L6" s="16">
        <v>5</v>
      </c>
      <c r="M6" s="17">
        <f>VLOOKUP($B$2,TotalData!$A$1:$GL$6,驾驶行为分析!K6,FALSE)</f>
        <v>8.1818181818181818E-2</v>
      </c>
      <c r="O6" s="16">
        <f>O5+1</f>
        <v>106</v>
      </c>
      <c r="P6" s="16">
        <v>1</v>
      </c>
      <c r="Q6" s="17">
        <f>VLOOKUP($B$2,TotalData!$A$1:$GL$6,驾驶行为分析!O6,FALSE)</f>
        <v>0.13178294573643418</v>
      </c>
      <c r="S6" s="16">
        <f>S5+1</f>
        <v>166</v>
      </c>
      <c r="T6" s="16">
        <v>1</v>
      </c>
      <c r="U6" s="17">
        <f>VLOOKUP($B$2,TotalData!$A$1:$GL$6,驾驶行为分析!S6,FALSE)</f>
        <v>0.20588235294117577</v>
      </c>
      <c r="W6" s="16">
        <v>12</v>
      </c>
      <c r="X6" s="16">
        <f>VLOOKUP($B$2,TotalData!$A$1:$GL$6,W6,FALSE)</f>
        <v>0.21842645311935144</v>
      </c>
      <c r="Y6" s="16">
        <v>0.17400586317910149</v>
      </c>
      <c r="AA6" s="1">
        <v>42339</v>
      </c>
      <c r="AB6" s="16" t="s">
        <v>241</v>
      </c>
      <c r="AC6" s="16">
        <f>HLOOKUP($B$77,MonthlyData!$A$1:$G$51,驾驶行为分析!AD6,FALSE)</f>
        <v>0.10228638661146602</v>
      </c>
      <c r="AD6">
        <f>AD5+1</f>
        <v>3</v>
      </c>
    </row>
    <row r="7" spans="1:30" x14ac:dyDescent="0.25">
      <c r="K7" s="16">
        <f t="shared" ref="K7:K65" si="0">K6+1</f>
        <v>46</v>
      </c>
      <c r="L7" s="16">
        <v>10</v>
      </c>
      <c r="M7" s="17">
        <f>VLOOKUP($B$2,TotalData!$A$1:$GL$6,驾驶行为分析!K7,FALSE)</f>
        <v>9.1577540106951877E-2</v>
      </c>
      <c r="O7" s="16">
        <f t="shared" ref="O7:O64" si="1">O6+1</f>
        <v>107</v>
      </c>
      <c r="P7" s="16">
        <v>1.5</v>
      </c>
      <c r="Q7" s="17">
        <f>VLOOKUP($B$2,TotalData!$A$1:$GL$6,驾驶行为分析!O7,FALSE)</f>
        <v>5.9431524547803649E-2</v>
      </c>
      <c r="S7" s="16">
        <f t="shared" ref="S7:S34" si="2">S6+1</f>
        <v>167</v>
      </c>
      <c r="T7" s="16">
        <v>1.5</v>
      </c>
      <c r="U7" s="17">
        <f>VLOOKUP($B$2,TotalData!$A$1:$GL$6,驾驶行为分析!S7,FALSE)</f>
        <v>2.9411764705882255E-2</v>
      </c>
      <c r="W7" s="16">
        <v>13</v>
      </c>
      <c r="X7" s="16">
        <f>VLOOKUP($B$2,TotalData!$A$1:$GL$6,W7,FALSE)</f>
        <v>0.40310726693234344</v>
      </c>
      <c r="Y7" s="16">
        <v>0.28152341439471212</v>
      </c>
      <c r="AA7" s="1">
        <v>42370</v>
      </c>
      <c r="AB7" s="16" t="s">
        <v>242</v>
      </c>
      <c r="AC7" s="16">
        <f>HLOOKUP($B$77,MonthlyData!$A$1:$G$51,驾驶行为分析!AD7,FALSE)</f>
        <v>8.6427630717774165E-2</v>
      </c>
      <c r="AD7">
        <f t="shared" ref="AD7:AD14" si="3">AD6+1</f>
        <v>4</v>
      </c>
    </row>
    <row r="8" spans="1:30" x14ac:dyDescent="0.25">
      <c r="K8" s="16">
        <f t="shared" si="0"/>
        <v>47</v>
      </c>
      <c r="L8" s="16">
        <v>15</v>
      </c>
      <c r="M8" s="17">
        <f>VLOOKUP($B$2,TotalData!$A$1:$GL$6,驾驶行为分析!K8,FALSE)</f>
        <v>0.10681818181818181</v>
      </c>
      <c r="O8" s="16">
        <f t="shared" si="1"/>
        <v>108</v>
      </c>
      <c r="P8" s="16">
        <v>2</v>
      </c>
      <c r="Q8" s="17">
        <f>VLOOKUP($B$2,TotalData!$A$1:$GL$6,驾驶行为分析!O8,FALSE)</f>
        <v>5.9431524547803649E-2</v>
      </c>
      <c r="S8" s="16">
        <f t="shared" si="2"/>
        <v>168</v>
      </c>
      <c r="T8" s="16">
        <v>2</v>
      </c>
      <c r="U8" s="17">
        <f>VLOOKUP($B$2,TotalData!$A$1:$GL$6,驾驶行为分析!S8,FALSE)</f>
        <v>5.8823529411764511E-2</v>
      </c>
      <c r="W8" s="16">
        <v>14</v>
      </c>
      <c r="X8" s="16">
        <f>VLOOKUP($B$2,TotalData!$A$1:$GL$6,W8,FALSE)</f>
        <v>0.29979137206162731</v>
      </c>
      <c r="Y8" s="16">
        <v>0.23503608391927169</v>
      </c>
      <c r="AA8" s="1">
        <v>42401</v>
      </c>
      <c r="AB8" s="16" t="s">
        <v>243</v>
      </c>
      <c r="AC8" s="16">
        <f>HLOOKUP($B$77,MonthlyData!$A$1:$G$51,驾驶行为分析!AD8,FALSE)</f>
        <v>8.0855169485386111E-2</v>
      </c>
      <c r="AD8">
        <f t="shared" si="3"/>
        <v>5</v>
      </c>
    </row>
    <row r="9" spans="1:30" x14ac:dyDescent="0.25">
      <c r="K9" s="16">
        <f t="shared" si="0"/>
        <v>48</v>
      </c>
      <c r="L9" s="16">
        <v>20</v>
      </c>
      <c r="M9" s="17">
        <f>VLOOKUP($B$2,TotalData!$A$1:$GL$6,驾驶行为分析!K9,FALSE)</f>
        <v>9.3449197860962563E-2</v>
      </c>
      <c r="O9" s="16">
        <f t="shared" si="1"/>
        <v>109</v>
      </c>
      <c r="P9" s="16">
        <v>2.5</v>
      </c>
      <c r="Q9" s="17">
        <f>VLOOKUP($B$2,TotalData!$A$1:$GL$6,驾驶行为分析!O9,FALSE)</f>
        <v>3.875968992248064E-2</v>
      </c>
      <c r="S9" s="16">
        <f t="shared" si="2"/>
        <v>169</v>
      </c>
      <c r="T9" s="16">
        <v>2.5</v>
      </c>
      <c r="U9" s="17">
        <f>VLOOKUP($B$2,TotalData!$A$1:$GL$6,驾驶行为分析!S9,FALSE)</f>
        <v>0</v>
      </c>
      <c r="W9" s="16">
        <v>15</v>
      </c>
      <c r="X9" s="16">
        <f>VLOOKUP($B$2,TotalData!$A$1:$GL$6,W9,FALSE)</f>
        <v>5.9630604279901751E-2</v>
      </c>
      <c r="Y9" s="16">
        <v>0.26331467260501262</v>
      </c>
      <c r="AA9" s="1">
        <v>42430</v>
      </c>
      <c r="AB9" s="16" t="s">
        <v>244</v>
      </c>
      <c r="AC9" s="16">
        <f>HLOOKUP($B$77,MonthlyData!$A$1:$G$51,驾驶行为分析!AD9,FALSE)</f>
        <v>9.1643843184028365E-2</v>
      </c>
      <c r="AD9">
        <f t="shared" si="3"/>
        <v>6</v>
      </c>
    </row>
    <row r="10" spans="1:30" x14ac:dyDescent="0.25">
      <c r="K10" s="16">
        <f t="shared" si="0"/>
        <v>49</v>
      </c>
      <c r="L10" s="16">
        <v>25</v>
      </c>
      <c r="M10" s="17">
        <f>VLOOKUP($B$2,TotalData!$A$1:$GL$6,驾驶行为分析!K10,FALSE)</f>
        <v>7.4866310160427801E-2</v>
      </c>
      <c r="O10" s="16">
        <f t="shared" si="1"/>
        <v>110</v>
      </c>
      <c r="P10" s="16">
        <v>3</v>
      </c>
      <c r="Q10" s="17">
        <f>VLOOKUP($B$2,TotalData!$A$1:$GL$6,驾驶行为分析!O10,FALSE)</f>
        <v>3.1007751937984513E-2</v>
      </c>
      <c r="S10" s="16">
        <f t="shared" si="2"/>
        <v>170</v>
      </c>
      <c r="T10" s="16">
        <v>3</v>
      </c>
      <c r="U10" s="17">
        <f>VLOOKUP($B$2,TotalData!$A$1:$GL$6,驾驶行为分析!S10,FALSE)</f>
        <v>0</v>
      </c>
      <c r="AA10" s="1">
        <v>42461</v>
      </c>
      <c r="AB10" s="16" t="s">
        <v>245</v>
      </c>
      <c r="AC10" s="16">
        <f>HLOOKUP($B$77,MonthlyData!$A$1:$G$51,驾驶行为分析!AD10,FALSE)</f>
        <v>8.0749986713776131E-2</v>
      </c>
      <c r="AD10">
        <f t="shared" si="3"/>
        <v>7</v>
      </c>
    </row>
    <row r="11" spans="1:30" x14ac:dyDescent="0.25">
      <c r="K11" s="16">
        <f t="shared" si="0"/>
        <v>50</v>
      </c>
      <c r="L11" s="16">
        <v>30</v>
      </c>
      <c r="M11" s="17">
        <f>VLOOKUP($B$2,TotalData!$A$1:$GL$6,驾驶行为分析!K11,FALSE)</f>
        <v>5.8021390374331551E-2</v>
      </c>
      <c r="O11" s="16">
        <f t="shared" si="1"/>
        <v>111</v>
      </c>
      <c r="P11" s="16">
        <v>3.5</v>
      </c>
      <c r="Q11" s="17">
        <f>VLOOKUP($B$2,TotalData!$A$1:$GL$6,驾驶行为分析!O11,FALSE)</f>
        <v>1.291989664082688E-2</v>
      </c>
      <c r="S11" s="16">
        <f t="shared" si="2"/>
        <v>171</v>
      </c>
      <c r="T11" s="16">
        <v>3.5</v>
      </c>
      <c r="U11" s="17">
        <f>VLOOKUP($B$2,TotalData!$A$1:$GL$6,驾驶行为分析!S11,FALSE)</f>
        <v>2.9411764705882255E-2</v>
      </c>
      <c r="AA11" s="1">
        <v>42491</v>
      </c>
      <c r="AB11" s="16" t="s">
        <v>246</v>
      </c>
      <c r="AC11" s="16">
        <f>HLOOKUP($B$77,MonthlyData!$A$1:$G$51,驾驶行为分析!AD11,FALSE)</f>
        <v>8.2668784104727319E-2</v>
      </c>
      <c r="AD11">
        <f t="shared" si="3"/>
        <v>8</v>
      </c>
    </row>
    <row r="12" spans="1:30" x14ac:dyDescent="0.25">
      <c r="A12" s="9" t="s">
        <v>208</v>
      </c>
      <c r="K12" s="16">
        <f t="shared" si="0"/>
        <v>51</v>
      </c>
      <c r="L12" s="16">
        <v>35</v>
      </c>
      <c r="M12" s="17">
        <f>VLOOKUP($B$2,TotalData!$A$1:$GL$6,驾驶行为分析!K12,FALSE)</f>
        <v>4.5721925133689841E-2</v>
      </c>
      <c r="O12" s="16">
        <f t="shared" si="1"/>
        <v>112</v>
      </c>
      <c r="P12" s="16">
        <v>4</v>
      </c>
      <c r="Q12" s="17">
        <f>VLOOKUP($B$2,TotalData!$A$1:$GL$6,驾驶行为分析!O12,FALSE)</f>
        <v>1.5503875968992257E-2</v>
      </c>
      <c r="S12" s="16">
        <f t="shared" si="2"/>
        <v>172</v>
      </c>
      <c r="T12" s="16">
        <v>4</v>
      </c>
      <c r="U12" s="17">
        <f>VLOOKUP($B$2,TotalData!$A$1:$GL$6,驾驶行为分析!S12,FALSE)</f>
        <v>0</v>
      </c>
      <c r="AA12" s="1">
        <v>42522</v>
      </c>
      <c r="AB12" s="16" t="s">
        <v>247</v>
      </c>
      <c r="AC12" s="16">
        <f>HLOOKUP($B$77,MonthlyData!$A$1:$G$51,驾驶行为分析!AD12,FALSE)</f>
        <v>9.6253330382547006E-2</v>
      </c>
      <c r="AD12">
        <f t="shared" si="3"/>
        <v>9</v>
      </c>
    </row>
    <row r="13" spans="1:30" x14ac:dyDescent="0.25">
      <c r="A13" t="s">
        <v>209</v>
      </c>
      <c r="B13" t="str">
        <f>ROUND(VLOOKUP($B$2,TotalData!$A$1:$GL$6,26,FALSE),0)&amp;"公里/小时"</f>
        <v>127公里/小时</v>
      </c>
      <c r="K13" s="16">
        <f t="shared" si="0"/>
        <v>52</v>
      </c>
      <c r="L13" s="16">
        <v>40</v>
      </c>
      <c r="M13" s="17">
        <f>VLOOKUP($B$2,TotalData!$A$1:$GL$6,驾驶行为分析!K13,FALSE)</f>
        <v>3.8101604278074866E-2</v>
      </c>
      <c r="O13" s="16">
        <f t="shared" si="1"/>
        <v>113</v>
      </c>
      <c r="P13" s="16">
        <v>4.5</v>
      </c>
      <c r="Q13" s="17">
        <f>VLOOKUP($B$2,TotalData!$A$1:$GL$6,驾驶行为分析!O13,FALSE)</f>
        <v>5.1679586563307522E-3</v>
      </c>
      <c r="S13" s="16">
        <f t="shared" si="2"/>
        <v>173</v>
      </c>
      <c r="T13" s="16">
        <v>4.5</v>
      </c>
      <c r="U13" s="17">
        <f>VLOOKUP($B$2,TotalData!$A$1:$GL$6,驾驶行为分析!S13,FALSE)</f>
        <v>0</v>
      </c>
      <c r="AA13" s="1">
        <v>42552</v>
      </c>
      <c r="AB13" s="16" t="s">
        <v>248</v>
      </c>
      <c r="AC13" s="16">
        <f>HLOOKUP($B$77,MonthlyData!$A$1:$G$51,驾驶行为分析!AD13,FALSE)</f>
        <v>7.605063851154939E-2</v>
      </c>
      <c r="AD13">
        <f t="shared" si="3"/>
        <v>10</v>
      </c>
    </row>
    <row r="14" spans="1:30" x14ac:dyDescent="0.25">
      <c r="A14" t="s">
        <v>19</v>
      </c>
      <c r="B14" t="str">
        <f>ROUND(VLOOKUP($B$2,TotalData!$A$1:$GL$6,22,FALSE),0)&amp;"公里/小时"</f>
        <v>35公里/小时</v>
      </c>
      <c r="K14" s="16">
        <f t="shared" si="0"/>
        <v>53</v>
      </c>
      <c r="L14" s="16">
        <v>45</v>
      </c>
      <c r="M14" s="17">
        <f>VLOOKUP($B$2,TotalData!$A$1:$GL$6,驾驶行为分析!K14,FALSE)</f>
        <v>3.2620320855614976E-2</v>
      </c>
      <c r="O14" s="16">
        <f t="shared" si="1"/>
        <v>114</v>
      </c>
      <c r="P14" s="16">
        <v>5</v>
      </c>
      <c r="Q14" s="17">
        <f>VLOOKUP($B$2,TotalData!$A$1:$GL$6,驾驶行为分析!O14,FALSE)</f>
        <v>1.8087855297157632E-2</v>
      </c>
      <c r="S14" s="16">
        <f t="shared" si="2"/>
        <v>174</v>
      </c>
      <c r="T14" s="16">
        <v>5</v>
      </c>
      <c r="U14" s="17">
        <f>VLOOKUP($B$2,TotalData!$A$1:$GL$6,驾驶行为分析!S14,FALSE)</f>
        <v>0</v>
      </c>
      <c r="AA14" s="1">
        <v>42583</v>
      </c>
      <c r="AB14" s="16" t="s">
        <v>249</v>
      </c>
      <c r="AC14" s="16">
        <f>HLOOKUP($B$77,MonthlyData!$A$1:$G$51,驾驶行为分析!AD14,FALSE)</f>
        <v>6.5194387680502494E-2</v>
      </c>
      <c r="AD14">
        <f t="shared" si="3"/>
        <v>11</v>
      </c>
    </row>
    <row r="15" spans="1:30" x14ac:dyDescent="0.25">
      <c r="A15" t="str">
        <f>"均速超过"&amp;ROUND(VLOOKUP($B$2,TotalData!$A$1:$GL$6,27,FALSE)*100,0)&amp;"%的客户"</f>
        <v>均速超过73%的客户</v>
      </c>
      <c r="K15" s="16">
        <f t="shared" si="0"/>
        <v>54</v>
      </c>
      <c r="L15" s="16">
        <v>50</v>
      </c>
      <c r="M15" s="17">
        <f>VLOOKUP($B$2,TotalData!$A$1:$GL$6,驾驶行为分析!K15,FALSE)</f>
        <v>3.4358288770053473E-2</v>
      </c>
      <c r="O15" s="16">
        <f t="shared" si="1"/>
        <v>115</v>
      </c>
      <c r="P15" s="16">
        <v>5.5</v>
      </c>
      <c r="Q15" s="17">
        <f>VLOOKUP($B$2,TotalData!$A$1:$GL$6,驾驶行为分析!O15,FALSE)</f>
        <v>1.5503875968992257E-2</v>
      </c>
      <c r="S15" s="16">
        <f t="shared" si="2"/>
        <v>175</v>
      </c>
      <c r="T15" s="16">
        <v>5.5</v>
      </c>
      <c r="U15" s="17">
        <f>VLOOKUP($B$2,TotalData!$A$1:$GL$6,驾驶行为分析!S15,FALSE)</f>
        <v>0</v>
      </c>
    </row>
    <row r="16" spans="1:30" x14ac:dyDescent="0.25">
      <c r="K16" s="16">
        <f t="shared" si="0"/>
        <v>55</v>
      </c>
      <c r="L16" s="16">
        <v>55</v>
      </c>
      <c r="M16" s="17">
        <f>VLOOKUP($B$2,TotalData!$A$1:$GL$6,驾驶行为分析!K16,FALSE)</f>
        <v>3.3155080213903745E-2</v>
      </c>
      <c r="O16" s="16">
        <f t="shared" si="1"/>
        <v>116</v>
      </c>
      <c r="P16" s="16">
        <v>6</v>
      </c>
      <c r="Q16" s="17">
        <f>VLOOKUP($B$2,TotalData!$A$1:$GL$6,驾驶行为分析!O16,FALSE)</f>
        <v>2.5839793281653761E-3</v>
      </c>
      <c r="S16" s="16">
        <f t="shared" si="2"/>
        <v>176</v>
      </c>
      <c r="T16" s="16">
        <v>6</v>
      </c>
      <c r="U16" s="17">
        <f>VLOOKUP($B$2,TotalData!$A$1:$GL$6,驾驶行为分析!S16,FALSE)</f>
        <v>0</v>
      </c>
    </row>
    <row r="17" spans="1:21" x14ac:dyDescent="0.25">
      <c r="K17" s="16">
        <f t="shared" si="0"/>
        <v>56</v>
      </c>
      <c r="L17" s="16">
        <v>60</v>
      </c>
      <c r="M17" s="17">
        <f>VLOOKUP($B$2,TotalData!$A$1:$GL$6,驾驶行为分析!K17,FALSE)</f>
        <v>3.2352941176470591E-2</v>
      </c>
      <c r="O17" s="16">
        <f t="shared" si="1"/>
        <v>117</v>
      </c>
      <c r="P17" s="16">
        <v>6.5</v>
      </c>
      <c r="Q17" s="17">
        <f>VLOOKUP($B$2,TotalData!$A$1:$GL$6,驾驶行为分析!O17,FALSE)</f>
        <v>1.8087855297157632E-2</v>
      </c>
      <c r="S17" s="16">
        <f t="shared" si="2"/>
        <v>177</v>
      </c>
      <c r="T17" s="16">
        <v>6.5</v>
      </c>
      <c r="U17" s="17">
        <f>VLOOKUP($B$2,TotalData!$A$1:$GL$6,驾驶行为分析!S17,FALSE)</f>
        <v>0</v>
      </c>
    </row>
    <row r="18" spans="1:21" x14ac:dyDescent="0.25">
      <c r="K18" s="16">
        <f t="shared" si="0"/>
        <v>57</v>
      </c>
      <c r="L18" s="16">
        <v>65</v>
      </c>
      <c r="M18" s="17">
        <f>VLOOKUP($B$2,TotalData!$A$1:$GL$6,驾驶行为分析!K18,FALSE)</f>
        <v>3.3155080213903745E-2</v>
      </c>
      <c r="O18" s="16">
        <f t="shared" si="1"/>
        <v>118</v>
      </c>
      <c r="P18" s="16">
        <v>7</v>
      </c>
      <c r="Q18" s="17">
        <f>VLOOKUP($B$2,TotalData!$A$1:$GL$6,驾驶行为分析!O18,FALSE)</f>
        <v>2.5839793281653761E-3</v>
      </c>
      <c r="S18" s="16">
        <f t="shared" si="2"/>
        <v>178</v>
      </c>
      <c r="T18" s="16">
        <v>7</v>
      </c>
      <c r="U18" s="17">
        <f>VLOOKUP($B$2,TotalData!$A$1:$GL$6,驾驶行为分析!S18,FALSE)</f>
        <v>0</v>
      </c>
    </row>
    <row r="19" spans="1:21" x14ac:dyDescent="0.25">
      <c r="K19" s="16">
        <f t="shared" si="0"/>
        <v>58</v>
      </c>
      <c r="L19" s="16">
        <v>70</v>
      </c>
      <c r="M19" s="17">
        <f>VLOOKUP($B$2,TotalData!$A$1:$GL$6,驾驶行为分析!K19,FALSE)</f>
        <v>2.8743315508021391E-2</v>
      </c>
      <c r="O19" s="16">
        <f t="shared" si="1"/>
        <v>119</v>
      </c>
      <c r="P19" s="16">
        <v>7.5</v>
      </c>
      <c r="Q19" s="17">
        <f>VLOOKUP($B$2,TotalData!$A$1:$GL$6,驾驶行为分析!O19,FALSE)</f>
        <v>5.1679586563307522E-3</v>
      </c>
      <c r="S19" s="16">
        <f t="shared" si="2"/>
        <v>179</v>
      </c>
      <c r="T19" s="16">
        <v>7.5</v>
      </c>
      <c r="U19" s="17">
        <f>VLOOKUP($B$2,TotalData!$A$1:$GL$6,驾驶行为分析!S19,FALSE)</f>
        <v>0</v>
      </c>
    </row>
    <row r="20" spans="1:21" x14ac:dyDescent="0.25">
      <c r="K20" s="16">
        <f t="shared" si="0"/>
        <v>59</v>
      </c>
      <c r="L20" s="16">
        <v>75</v>
      </c>
      <c r="M20" s="17">
        <f>VLOOKUP($B$2,TotalData!$A$1:$GL$6,驾驶行为分析!K20,FALSE)</f>
        <v>2.6871657754010694E-2</v>
      </c>
      <c r="O20" s="16">
        <f t="shared" si="1"/>
        <v>120</v>
      </c>
      <c r="P20" s="16">
        <v>8</v>
      </c>
      <c r="Q20" s="17">
        <f>VLOOKUP($B$2,TotalData!$A$1:$GL$6,驾驶行为分析!O20,FALSE)</f>
        <v>7.7519379844961283E-3</v>
      </c>
      <c r="S20" s="16">
        <f t="shared" si="2"/>
        <v>180</v>
      </c>
      <c r="T20" s="16">
        <v>8</v>
      </c>
      <c r="U20" s="17">
        <f>VLOOKUP($B$2,TotalData!$A$1:$GL$6,驾驶行为分析!S20,FALSE)</f>
        <v>0</v>
      </c>
    </row>
    <row r="21" spans="1:21" x14ac:dyDescent="0.25">
      <c r="K21" s="16">
        <f t="shared" si="0"/>
        <v>60</v>
      </c>
      <c r="L21" s="16">
        <v>80</v>
      </c>
      <c r="M21" s="17">
        <f>VLOOKUP($B$2,TotalData!$A$1:$GL$6,驾驶行为分析!K21,FALSE)</f>
        <v>2.3930481283422459E-2</v>
      </c>
      <c r="O21" s="16">
        <f t="shared" si="1"/>
        <v>121</v>
      </c>
      <c r="P21" s="16">
        <v>8.5</v>
      </c>
      <c r="Q21" s="17">
        <f>VLOOKUP($B$2,TotalData!$A$1:$GL$6,驾驶行为分析!O21,FALSE)</f>
        <v>5.1679586563307522E-3</v>
      </c>
      <c r="S21" s="16">
        <f t="shared" si="2"/>
        <v>181</v>
      </c>
      <c r="T21" s="16">
        <v>8.5</v>
      </c>
      <c r="U21" s="17">
        <f>VLOOKUP($B$2,TotalData!$A$1:$GL$6,驾驶行为分析!S21,FALSE)</f>
        <v>0</v>
      </c>
    </row>
    <row r="22" spans="1:21" x14ac:dyDescent="0.25">
      <c r="K22" s="16">
        <f t="shared" si="0"/>
        <v>61</v>
      </c>
      <c r="L22" s="16">
        <v>85</v>
      </c>
      <c r="M22" s="17">
        <f>VLOOKUP($B$2,TotalData!$A$1:$GL$6,驾驶行为分析!K22,FALSE)</f>
        <v>1.8449197860962566E-2</v>
      </c>
      <c r="O22" s="16">
        <f t="shared" si="1"/>
        <v>122</v>
      </c>
      <c r="P22" s="16">
        <v>9</v>
      </c>
      <c r="Q22" s="17">
        <f>VLOOKUP($B$2,TotalData!$A$1:$GL$6,驾驶行为分析!O22,FALSE)</f>
        <v>5.1679586563307522E-3</v>
      </c>
      <c r="S22" s="16">
        <f t="shared" si="2"/>
        <v>182</v>
      </c>
      <c r="T22" s="16">
        <v>9</v>
      </c>
      <c r="U22" s="17">
        <f>VLOOKUP($B$2,TotalData!$A$1:$GL$6,驾驶行为分析!S22,FALSE)</f>
        <v>0</v>
      </c>
    </row>
    <row r="23" spans="1:21" x14ac:dyDescent="0.25">
      <c r="K23" s="16">
        <f t="shared" si="0"/>
        <v>62</v>
      </c>
      <c r="L23" s="16">
        <v>90</v>
      </c>
      <c r="M23" s="17">
        <f>VLOOKUP($B$2,TotalData!$A$1:$GL$6,驾驶行为分析!K23,FALSE)</f>
        <v>1.4171122994652407E-2</v>
      </c>
      <c r="O23" s="16">
        <f t="shared" si="1"/>
        <v>123</v>
      </c>
      <c r="P23" s="16">
        <v>9.5</v>
      </c>
      <c r="Q23" s="17">
        <f>VLOOKUP($B$2,TotalData!$A$1:$GL$6,驾驶行为分析!O23,FALSE)</f>
        <v>0</v>
      </c>
      <c r="S23" s="16">
        <f t="shared" si="2"/>
        <v>183</v>
      </c>
      <c r="T23" s="16">
        <v>9.5</v>
      </c>
      <c r="U23" s="17">
        <f>VLOOKUP($B$2,TotalData!$A$1:$GL$6,驾驶行为分析!S23,FALSE)</f>
        <v>0</v>
      </c>
    </row>
    <row r="24" spans="1:21" x14ac:dyDescent="0.25">
      <c r="K24" s="16">
        <f t="shared" si="0"/>
        <v>63</v>
      </c>
      <c r="L24" s="16">
        <v>95</v>
      </c>
      <c r="M24" s="17">
        <f>VLOOKUP($B$2,TotalData!$A$1:$GL$6,驾驶行为分析!K24,FALSE)</f>
        <v>9.4919786096256693E-3</v>
      </c>
      <c r="O24" s="16">
        <f t="shared" si="1"/>
        <v>124</v>
      </c>
      <c r="P24" s="16">
        <v>10</v>
      </c>
      <c r="Q24" s="17">
        <f>VLOOKUP($B$2,TotalData!$A$1:$GL$6,驾驶行为分析!O24,FALSE)</f>
        <v>1.291989664082688E-2</v>
      </c>
      <c r="S24" s="16">
        <f t="shared" si="2"/>
        <v>184</v>
      </c>
      <c r="T24" s="16">
        <v>10</v>
      </c>
      <c r="U24" s="17">
        <f>VLOOKUP($B$2,TotalData!$A$1:$GL$6,驾驶行为分析!S24,FALSE)</f>
        <v>0</v>
      </c>
    </row>
    <row r="25" spans="1:21" x14ac:dyDescent="0.25">
      <c r="K25" s="16">
        <f t="shared" si="0"/>
        <v>64</v>
      </c>
      <c r="L25" s="16">
        <v>100</v>
      </c>
      <c r="M25" s="17">
        <f>VLOOKUP($B$2,TotalData!$A$1:$GL$6,驾驶行为分析!K25,FALSE)</f>
        <v>8.0213903743315516E-3</v>
      </c>
      <c r="O25" s="16">
        <f t="shared" si="1"/>
        <v>125</v>
      </c>
      <c r="P25" s="16">
        <v>10.5</v>
      </c>
      <c r="Q25" s="17">
        <f>VLOOKUP($B$2,TotalData!$A$1:$GL$6,驾驶行为分析!O25,FALSE)</f>
        <v>2.5839793281653761E-3</v>
      </c>
      <c r="S25" s="16">
        <f t="shared" si="2"/>
        <v>185</v>
      </c>
      <c r="T25" s="16">
        <v>10.5</v>
      </c>
      <c r="U25" s="17">
        <f>VLOOKUP($B$2,TotalData!$A$1:$GL$6,驾驶行为分析!S25,FALSE)</f>
        <v>0</v>
      </c>
    </row>
    <row r="26" spans="1:21" x14ac:dyDescent="0.25">
      <c r="K26" s="16">
        <f t="shared" si="0"/>
        <v>65</v>
      </c>
      <c r="L26" s="16">
        <v>105</v>
      </c>
      <c r="M26" s="17">
        <f>VLOOKUP($B$2,TotalData!$A$1:$GL$6,驾驶行为分析!K26,FALSE)</f>
        <v>5.4812834224598934E-3</v>
      </c>
      <c r="O26" s="16">
        <f t="shared" si="1"/>
        <v>126</v>
      </c>
      <c r="P26" s="16">
        <v>11</v>
      </c>
      <c r="Q26" s="17">
        <f>VLOOKUP($B$2,TotalData!$A$1:$GL$6,驾驶行为分析!O26,FALSE)</f>
        <v>1.5503875968992257E-2</v>
      </c>
      <c r="S26" s="16">
        <f t="shared" si="2"/>
        <v>186</v>
      </c>
      <c r="T26" s="16">
        <v>11</v>
      </c>
      <c r="U26" s="17">
        <f>VLOOKUP($B$2,TotalData!$A$1:$GL$6,驾驶行为分析!S26,FALSE)</f>
        <v>0</v>
      </c>
    </row>
    <row r="27" spans="1:21" x14ac:dyDescent="0.25">
      <c r="K27" s="16">
        <f t="shared" si="0"/>
        <v>66</v>
      </c>
      <c r="L27" s="16">
        <v>110</v>
      </c>
      <c r="M27" s="17">
        <f>VLOOKUP($B$2,TotalData!$A$1:$GL$6,驾驶行为分析!K27,FALSE)</f>
        <v>2.9411764705882353E-3</v>
      </c>
      <c r="O27" s="16">
        <f t="shared" si="1"/>
        <v>127</v>
      </c>
      <c r="P27" s="16">
        <v>11.5</v>
      </c>
      <c r="Q27" s="17">
        <f>VLOOKUP($B$2,TotalData!$A$1:$GL$6,驾驶行为分析!O27,FALSE)</f>
        <v>5.1679586563307522E-3</v>
      </c>
      <c r="S27" s="16">
        <f t="shared" si="2"/>
        <v>187</v>
      </c>
      <c r="T27" s="16">
        <v>11.5</v>
      </c>
      <c r="U27" s="17">
        <f>VLOOKUP($B$2,TotalData!$A$1:$GL$6,驾驶行为分析!S27,FALSE)</f>
        <v>0</v>
      </c>
    </row>
    <row r="28" spans="1:21" x14ac:dyDescent="0.25">
      <c r="A28" s="9" t="s">
        <v>214</v>
      </c>
      <c r="K28" s="16">
        <f t="shared" si="0"/>
        <v>67</v>
      </c>
      <c r="L28" s="16">
        <v>115</v>
      </c>
      <c r="M28" s="17">
        <f>VLOOKUP($B$2,TotalData!$A$1:$GL$6,驾驶行为分析!K28,FALSE)</f>
        <v>2.1390374331550803E-3</v>
      </c>
      <c r="O28" s="16">
        <f t="shared" si="1"/>
        <v>128</v>
      </c>
      <c r="P28" s="16">
        <v>12</v>
      </c>
      <c r="Q28" s="17">
        <f>VLOOKUP($B$2,TotalData!$A$1:$GL$6,驾驶行为分析!O28,FALSE)</f>
        <v>0</v>
      </c>
      <c r="S28" s="16">
        <f t="shared" si="2"/>
        <v>188</v>
      </c>
      <c r="T28" s="16">
        <v>12</v>
      </c>
      <c r="U28" s="17">
        <f>VLOOKUP($B$2,TotalData!$A$1:$GL$6,驾驶行为分析!S28,FALSE)</f>
        <v>0</v>
      </c>
    </row>
    <row r="29" spans="1:21" x14ac:dyDescent="0.25">
      <c r="A29" t="s">
        <v>215</v>
      </c>
      <c r="B29" t="str">
        <f>ROUND(VLOOKUP($B$2,TotalData!$A$1:$GL$6,32,FALSE),0)&amp;"公里/小时"</f>
        <v>14公里/小时</v>
      </c>
      <c r="K29" s="16">
        <f t="shared" si="0"/>
        <v>68</v>
      </c>
      <c r="L29" s="16">
        <v>120</v>
      </c>
      <c r="M29" s="17">
        <f>VLOOKUP($B$2,TotalData!$A$1:$GL$6,驾驶行为分析!K29,FALSE)</f>
        <v>1.4705882352941176E-3</v>
      </c>
      <c r="O29" s="16">
        <f t="shared" si="1"/>
        <v>129</v>
      </c>
      <c r="P29" s="16">
        <v>12.5</v>
      </c>
      <c r="Q29" s="17">
        <f>VLOOKUP($B$2,TotalData!$A$1:$GL$6,驾驶行为分析!O29,FALSE)</f>
        <v>5.1679586563307522E-3</v>
      </c>
      <c r="S29" s="16">
        <f t="shared" si="2"/>
        <v>189</v>
      </c>
      <c r="T29" s="16">
        <v>12.5</v>
      </c>
      <c r="U29" s="17">
        <f>VLOOKUP($B$2,TotalData!$A$1:$GL$6,驾驶行为分析!S29,FALSE)</f>
        <v>0</v>
      </c>
    </row>
    <row r="30" spans="1:21" x14ac:dyDescent="0.25">
      <c r="A30" t="s">
        <v>176</v>
      </c>
      <c r="B30" t="str">
        <f>ROUND(VLOOKUP($B$2,TotalData!$A$1:$GL$6,28,FALSE),0)&amp;"公里/小时"</f>
        <v>0公里/小时</v>
      </c>
      <c r="K30" s="16">
        <f t="shared" si="0"/>
        <v>69</v>
      </c>
      <c r="L30" s="16">
        <v>125</v>
      </c>
      <c r="M30" s="17">
        <f>VLOOKUP($B$2,TotalData!$A$1:$GL$6,驾驶行为分析!K30,FALSE)</f>
        <v>1.0695187165775401E-3</v>
      </c>
      <c r="O30" s="16">
        <f t="shared" si="1"/>
        <v>130</v>
      </c>
      <c r="P30" s="16">
        <v>13</v>
      </c>
      <c r="Q30" s="17">
        <f>VLOOKUP($B$2,TotalData!$A$1:$GL$6,驾驶行为分析!O30,FALSE)</f>
        <v>0</v>
      </c>
      <c r="S30" s="16">
        <f t="shared" si="2"/>
        <v>190</v>
      </c>
      <c r="T30" s="16">
        <v>13</v>
      </c>
      <c r="U30" s="17">
        <f>VLOOKUP($B$2,TotalData!$A$1:$GL$6,驾驶行为分析!S30,FALSE)</f>
        <v>0</v>
      </c>
    </row>
    <row r="31" spans="1:21" x14ac:dyDescent="0.25">
      <c r="A31" t="str">
        <f>"加速超过"&amp;ROUND(VLOOKUP($B$2,TotalData!$A$1:$GL$6,33,FALSE)*100,0)&amp;"%的客户"</f>
        <v>加速超过81%的客户</v>
      </c>
      <c r="K31" s="16">
        <f t="shared" si="0"/>
        <v>70</v>
      </c>
      <c r="L31" s="16">
        <v>130</v>
      </c>
      <c r="M31" s="17">
        <f>VLOOKUP($B$2,TotalData!$A$1:$GL$6,驾驶行为分析!K31,FALSE)</f>
        <v>1.3368983957219252E-4</v>
      </c>
      <c r="O31" s="16">
        <f t="shared" si="1"/>
        <v>131</v>
      </c>
      <c r="P31" s="16">
        <v>13.5</v>
      </c>
      <c r="Q31" s="17">
        <f>VLOOKUP($B$2,TotalData!$A$1:$GL$6,驾驶行为分析!O31,FALSE)</f>
        <v>5.1679586563307522E-3</v>
      </c>
      <c r="S31" s="16">
        <f t="shared" si="2"/>
        <v>191</v>
      </c>
      <c r="T31" s="16">
        <v>13.5</v>
      </c>
      <c r="U31" s="17">
        <f>VLOOKUP($B$2,TotalData!$A$1:$GL$6,驾驶行为分析!S31,FALSE)</f>
        <v>0</v>
      </c>
    </row>
    <row r="32" spans="1:21" x14ac:dyDescent="0.25">
      <c r="K32" s="16">
        <f t="shared" si="0"/>
        <v>71</v>
      </c>
      <c r="L32" s="16">
        <v>135</v>
      </c>
      <c r="M32" s="17">
        <f>VLOOKUP($B$2,TotalData!$A$1:$GL$6,驾驶行为分析!K32,FALSE)</f>
        <v>2.6737967914438503E-4</v>
      </c>
      <c r="O32" s="16">
        <f t="shared" si="1"/>
        <v>132</v>
      </c>
      <c r="P32" s="16">
        <v>14</v>
      </c>
      <c r="Q32" s="17">
        <f>VLOOKUP($B$2,TotalData!$A$1:$GL$6,驾驶行为分析!O32,FALSE)</f>
        <v>2.5839793281653761E-3</v>
      </c>
      <c r="S32" s="16">
        <f t="shared" si="2"/>
        <v>192</v>
      </c>
      <c r="T32" s="16">
        <v>14</v>
      </c>
      <c r="U32" s="17">
        <f>VLOOKUP($B$2,TotalData!$A$1:$GL$6,驾驶行为分析!S32,FALSE)</f>
        <v>0</v>
      </c>
    </row>
    <row r="33" spans="1:21" x14ac:dyDescent="0.25">
      <c r="K33" s="16">
        <f t="shared" si="0"/>
        <v>72</v>
      </c>
      <c r="L33" s="16">
        <v>140</v>
      </c>
      <c r="M33" s="17">
        <f>VLOOKUP($B$2,TotalData!$A$1:$GL$6,驾驶行为分析!K33,FALSE)</f>
        <v>0</v>
      </c>
      <c r="O33" s="16">
        <f t="shared" si="1"/>
        <v>133</v>
      </c>
      <c r="P33" s="16">
        <v>14.5</v>
      </c>
      <c r="Q33" s="17">
        <f>VLOOKUP($B$2,TotalData!$A$1:$GL$6,驾驶行为分析!O33,FALSE)</f>
        <v>0</v>
      </c>
      <c r="S33" s="16">
        <f t="shared" si="2"/>
        <v>193</v>
      </c>
      <c r="T33" s="16">
        <v>14.5</v>
      </c>
      <c r="U33" s="17">
        <f>VLOOKUP($B$2,TotalData!$A$1:$GL$6,驾驶行为分析!S33,FALSE)</f>
        <v>0</v>
      </c>
    </row>
    <row r="34" spans="1:21" x14ac:dyDescent="0.25">
      <c r="K34" s="16">
        <f t="shared" si="0"/>
        <v>73</v>
      </c>
      <c r="L34" s="16">
        <v>145</v>
      </c>
      <c r="M34" s="17">
        <f>VLOOKUP($B$2,TotalData!$A$1:$GL$6,驾驶行为分析!K34,FALSE)</f>
        <v>1.3368983957219252E-4</v>
      </c>
      <c r="O34" s="16">
        <f t="shared" si="1"/>
        <v>134</v>
      </c>
      <c r="P34" s="16">
        <v>15</v>
      </c>
      <c r="Q34" s="17">
        <f>VLOOKUP($B$2,TotalData!$A$1:$GL$6,驾驶行为分析!O34,FALSE)</f>
        <v>2.5839793281653761E-3</v>
      </c>
      <c r="S34" s="16">
        <f t="shared" si="2"/>
        <v>194</v>
      </c>
      <c r="T34" s="16">
        <v>15</v>
      </c>
      <c r="U34" s="17">
        <f>VLOOKUP($B$2,TotalData!$A$1:$GL$6,驾驶行为分析!S34,FALSE)</f>
        <v>0</v>
      </c>
    </row>
    <row r="35" spans="1:21" x14ac:dyDescent="0.25">
      <c r="K35" s="16">
        <f t="shared" si="0"/>
        <v>74</v>
      </c>
      <c r="L35" s="16">
        <v>150</v>
      </c>
      <c r="M35" s="17">
        <f>VLOOKUP($B$2,TotalData!$A$1:$GL$6,驾驶行为分析!K35,FALSE)</f>
        <v>0</v>
      </c>
      <c r="O35" s="16">
        <f t="shared" si="1"/>
        <v>135</v>
      </c>
      <c r="P35" s="16">
        <v>15.5</v>
      </c>
      <c r="Q35" s="17">
        <f>VLOOKUP($B$2,TotalData!$A$1:$GL$6,驾驶行为分析!O35,FALSE)</f>
        <v>2.5839793281653761E-3</v>
      </c>
    </row>
    <row r="36" spans="1:21" x14ac:dyDescent="0.25">
      <c r="K36" s="16">
        <f t="shared" si="0"/>
        <v>75</v>
      </c>
      <c r="L36" s="16">
        <v>155</v>
      </c>
      <c r="M36" s="17">
        <f>VLOOKUP($B$2,TotalData!$A$1:$GL$6,驾驶行为分析!K36,FALSE)</f>
        <v>0</v>
      </c>
      <c r="O36" s="16">
        <f t="shared" si="1"/>
        <v>136</v>
      </c>
      <c r="P36" s="16">
        <v>16</v>
      </c>
      <c r="Q36" s="17">
        <f>VLOOKUP($B$2,TotalData!$A$1:$GL$6,驾驶行为分析!O36,FALSE)</f>
        <v>0</v>
      </c>
    </row>
    <row r="37" spans="1:21" x14ac:dyDescent="0.25">
      <c r="K37" s="16">
        <f t="shared" si="0"/>
        <v>76</v>
      </c>
      <c r="L37" s="16">
        <v>160</v>
      </c>
      <c r="M37" s="17">
        <f>VLOOKUP($B$2,TotalData!$A$1:$GL$6,驾驶行为分析!K37,FALSE)</f>
        <v>0</v>
      </c>
      <c r="O37" s="16">
        <f t="shared" si="1"/>
        <v>137</v>
      </c>
      <c r="P37" s="16">
        <v>16.5</v>
      </c>
      <c r="Q37" s="17">
        <f>VLOOKUP($B$2,TotalData!$A$1:$GL$6,驾驶行为分析!O37,FALSE)</f>
        <v>0</v>
      </c>
    </row>
    <row r="38" spans="1:21" x14ac:dyDescent="0.25">
      <c r="K38" s="16">
        <f t="shared" si="0"/>
        <v>77</v>
      </c>
      <c r="L38" s="16">
        <v>165</v>
      </c>
      <c r="M38" s="17">
        <f>VLOOKUP($B$2,TotalData!$A$1:$GL$6,驾驶行为分析!K38,FALSE)</f>
        <v>0</v>
      </c>
      <c r="O38" s="16">
        <f t="shared" si="1"/>
        <v>138</v>
      </c>
      <c r="P38" s="16">
        <v>17</v>
      </c>
      <c r="Q38" s="17">
        <f>VLOOKUP($B$2,TotalData!$A$1:$GL$6,驾驶行为分析!O38,FALSE)</f>
        <v>0</v>
      </c>
    </row>
    <row r="39" spans="1:21" x14ac:dyDescent="0.25">
      <c r="K39" s="16">
        <f t="shared" si="0"/>
        <v>78</v>
      </c>
      <c r="L39" s="16">
        <v>170</v>
      </c>
      <c r="M39" s="17">
        <f>VLOOKUP($B$2,TotalData!$A$1:$GL$6,驾驶行为分析!K39,FALSE)</f>
        <v>0</v>
      </c>
      <c r="O39" s="16">
        <f t="shared" si="1"/>
        <v>139</v>
      </c>
      <c r="P39" s="16">
        <v>17.5</v>
      </c>
      <c r="Q39" s="17">
        <f>VLOOKUP($B$2,TotalData!$A$1:$GL$6,驾驶行为分析!O39,FALSE)</f>
        <v>0</v>
      </c>
    </row>
    <row r="40" spans="1:21" x14ac:dyDescent="0.25">
      <c r="K40" s="16">
        <f t="shared" si="0"/>
        <v>79</v>
      </c>
      <c r="L40" s="16">
        <v>175</v>
      </c>
      <c r="M40" s="17">
        <f>VLOOKUP($B$2,TotalData!$A$1:$GL$6,驾驶行为分析!K40,FALSE)</f>
        <v>0</v>
      </c>
      <c r="O40" s="16">
        <f t="shared" si="1"/>
        <v>140</v>
      </c>
      <c r="P40" s="16">
        <v>18</v>
      </c>
      <c r="Q40" s="17">
        <f>VLOOKUP($B$2,TotalData!$A$1:$GL$6,驾驶行为分析!O40,FALSE)</f>
        <v>0</v>
      </c>
    </row>
    <row r="41" spans="1:21" x14ac:dyDescent="0.25">
      <c r="K41" s="16">
        <f t="shared" si="0"/>
        <v>80</v>
      </c>
      <c r="L41" s="16">
        <v>180</v>
      </c>
      <c r="M41" s="17">
        <f>VLOOKUP($B$2,TotalData!$A$1:$GL$6,驾驶行为分析!K41,FALSE)</f>
        <v>0</v>
      </c>
      <c r="O41" s="16">
        <f t="shared" si="1"/>
        <v>141</v>
      </c>
      <c r="P41" s="16">
        <v>18.5</v>
      </c>
      <c r="Q41" s="17">
        <f>VLOOKUP($B$2,TotalData!$A$1:$GL$6,驾驶行为分析!O41,FALSE)</f>
        <v>0</v>
      </c>
    </row>
    <row r="42" spans="1:21" x14ac:dyDescent="0.25">
      <c r="K42" s="16">
        <f t="shared" si="0"/>
        <v>81</v>
      </c>
      <c r="L42" s="16">
        <v>185</v>
      </c>
      <c r="M42" s="17">
        <f>VLOOKUP($B$2,TotalData!$A$1:$GL$6,驾驶行为分析!K42,FALSE)</f>
        <v>0</v>
      </c>
      <c r="O42" s="16">
        <f t="shared" si="1"/>
        <v>142</v>
      </c>
      <c r="P42" s="16">
        <v>19</v>
      </c>
      <c r="Q42" s="17">
        <f>VLOOKUP($B$2,TotalData!$A$1:$GL$6,驾驶行为分析!O42,FALSE)</f>
        <v>0</v>
      </c>
    </row>
    <row r="43" spans="1:21" x14ac:dyDescent="0.25">
      <c r="K43" s="16">
        <f t="shared" si="0"/>
        <v>82</v>
      </c>
      <c r="L43" s="16">
        <v>190</v>
      </c>
      <c r="M43" s="17">
        <f>VLOOKUP($B$2,TotalData!$A$1:$GL$6,驾驶行为分析!K43,FALSE)</f>
        <v>0</v>
      </c>
      <c r="O43" s="16">
        <f t="shared" si="1"/>
        <v>143</v>
      </c>
      <c r="P43" s="16">
        <v>19.5</v>
      </c>
      <c r="Q43" s="17">
        <f>VLOOKUP($B$2,TotalData!$A$1:$GL$6,驾驶行为分析!O43,FALSE)</f>
        <v>0</v>
      </c>
    </row>
    <row r="44" spans="1:21" x14ac:dyDescent="0.25">
      <c r="A44" s="9" t="s">
        <v>219</v>
      </c>
      <c r="K44" s="16">
        <f t="shared" si="0"/>
        <v>83</v>
      </c>
      <c r="L44" s="16">
        <v>195</v>
      </c>
      <c r="M44" s="17">
        <f>VLOOKUP($B$2,TotalData!$A$1:$GL$6,驾驶行为分析!K44,FALSE)</f>
        <v>0</v>
      </c>
      <c r="O44" s="16">
        <f t="shared" si="1"/>
        <v>144</v>
      </c>
      <c r="P44" s="16">
        <v>20</v>
      </c>
      <c r="Q44" s="17">
        <f>VLOOKUP($B$2,TotalData!$A$1:$GL$6,驾驶行为分析!O44,FALSE)</f>
        <v>0</v>
      </c>
    </row>
    <row r="45" spans="1:21" x14ac:dyDescent="0.25">
      <c r="A45" t="s">
        <v>220</v>
      </c>
      <c r="B45" t="str">
        <f>ROUND(VLOOKUP($B$2,TotalData!$A$1:$GL$6,38,FALSE),0)&amp;"公里/小时"</f>
        <v>-2公里/小时</v>
      </c>
      <c r="K45" s="16">
        <f t="shared" si="0"/>
        <v>84</v>
      </c>
      <c r="L45" s="16">
        <v>200</v>
      </c>
      <c r="M45" s="17">
        <f>VLOOKUP($B$2,TotalData!$A$1:$GL$6,驾驶行为分析!K45,FALSE)</f>
        <v>0</v>
      </c>
      <c r="O45" s="16">
        <f t="shared" si="1"/>
        <v>145</v>
      </c>
      <c r="P45" s="16">
        <v>20.5</v>
      </c>
      <c r="Q45" s="17">
        <f>VLOOKUP($B$2,TotalData!$A$1:$GL$6,驾驶行为分析!O45,FALSE)</f>
        <v>0</v>
      </c>
    </row>
    <row r="46" spans="1:21" x14ac:dyDescent="0.25">
      <c r="A46" t="s">
        <v>33</v>
      </c>
      <c r="B46" t="str">
        <f>ROUND(VLOOKUP($B$2,TotalData!$A$1:$GL$6,34,FALSE),0)&amp;"公里/小时"</f>
        <v>0公里/小时</v>
      </c>
      <c r="K46" s="16">
        <f t="shared" si="0"/>
        <v>85</v>
      </c>
      <c r="L46" s="16">
        <v>205</v>
      </c>
      <c r="M46" s="17">
        <f>VLOOKUP($B$2,TotalData!$A$1:$GL$6,驾驶行为分析!K46,FALSE)</f>
        <v>0</v>
      </c>
      <c r="O46" s="16">
        <f t="shared" si="1"/>
        <v>146</v>
      </c>
      <c r="P46" s="16">
        <v>21</v>
      </c>
      <c r="Q46" s="17">
        <f>VLOOKUP($B$2,TotalData!$A$1:$GL$6,驾驶行为分析!O46,FALSE)</f>
        <v>0</v>
      </c>
    </row>
    <row r="47" spans="1:21" x14ac:dyDescent="0.25">
      <c r="A47" t="str">
        <f>"减速超过"&amp;ROUND(VLOOKUP($B$2,TotalData!$A$1:$GL$6,39,FALSE)*100,0)&amp;"%的客户"</f>
        <v>减速超过76%的客户</v>
      </c>
      <c r="K47" s="16">
        <f t="shared" si="0"/>
        <v>86</v>
      </c>
      <c r="L47" s="16">
        <v>210</v>
      </c>
      <c r="M47" s="17">
        <f>VLOOKUP($B$2,TotalData!$A$1:$GL$6,驾驶行为分析!K47,FALSE)</f>
        <v>0</v>
      </c>
      <c r="O47" s="16">
        <f t="shared" si="1"/>
        <v>147</v>
      </c>
      <c r="P47" s="16">
        <v>21.5</v>
      </c>
      <c r="Q47" s="17">
        <f>VLOOKUP($B$2,TotalData!$A$1:$GL$6,驾驶行为分析!O47,FALSE)</f>
        <v>0</v>
      </c>
    </row>
    <row r="48" spans="1:21" x14ac:dyDescent="0.25">
      <c r="K48" s="16">
        <f t="shared" si="0"/>
        <v>87</v>
      </c>
      <c r="L48" s="16">
        <v>215</v>
      </c>
      <c r="M48" s="17">
        <f>VLOOKUP($B$2,TotalData!$A$1:$GL$6,驾驶行为分析!K48,FALSE)</f>
        <v>1.3368983957219252E-4</v>
      </c>
      <c r="O48" s="16">
        <f t="shared" si="1"/>
        <v>148</v>
      </c>
      <c r="P48" s="16">
        <v>22</v>
      </c>
      <c r="Q48" s="17">
        <f>VLOOKUP($B$2,TotalData!$A$1:$GL$6,驾驶行为分析!O48,FALSE)</f>
        <v>0</v>
      </c>
    </row>
    <row r="49" spans="1:17" x14ac:dyDescent="0.25">
      <c r="K49" s="16">
        <f t="shared" si="0"/>
        <v>88</v>
      </c>
      <c r="L49" s="16">
        <v>220</v>
      </c>
      <c r="M49" s="17">
        <f>VLOOKUP($B$2,TotalData!$A$1:$GL$6,驾驶行为分析!K49,FALSE)</f>
        <v>0</v>
      </c>
      <c r="O49" s="16">
        <f t="shared" si="1"/>
        <v>149</v>
      </c>
      <c r="P49" s="16">
        <v>22.5</v>
      </c>
      <c r="Q49" s="17">
        <f>VLOOKUP($B$2,TotalData!$A$1:$GL$6,驾驶行为分析!O49,FALSE)</f>
        <v>0</v>
      </c>
    </row>
    <row r="50" spans="1:17" x14ac:dyDescent="0.25">
      <c r="K50" s="16">
        <f t="shared" si="0"/>
        <v>89</v>
      </c>
      <c r="L50" s="16">
        <v>225</v>
      </c>
      <c r="M50" s="17">
        <f>VLOOKUP($B$2,TotalData!$A$1:$GL$6,驾驶行为分析!K50,FALSE)</f>
        <v>0</v>
      </c>
      <c r="O50" s="16">
        <f t="shared" si="1"/>
        <v>150</v>
      </c>
      <c r="P50" s="16">
        <v>23</v>
      </c>
      <c r="Q50" s="17">
        <f>VLOOKUP($B$2,TotalData!$A$1:$GL$6,驾驶行为分析!O50,FALSE)</f>
        <v>0</v>
      </c>
    </row>
    <row r="51" spans="1:17" x14ac:dyDescent="0.25">
      <c r="K51" s="16">
        <f t="shared" si="0"/>
        <v>90</v>
      </c>
      <c r="L51" s="16">
        <v>230</v>
      </c>
      <c r="M51" s="17">
        <f>VLOOKUP($B$2,TotalData!$A$1:$GL$6,驾驶行为分析!K51,FALSE)</f>
        <v>0</v>
      </c>
      <c r="O51" s="16">
        <f t="shared" si="1"/>
        <v>151</v>
      </c>
      <c r="P51" s="16">
        <v>23.5</v>
      </c>
      <c r="Q51" s="17">
        <f>VLOOKUP($B$2,TotalData!$A$1:$GL$6,驾驶行为分析!O51,FALSE)</f>
        <v>0</v>
      </c>
    </row>
    <row r="52" spans="1:17" x14ac:dyDescent="0.25">
      <c r="K52" s="16">
        <f t="shared" si="0"/>
        <v>91</v>
      </c>
      <c r="L52" s="16">
        <v>235</v>
      </c>
      <c r="M52" s="17">
        <f>VLOOKUP($B$2,TotalData!$A$1:$GL$6,驾驶行为分析!K52,FALSE)</f>
        <v>0</v>
      </c>
      <c r="O52" s="16">
        <f t="shared" si="1"/>
        <v>152</v>
      </c>
      <c r="P52" s="16">
        <v>24</v>
      </c>
      <c r="Q52" s="17">
        <f>VLOOKUP($B$2,TotalData!$A$1:$GL$6,驾驶行为分析!O52,FALSE)</f>
        <v>0</v>
      </c>
    </row>
    <row r="53" spans="1:17" x14ac:dyDescent="0.25">
      <c r="K53" s="16">
        <f t="shared" si="0"/>
        <v>92</v>
      </c>
      <c r="L53" s="16">
        <v>240</v>
      </c>
      <c r="M53" s="17">
        <f>VLOOKUP($B$2,TotalData!$A$1:$GL$6,驾驶行为分析!K53,FALSE)</f>
        <v>0</v>
      </c>
      <c r="O53" s="16">
        <f t="shared" si="1"/>
        <v>153</v>
      </c>
      <c r="P53" s="16">
        <v>24.5</v>
      </c>
      <c r="Q53" s="17">
        <f>VLOOKUP($B$2,TotalData!$A$1:$GL$6,驾驶行为分析!O53,FALSE)</f>
        <v>0</v>
      </c>
    </row>
    <row r="54" spans="1:17" x14ac:dyDescent="0.25">
      <c r="K54" s="16">
        <f t="shared" si="0"/>
        <v>93</v>
      </c>
      <c r="L54" s="16">
        <v>245</v>
      </c>
      <c r="M54" s="17">
        <f>VLOOKUP($B$2,TotalData!$A$1:$GL$6,驾驶行为分析!K54,FALSE)</f>
        <v>0</v>
      </c>
      <c r="O54" s="16">
        <f t="shared" si="1"/>
        <v>154</v>
      </c>
      <c r="P54" s="16">
        <v>25</v>
      </c>
      <c r="Q54" s="17">
        <f>VLOOKUP($B$2,TotalData!$A$1:$GL$6,驾驶行为分析!O54,FALSE)</f>
        <v>0</v>
      </c>
    </row>
    <row r="55" spans="1:17" x14ac:dyDescent="0.25">
      <c r="K55" s="16">
        <f t="shared" si="0"/>
        <v>94</v>
      </c>
      <c r="L55" s="16">
        <v>250</v>
      </c>
      <c r="M55" s="17">
        <f>VLOOKUP($B$2,TotalData!$A$1:$GL$6,驾驶行为分析!K55,FALSE)</f>
        <v>0</v>
      </c>
      <c r="O55" s="16">
        <f t="shared" si="1"/>
        <v>155</v>
      </c>
      <c r="P55" s="16">
        <v>25.5</v>
      </c>
      <c r="Q55" s="17">
        <f>VLOOKUP($B$2,TotalData!$A$1:$GL$6,驾驶行为分析!O55,FALSE)</f>
        <v>2.5839793281653761E-3</v>
      </c>
    </row>
    <row r="56" spans="1:17" x14ac:dyDescent="0.25">
      <c r="K56" s="16">
        <f t="shared" si="0"/>
        <v>95</v>
      </c>
      <c r="L56" s="16">
        <v>255</v>
      </c>
      <c r="M56" s="17">
        <f>VLOOKUP($B$2,TotalData!$A$1:$GL$6,驾驶行为分析!K56,FALSE)</f>
        <v>0</v>
      </c>
      <c r="O56" s="16">
        <f t="shared" si="1"/>
        <v>156</v>
      </c>
      <c r="P56" s="16">
        <v>26</v>
      </c>
      <c r="Q56" s="17">
        <f>VLOOKUP($B$2,TotalData!$A$1:$GL$6,驾驶行为分析!O56,FALSE)</f>
        <v>0</v>
      </c>
    </row>
    <row r="57" spans="1:17" x14ac:dyDescent="0.25">
      <c r="K57" s="16">
        <f t="shared" si="0"/>
        <v>96</v>
      </c>
      <c r="L57" s="16">
        <v>260</v>
      </c>
      <c r="M57" s="17">
        <f>VLOOKUP($B$2,TotalData!$A$1:$GL$6,驾驶行为分析!K57,FALSE)</f>
        <v>0</v>
      </c>
      <c r="O57" s="16">
        <f t="shared" si="1"/>
        <v>157</v>
      </c>
      <c r="P57" s="16">
        <v>26.5</v>
      </c>
      <c r="Q57" s="17">
        <f>VLOOKUP($B$2,TotalData!$A$1:$GL$6,驾驶行为分析!O57,FALSE)</f>
        <v>2.5839793281653761E-3</v>
      </c>
    </row>
    <row r="58" spans="1:17" x14ac:dyDescent="0.25">
      <c r="K58" s="16">
        <f t="shared" si="0"/>
        <v>97</v>
      </c>
      <c r="L58" s="16">
        <v>265</v>
      </c>
      <c r="M58" s="17">
        <f>VLOOKUP($B$2,TotalData!$A$1:$GL$6,驾驶行为分析!K58,FALSE)</f>
        <v>0</v>
      </c>
      <c r="O58" s="16">
        <f t="shared" si="1"/>
        <v>158</v>
      </c>
      <c r="P58" s="16">
        <v>27</v>
      </c>
      <c r="Q58" s="17">
        <f>VLOOKUP($B$2,TotalData!$A$1:$GL$6,驾驶行为分析!O58,FALSE)</f>
        <v>0</v>
      </c>
    </row>
    <row r="59" spans="1:17" x14ac:dyDescent="0.25">
      <c r="A59" s="9" t="s">
        <v>222</v>
      </c>
      <c r="K59" s="16">
        <f t="shared" si="0"/>
        <v>98</v>
      </c>
      <c r="L59" s="16">
        <v>270</v>
      </c>
      <c r="M59" s="17">
        <f>VLOOKUP($B$2,TotalData!$A$1:$GL$6,驾驶行为分析!K59,FALSE)</f>
        <v>0</v>
      </c>
      <c r="O59" s="16">
        <f t="shared" si="1"/>
        <v>159</v>
      </c>
      <c r="P59" s="16">
        <v>27.5</v>
      </c>
      <c r="Q59" s="17">
        <f>VLOOKUP($B$2,TotalData!$A$1:$GL$6,驾驶行为分析!O59,FALSE)</f>
        <v>0</v>
      </c>
    </row>
    <row r="60" spans="1:17" x14ac:dyDescent="0.25">
      <c r="B60" t="str">
        <f>X4</f>
        <v>YYZX03810</v>
      </c>
      <c r="C60" t="str">
        <f>Y4</f>
        <v>平均水平</v>
      </c>
      <c r="K60" s="16">
        <f t="shared" si="0"/>
        <v>99</v>
      </c>
      <c r="L60" s="16">
        <v>275</v>
      </c>
      <c r="M60" s="17">
        <f>VLOOKUP($B$2,TotalData!$A$1:$GL$6,驾驶行为分析!K60,FALSE)</f>
        <v>0</v>
      </c>
      <c r="O60" s="16">
        <f t="shared" si="1"/>
        <v>160</v>
      </c>
      <c r="P60" s="16">
        <v>28</v>
      </c>
      <c r="Q60" s="17">
        <f>VLOOKUP($B$2,TotalData!$A$1:$GL$6,驾驶行为分析!O60,FALSE)</f>
        <v>0</v>
      </c>
    </row>
    <row r="61" spans="1:17" x14ac:dyDescent="0.25">
      <c r="A61" t="s">
        <v>225</v>
      </c>
      <c r="B61" s="15">
        <f t="shared" ref="B61:C61" si="4">X5</f>
        <v>1.9044303606776041E-2</v>
      </c>
      <c r="C61" s="15">
        <f t="shared" si="4"/>
        <v>4.6119965901902066E-2</v>
      </c>
      <c r="K61" s="16">
        <f t="shared" si="0"/>
        <v>100</v>
      </c>
      <c r="L61" s="16">
        <v>280</v>
      </c>
      <c r="M61" s="17">
        <f>VLOOKUP($B$2,TotalData!$A$1:$GL$6,驾驶行为分析!K61,FALSE)</f>
        <v>0</v>
      </c>
      <c r="O61" s="16">
        <f t="shared" si="1"/>
        <v>161</v>
      </c>
      <c r="P61" s="16">
        <v>28.5</v>
      </c>
      <c r="Q61" s="17">
        <f>VLOOKUP($B$2,TotalData!$A$1:$GL$6,驾驶行为分析!O61,FALSE)</f>
        <v>2.5839793281653761E-3</v>
      </c>
    </row>
    <row r="62" spans="1:17" x14ac:dyDescent="0.25">
      <c r="A62" t="s">
        <v>226</v>
      </c>
      <c r="B62" s="15">
        <f t="shared" ref="B62:C62" si="5">X6</f>
        <v>0.21842645311935144</v>
      </c>
      <c r="C62" s="15">
        <f t="shared" si="5"/>
        <v>0.17400586317910149</v>
      </c>
      <c r="K62" s="16">
        <f t="shared" si="0"/>
        <v>101</v>
      </c>
      <c r="L62" s="16">
        <v>285</v>
      </c>
      <c r="M62" s="17">
        <f>VLOOKUP($B$2,TotalData!$A$1:$GL$6,驾驶行为分析!K62,FALSE)</f>
        <v>0</v>
      </c>
      <c r="O62" s="16">
        <f t="shared" si="1"/>
        <v>162</v>
      </c>
      <c r="P62" s="16">
        <v>29</v>
      </c>
      <c r="Q62" s="17">
        <f>VLOOKUP($B$2,TotalData!$A$1:$GL$6,驾驶行为分析!O62,FALSE)</f>
        <v>0</v>
      </c>
    </row>
    <row r="63" spans="1:17" x14ac:dyDescent="0.25">
      <c r="A63" t="s">
        <v>227</v>
      </c>
      <c r="B63" s="15">
        <f t="shared" ref="B63:C63" si="6">X7</f>
        <v>0.40310726693234344</v>
      </c>
      <c r="C63" s="15">
        <f t="shared" si="6"/>
        <v>0.28152341439471212</v>
      </c>
      <c r="K63" s="16">
        <f t="shared" si="0"/>
        <v>102</v>
      </c>
      <c r="L63" s="16">
        <v>290</v>
      </c>
      <c r="M63" s="17">
        <f>VLOOKUP($B$2,TotalData!$A$1:$GL$6,驾驶行为分析!K63,FALSE)</f>
        <v>0</v>
      </c>
      <c r="O63" s="16">
        <f t="shared" si="1"/>
        <v>163</v>
      </c>
      <c r="P63" s="16">
        <v>29.5</v>
      </c>
      <c r="Q63" s="17">
        <f>VLOOKUP($B$2,TotalData!$A$1:$GL$6,驾驶行为分析!O63,FALSE)</f>
        <v>0</v>
      </c>
    </row>
    <row r="64" spans="1:17" x14ac:dyDescent="0.25">
      <c r="A64" t="s">
        <v>228</v>
      </c>
      <c r="B64" s="15">
        <f t="shared" ref="B64:C64" si="7">X8</f>
        <v>0.29979137206162731</v>
      </c>
      <c r="C64" s="15">
        <f t="shared" si="7"/>
        <v>0.23503608391927169</v>
      </c>
      <c r="K64" s="16">
        <f t="shared" si="0"/>
        <v>103</v>
      </c>
      <c r="L64" s="16">
        <v>295</v>
      </c>
      <c r="M64" s="17">
        <f>VLOOKUP($B$2,TotalData!$A$1:$GL$6,驾驶行为分析!K64,FALSE)</f>
        <v>0</v>
      </c>
      <c r="O64" s="16">
        <f t="shared" si="1"/>
        <v>164</v>
      </c>
      <c r="P64" s="16">
        <v>30</v>
      </c>
      <c r="Q64" s="17">
        <f>VLOOKUP($B$2,TotalData!$A$1:$GL$6,驾驶行为分析!O64,FALSE)</f>
        <v>0</v>
      </c>
    </row>
    <row r="65" spans="1:17" x14ac:dyDescent="0.25">
      <c r="A65" t="s">
        <v>229</v>
      </c>
      <c r="B65" s="15">
        <f t="shared" ref="B65:C65" si="8">X9</f>
        <v>5.9630604279901751E-2</v>
      </c>
      <c r="C65" s="15">
        <f t="shared" si="8"/>
        <v>0.26331467260501262</v>
      </c>
      <c r="K65" s="16">
        <f t="shared" si="0"/>
        <v>104</v>
      </c>
      <c r="L65" s="16">
        <v>300</v>
      </c>
      <c r="M65" s="17">
        <f>VLOOKUP($B$2,TotalData!$A$1:$GL$6,驾驶行为分析!K65,FALSE)</f>
        <v>0</v>
      </c>
      <c r="Q65" s="17"/>
    </row>
    <row r="76" spans="1:17" x14ac:dyDescent="0.25">
      <c r="A76" t="s">
        <v>237</v>
      </c>
    </row>
    <row r="77" spans="1:17" x14ac:dyDescent="0.25">
      <c r="B77" s="14" t="s">
        <v>33</v>
      </c>
    </row>
    <row r="78" spans="1:17" x14ac:dyDescent="0.25">
      <c r="A78" t="str">
        <f>AB5</f>
        <v>2015年11月</v>
      </c>
      <c r="B78" s="3">
        <f>AC5</f>
        <v>8.6164481021187123E-2</v>
      </c>
    </row>
    <row r="79" spans="1:17" x14ac:dyDescent="0.25">
      <c r="A79" t="str">
        <f t="shared" ref="A79:B79" si="9">AB6</f>
        <v>2015年12月</v>
      </c>
      <c r="B79" s="3">
        <f t="shared" si="9"/>
        <v>0.10228638661146602</v>
      </c>
    </row>
    <row r="80" spans="1:17" x14ac:dyDescent="0.25">
      <c r="A80" t="str">
        <f t="shared" ref="A80:B80" si="10">AB7</f>
        <v>2016年1月</v>
      </c>
      <c r="B80" s="3">
        <f t="shared" si="10"/>
        <v>8.6427630717774165E-2</v>
      </c>
    </row>
    <row r="81" spans="1:2" x14ac:dyDescent="0.25">
      <c r="A81" t="str">
        <f t="shared" ref="A81:B81" si="11">AB8</f>
        <v>2016年2月</v>
      </c>
      <c r="B81" s="3">
        <f t="shared" si="11"/>
        <v>8.0855169485386111E-2</v>
      </c>
    </row>
    <row r="82" spans="1:2" x14ac:dyDescent="0.25">
      <c r="A82" t="str">
        <f t="shared" ref="A82:B82" si="12">AB9</f>
        <v>2016年3月</v>
      </c>
      <c r="B82" s="3">
        <f t="shared" si="12"/>
        <v>9.1643843184028365E-2</v>
      </c>
    </row>
    <row r="83" spans="1:2" x14ac:dyDescent="0.25">
      <c r="A83" t="str">
        <f t="shared" ref="A83:B83" si="13">AB10</f>
        <v>2016年4月</v>
      </c>
      <c r="B83" s="3">
        <f t="shared" si="13"/>
        <v>8.0749986713776131E-2</v>
      </c>
    </row>
    <row r="84" spans="1:2" x14ac:dyDescent="0.25">
      <c r="A84" t="str">
        <f t="shared" ref="A84:B84" si="14">AB11</f>
        <v>2016年5月</v>
      </c>
      <c r="B84" s="3">
        <f t="shared" si="14"/>
        <v>8.2668784104727319E-2</v>
      </c>
    </row>
    <row r="85" spans="1:2" x14ac:dyDescent="0.25">
      <c r="A85" t="str">
        <f t="shared" ref="A85:B85" si="15">AB12</f>
        <v>2016年6月</v>
      </c>
      <c r="B85" s="3">
        <f t="shared" si="15"/>
        <v>9.6253330382547006E-2</v>
      </c>
    </row>
    <row r="86" spans="1:2" x14ac:dyDescent="0.25">
      <c r="A86" t="str">
        <f t="shared" ref="A86:B86" si="16">AB13</f>
        <v>2016年7月</v>
      </c>
      <c r="B86" s="3">
        <f t="shared" si="16"/>
        <v>7.605063851154939E-2</v>
      </c>
    </row>
    <row r="87" spans="1:2" x14ac:dyDescent="0.25">
      <c r="A87" t="str">
        <f t="shared" ref="A87:B87" si="17">AB14</f>
        <v>2016年8月</v>
      </c>
      <c r="B87" s="3">
        <f t="shared" si="17"/>
        <v>6.5194387680502494E-2</v>
      </c>
    </row>
  </sheetData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MonthlyData!$C$1:$G$1</xm:f>
          </x14:formula1>
          <xm:sqref>B77</xm:sqref>
        </x14:dataValidation>
        <x14:dataValidation type="list" allowBlank="1" showInputMessage="1" showErrorMessage="1">
          <x14:formula1>
            <xm:f>汽车风险评级!B2:B6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opLeftCell="AD1" workbookViewId="0">
      <selection activeCell="AM1" sqref="AM1:AQ6"/>
    </sheetView>
  </sheetViews>
  <sheetFormatPr defaultRowHeight="15" x14ac:dyDescent="0.25"/>
  <sheetData>
    <row r="1" spans="1:43" x14ac:dyDescent="0.25">
      <c r="A1" t="str">
        <f>TotalData!A1</f>
        <v>ID</v>
      </c>
      <c r="B1" t="str">
        <f>TotalData!B1</f>
        <v>行程次数</v>
      </c>
      <c r="C1" t="str">
        <f>TotalData!C1</f>
        <v>行驶时间</v>
      </c>
      <c r="D1" t="str">
        <f>TotalData!D1</f>
        <v>里程数</v>
      </c>
      <c r="E1" t="str">
        <f>TotalData!E1</f>
        <v>风险评级</v>
      </c>
      <c r="F1" t="str">
        <f>TotalData!F1</f>
        <v>超过比例</v>
      </c>
      <c r="G1" t="str">
        <f>TotalData!G1</f>
        <v>建议保险折扣</v>
      </c>
      <c r="H1" t="str">
        <f>TotalData!H1</f>
        <v>欺骗风险</v>
      </c>
      <c r="I1" t="str">
        <f>TotalData!I1</f>
        <v>月平均时间</v>
      </c>
      <c r="J1" t="str">
        <f>TotalData!J1</f>
        <v>月平均里程</v>
      </c>
      <c r="K1" t="str">
        <f>TotalData!K1</f>
        <v>清晨比例</v>
      </c>
      <c r="L1" t="str">
        <f>TotalData!L1</f>
        <v>早高峰比例</v>
      </c>
      <c r="M1" t="str">
        <f>TotalData!M1</f>
        <v>白天比例</v>
      </c>
      <c r="N1" t="str">
        <f>TotalData!N1</f>
        <v>晚高峰比例</v>
      </c>
      <c r="O1" t="str">
        <f>TotalData!O1</f>
        <v>夜间比例</v>
      </c>
      <c r="P1" t="str">
        <f>TotalData!P1</f>
        <v>连续开车超过1小时概率</v>
      </c>
      <c r="Q1" t="str">
        <f>TotalData!Q1</f>
        <v>连续开车超过2小时概率</v>
      </c>
      <c r="R1" t="str">
        <f>TotalData!R1</f>
        <v>连续开车超过3小时概率</v>
      </c>
      <c r="S1" t="str">
        <f>TotalData!S1</f>
        <v>连续开车超过100公里概率</v>
      </c>
      <c r="T1" t="str">
        <f>TotalData!T1</f>
        <v>连续开车超过200公里概率</v>
      </c>
      <c r="U1" t="str">
        <f>TotalData!U1</f>
        <v>连续开车超过300公里概率</v>
      </c>
      <c r="V1" t="str">
        <f>TotalData!V1</f>
        <v>平均速度</v>
      </c>
      <c r="W1" t="str">
        <f>TotalData!W1</f>
        <v>90速度</v>
      </c>
      <c r="X1" t="str">
        <f>TotalData!X1</f>
        <v>95速度</v>
      </c>
      <c r="Y1" t="str">
        <f>TotalData!Y1</f>
        <v>99速度</v>
      </c>
      <c r="Z1" t="str">
        <f>TotalData!Z1</f>
        <v>999速度</v>
      </c>
      <c r="AA1" t="str">
        <f>TotalData!AA1</f>
        <v>速度超过概率</v>
      </c>
      <c r="AB1" t="str">
        <f>TotalData!AB1</f>
        <v>平均加速度速度</v>
      </c>
      <c r="AC1" t="str">
        <f>TotalData!AC1</f>
        <v>90加速度</v>
      </c>
      <c r="AD1" t="str">
        <f>TotalData!AD1</f>
        <v>95加速度</v>
      </c>
      <c r="AE1" t="str">
        <f>TotalData!AE1</f>
        <v>99加速度</v>
      </c>
      <c r="AF1" t="str">
        <f>TotalData!AF1</f>
        <v>999加速度</v>
      </c>
      <c r="AG1" t="str">
        <f>TotalData!AG1</f>
        <v>加速度超过概率</v>
      </c>
      <c r="AH1" t="str">
        <f>TotalData!AH1</f>
        <v>平均减速度</v>
      </c>
      <c r="AI1" t="str">
        <f>TotalData!AI1</f>
        <v>90减速度</v>
      </c>
      <c r="AJ1" t="str">
        <f>TotalData!AJ1</f>
        <v>95减速度</v>
      </c>
      <c r="AK1" t="str">
        <f>TotalData!AK1</f>
        <v>99减速度</v>
      </c>
      <c r="AL1" t="str">
        <f>TotalData!AL1</f>
        <v>999减速度</v>
      </c>
      <c r="AM1" t="str">
        <f>TotalData!AM1</f>
        <v>减速度超过概率</v>
      </c>
      <c r="AN1" t="str">
        <f>TotalData!AN1</f>
        <v>时间超过概率</v>
      </c>
      <c r="AO1" t="str">
        <f>TotalData!AO1</f>
        <v>里程超过概率</v>
      </c>
      <c r="AP1" t="str">
        <f>TotalData!AP1</f>
        <v>疲劳驾驶概率</v>
      </c>
      <c r="AQ1" t="str">
        <f>TotalData!AQ1</f>
        <v>疲劳超过概率</v>
      </c>
    </row>
    <row r="2" spans="1:43" x14ac:dyDescent="0.25">
      <c r="A2" t="str">
        <f>TotalData!A2</f>
        <v>YYZX03810</v>
      </c>
      <c r="B2">
        <f>TotalData!B2</f>
        <v>1071</v>
      </c>
      <c r="C2">
        <f>TotalData!C2</f>
        <v>126.0608333259006</v>
      </c>
      <c r="D2">
        <f>TotalData!D2</f>
        <v>4157.8833407852308</v>
      </c>
      <c r="E2">
        <f>TotalData!E2</f>
        <v>7.1477664826884757</v>
      </c>
      <c r="F2">
        <f>TotalData!F2</f>
        <v>0.70181673130406041</v>
      </c>
      <c r="G2">
        <f>TotalData!G2</f>
        <v>8.9454980608781876E-2</v>
      </c>
      <c r="H2">
        <f>TotalData!H2</f>
        <v>2.2492147624536316E-2</v>
      </c>
      <c r="I2">
        <f>TotalData!I2</f>
        <v>12.60608333259006</v>
      </c>
      <c r="J2">
        <f>TotalData!J2</f>
        <v>415.78833407852306</v>
      </c>
      <c r="K2">
        <f>TotalData!K2</f>
        <v>1.9044303606776041E-2</v>
      </c>
      <c r="L2">
        <f>TotalData!L2</f>
        <v>0.21842645311935144</v>
      </c>
      <c r="M2">
        <f>TotalData!M2</f>
        <v>0.40310726693234344</v>
      </c>
      <c r="N2">
        <f>TotalData!N2</f>
        <v>0.29979137206162731</v>
      </c>
      <c r="O2">
        <f>TotalData!O2</f>
        <v>5.9630604279901751E-2</v>
      </c>
      <c r="P2">
        <f>TotalData!P2</f>
        <v>6.3176895306859202E-3</v>
      </c>
      <c r="Q2">
        <f>TotalData!Q2</f>
        <v>0</v>
      </c>
      <c r="R2">
        <f>TotalData!R2</f>
        <v>0</v>
      </c>
      <c r="S2">
        <f>TotalData!S2</f>
        <v>0</v>
      </c>
      <c r="T2">
        <f>TotalData!T2</f>
        <v>0</v>
      </c>
      <c r="U2">
        <f>TotalData!U2</f>
        <v>0</v>
      </c>
      <c r="V2">
        <f>TotalData!V2</f>
        <v>35.152661147721673</v>
      </c>
      <c r="W2">
        <f>TotalData!W2</f>
        <v>77.516340890405601</v>
      </c>
      <c r="X2">
        <f>TotalData!X2</f>
        <v>88.415584681252</v>
      </c>
      <c r="Y2">
        <f>TotalData!Y2</f>
        <v>107.642615530949</v>
      </c>
      <c r="Z2">
        <f>TotalData!Z2</f>
        <v>127.490657262681</v>
      </c>
      <c r="AA2">
        <f>TotalData!AA2</f>
        <v>0.73485183594032311</v>
      </c>
      <c r="AB2">
        <f>TotalData!AB2</f>
        <v>0.32864316703631891</v>
      </c>
      <c r="AC2">
        <f>TotalData!AC2</f>
        <v>0.46904821672848102</v>
      </c>
      <c r="AD2">
        <f>TotalData!AD2</f>
        <v>0.91499659914429099</v>
      </c>
      <c r="AE2">
        <f>TotalData!AE2</f>
        <v>6.1085747933425996</v>
      </c>
      <c r="AF2">
        <f>TotalData!AF2</f>
        <v>14.1422199370858</v>
      </c>
      <c r="AG2">
        <f>TotalData!AG2</f>
        <v>0.80842802908333922</v>
      </c>
      <c r="AH2">
        <f>TotalData!AH2</f>
        <v>-8.4920469306506222E-2</v>
      </c>
      <c r="AI2">
        <f>TotalData!AI2</f>
        <v>-0.171374265009438</v>
      </c>
      <c r="AJ2">
        <f>TotalData!AJ2</f>
        <v>-0.248495172521286</v>
      </c>
      <c r="AK2">
        <f>TotalData!AK2</f>
        <v>-0.50907291616246797</v>
      </c>
      <c r="AL2">
        <f>TotalData!AL2</f>
        <v>-2.0085584973823298</v>
      </c>
      <c r="AM2">
        <f>TotalData!AM2</f>
        <v>0.75877448598171882</v>
      </c>
      <c r="AN2">
        <f>TotalData!AN2</f>
        <v>8.6531731036856782E-2</v>
      </c>
      <c r="AO2">
        <f>TotalData!AO2</f>
        <v>0.14375943773710162</v>
      </c>
      <c r="AP2">
        <f>TotalData!AP2</f>
        <v>0</v>
      </c>
      <c r="AQ2">
        <f>TotalData!AQ2</f>
        <v>0.17112952780254961</v>
      </c>
    </row>
    <row r="3" spans="1:43" x14ac:dyDescent="0.25">
      <c r="A3" t="str">
        <f>TotalData!A3</f>
        <v>YYZX05028</v>
      </c>
      <c r="B3">
        <f>TotalData!B3</f>
        <v>3222</v>
      </c>
      <c r="C3">
        <f>TotalData!C3</f>
        <v>1216.7886111328262</v>
      </c>
      <c r="D3">
        <f>TotalData!D3</f>
        <v>14767.383693189662</v>
      </c>
      <c r="E3">
        <f>TotalData!E3</f>
        <v>4.0789769499790447</v>
      </c>
      <c r="F3">
        <f>TotalData!F3</f>
        <v>0.32572385493444189</v>
      </c>
      <c r="G3">
        <f>TotalData!G3</f>
        <v>0.20228284351966744</v>
      </c>
      <c r="H3">
        <f>TotalData!H3</f>
        <v>1.7906988853586721E-2</v>
      </c>
      <c r="I3">
        <f>TotalData!I3</f>
        <v>121.67886111328262</v>
      </c>
      <c r="J3">
        <f>TotalData!J3</f>
        <v>1476.7383693189663</v>
      </c>
      <c r="K3">
        <f>TotalData!K3</f>
        <v>7.0455769519894101E-2</v>
      </c>
      <c r="L3">
        <f>TotalData!L3</f>
        <v>0.25338750853448039</v>
      </c>
      <c r="M3">
        <f>TotalData!M3</f>
        <v>0.22673855856531566</v>
      </c>
      <c r="N3">
        <f>TotalData!N3</f>
        <v>0.12848011762034706</v>
      </c>
      <c r="O3">
        <f>TotalData!O3</f>
        <v>0.32093804575996276</v>
      </c>
      <c r="P3">
        <f>TotalData!P3</f>
        <v>5.5768179332968834E-2</v>
      </c>
      <c r="Q3">
        <f>TotalData!Q3</f>
        <v>3.06178239475123E-2</v>
      </c>
      <c r="R3">
        <f>TotalData!R3</f>
        <v>1.9956260251503554E-2</v>
      </c>
      <c r="S3">
        <f>TotalData!S3</f>
        <v>1.9136139967195188E-3</v>
      </c>
      <c r="T3">
        <f>TotalData!T3</f>
        <v>2.7337342810278839E-4</v>
      </c>
      <c r="U3">
        <f>TotalData!U3</f>
        <v>0</v>
      </c>
      <c r="V3">
        <f>TotalData!V3</f>
        <v>33.842329224172303</v>
      </c>
      <c r="W3">
        <f>TotalData!W3</f>
        <v>72.466280700963694</v>
      </c>
      <c r="X3">
        <f>TotalData!X3</f>
        <v>119.71962226509299</v>
      </c>
      <c r="Y3">
        <f>TotalData!Y3</f>
        <v>119.71962226509299</v>
      </c>
      <c r="Z3">
        <f>TotalData!Z3</f>
        <v>153.577342500257</v>
      </c>
      <c r="AA3">
        <f>TotalData!AA3</f>
        <v>0.70313141978216398</v>
      </c>
      <c r="AB3">
        <f>TotalData!AB3</f>
        <v>0.10882104027071667</v>
      </c>
      <c r="AC3">
        <f>TotalData!AC3</f>
        <v>0.285288982555291</v>
      </c>
      <c r="AD3">
        <f>TotalData!AD3</f>
        <v>0.42522548073379701</v>
      </c>
      <c r="AE3">
        <f>TotalData!AE3</f>
        <v>0.72395101482583601</v>
      </c>
      <c r="AF3">
        <f>TotalData!AF3</f>
        <v>1.1133957465431299</v>
      </c>
      <c r="AG3">
        <f>TotalData!AG3</f>
        <v>0.24276194474952389</v>
      </c>
      <c r="AH3">
        <f>TotalData!AH3</f>
        <v>-7.2634523040057131E-2</v>
      </c>
      <c r="AI3">
        <f>TotalData!AI3</f>
        <v>-0.165545055028123</v>
      </c>
      <c r="AJ3">
        <f>TotalData!AJ3</f>
        <v>-0.20606161829209799</v>
      </c>
      <c r="AK3">
        <f>TotalData!AK3</f>
        <v>-0.31092155133567001</v>
      </c>
      <c r="AL3">
        <f>TotalData!AL3</f>
        <v>-0.591947914086566</v>
      </c>
      <c r="AM3">
        <f>TotalData!AM3</f>
        <v>0.7804675594260605</v>
      </c>
      <c r="AN3">
        <f>TotalData!AN3</f>
        <v>0.79857810860030431</v>
      </c>
      <c r="AO3">
        <f>TotalData!AO3</f>
        <v>0.54958220366371902</v>
      </c>
      <c r="AP3">
        <f>TotalData!AP3</f>
        <v>4.6714071871610339E-3</v>
      </c>
      <c r="AQ3">
        <f>TotalData!AQ3</f>
        <v>0.8141261826947942</v>
      </c>
    </row>
    <row r="4" spans="1:43" x14ac:dyDescent="0.25">
      <c r="A4" t="str">
        <f>TotalData!A4</f>
        <v>YYZX04777</v>
      </c>
      <c r="B4">
        <f>TotalData!B4</f>
        <v>3410</v>
      </c>
      <c r="C4">
        <f>TotalData!C4</f>
        <v>495.79388890735572</v>
      </c>
      <c r="D4">
        <f>TotalData!D4</f>
        <v>14734.923671927419</v>
      </c>
      <c r="E4">
        <f>TotalData!E4</f>
        <v>8.0858589426462224</v>
      </c>
      <c r="F4">
        <f>TotalData!F4</f>
        <v>0.79662612440468039</v>
      </c>
      <c r="G4">
        <f>TotalData!G4</f>
        <v>6.1012162678595883E-2</v>
      </c>
      <c r="H4">
        <f>TotalData!H4</f>
        <v>2.7810401872946651E-2</v>
      </c>
      <c r="I4">
        <f>TotalData!I4</f>
        <v>49.579388890735572</v>
      </c>
      <c r="J4">
        <f>TotalData!J4</f>
        <v>1473.492367192742</v>
      </c>
      <c r="K4">
        <f>TotalData!K4</f>
        <v>4.9286966616850982E-2</v>
      </c>
      <c r="L4">
        <f>TotalData!L4</f>
        <v>0.14163850248660231</v>
      </c>
      <c r="M4">
        <f>TotalData!M4</f>
        <v>0.20988711631952206</v>
      </c>
      <c r="N4">
        <f>TotalData!N4</f>
        <v>0.30420868825924652</v>
      </c>
      <c r="O4">
        <f>TotalData!O4</f>
        <v>0.29497872631777811</v>
      </c>
      <c r="P4">
        <f>TotalData!P4</f>
        <v>1.3196480938416423E-2</v>
      </c>
      <c r="Q4">
        <f>TotalData!Q4</f>
        <v>5.8651026392961877E-3</v>
      </c>
      <c r="R4">
        <f>TotalData!R4</f>
        <v>3.2258064516129032E-3</v>
      </c>
      <c r="S4">
        <f>TotalData!S4</f>
        <v>6.1583577712609975E-3</v>
      </c>
      <c r="T4">
        <f>TotalData!T4</f>
        <v>2.3460410557184751E-3</v>
      </c>
      <c r="U4">
        <f>TotalData!U4</f>
        <v>2.9325513196480938E-4</v>
      </c>
      <c r="V4">
        <f>TotalData!V4</f>
        <v>36.810629006984939</v>
      </c>
      <c r="W4">
        <f>TotalData!W4</f>
        <v>106.567270184078</v>
      </c>
      <c r="X4">
        <f>TotalData!X4</f>
        <v>116.403420486599</v>
      </c>
      <c r="Y4">
        <f>TotalData!Y4</f>
        <v>125.625132748577</v>
      </c>
      <c r="Z4">
        <f>TotalData!Z4</f>
        <v>139.81438724963499</v>
      </c>
      <c r="AA4">
        <f>TotalData!AA4</f>
        <v>0.77236288414416321</v>
      </c>
      <c r="AB4">
        <f>TotalData!AB4</f>
        <v>0.29312697986201547</v>
      </c>
      <c r="AC4">
        <f>TotalData!AC4</f>
        <v>0.40934083826861101</v>
      </c>
      <c r="AD4">
        <f>TotalData!AD4</f>
        <v>0.86888286421971195</v>
      </c>
      <c r="AE4">
        <f>TotalData!AE4</f>
        <v>4.8228090029047204</v>
      </c>
      <c r="AF4">
        <f>TotalData!AF4</f>
        <v>18.930836821795101</v>
      </c>
      <c r="AG4">
        <f>TotalData!AG4</f>
        <v>0.73188602091130728</v>
      </c>
      <c r="AH4">
        <f>TotalData!AH4</f>
        <v>-9.2702184724875847E-2</v>
      </c>
      <c r="AI4">
        <f>TotalData!AI4</f>
        <v>-0.175244273577503</v>
      </c>
      <c r="AJ4">
        <f>TotalData!AJ4</f>
        <v>-0.26052506374802098</v>
      </c>
      <c r="AK4">
        <f>TotalData!AK4</f>
        <v>-0.70070618552495501</v>
      </c>
      <c r="AL4">
        <f>TotalData!AL4</f>
        <v>-3.8072084476781902</v>
      </c>
      <c r="AM4">
        <f>TotalData!AM4</f>
        <v>0.74445377508825572</v>
      </c>
      <c r="AN4">
        <f>TotalData!AN4</f>
        <v>0.26861082949070053</v>
      </c>
      <c r="AO4">
        <f>TotalData!AO4</f>
        <v>0.54814282763603572</v>
      </c>
      <c r="AP4">
        <f>TotalData!AP4</f>
        <v>5.3754553606520121E-3</v>
      </c>
      <c r="AQ4">
        <f>TotalData!AQ4</f>
        <v>0.87919225727751238</v>
      </c>
    </row>
    <row r="5" spans="1:43" x14ac:dyDescent="0.25">
      <c r="A5" t="str">
        <f>TotalData!A5</f>
        <v>YYZX05248</v>
      </c>
      <c r="B5">
        <f>TotalData!B5</f>
        <v>10179</v>
      </c>
      <c r="C5">
        <f>TotalData!C5</f>
        <v>1309.9155553570599</v>
      </c>
      <c r="D5">
        <f>TotalData!D5</f>
        <v>27298.027148773424</v>
      </c>
      <c r="E5">
        <f>TotalData!E5</f>
        <v>7.5090930776709746</v>
      </c>
      <c r="F5">
        <f>TotalData!F5</f>
        <v>0.74059582691517978</v>
      </c>
      <c r="G5">
        <f>TotalData!G5</f>
        <v>7.7821251925446061E-2</v>
      </c>
      <c r="H5">
        <f>TotalData!H5</f>
        <v>3.1730756394213688E-2</v>
      </c>
      <c r="I5">
        <f>TotalData!I5</f>
        <v>130.991555535706</v>
      </c>
      <c r="J5">
        <f>TotalData!J5</f>
        <v>2729.8027148773426</v>
      </c>
      <c r="K5">
        <f>TotalData!K5</f>
        <v>1.8182394041438534E-2</v>
      </c>
      <c r="L5">
        <f>TotalData!L5</f>
        <v>8.7257068245495908E-2</v>
      </c>
      <c r="M5">
        <f>TotalData!M5</f>
        <v>0.33370541085954258</v>
      </c>
      <c r="N5">
        <f>TotalData!N5</f>
        <v>0.27201926265808385</v>
      </c>
      <c r="O5">
        <f>TotalData!O5</f>
        <v>0.28883586419543916</v>
      </c>
      <c r="P5">
        <f>TotalData!P5</f>
        <v>3.5373882283580623E-3</v>
      </c>
      <c r="Q5">
        <f>TotalData!Q5</f>
        <v>2.9478235236317184E-4</v>
      </c>
      <c r="R5">
        <f>TotalData!R5</f>
        <v>9.826078412105728E-5</v>
      </c>
      <c r="S5">
        <f>TotalData!S5</f>
        <v>9.826078412105728E-5</v>
      </c>
      <c r="T5">
        <f>TotalData!T5</f>
        <v>0</v>
      </c>
      <c r="U5">
        <f>TotalData!U5</f>
        <v>0</v>
      </c>
      <c r="V5">
        <f>TotalData!V5</f>
        <v>22.705434705419187</v>
      </c>
      <c r="W5">
        <f>TotalData!W5</f>
        <v>55.9798329130494</v>
      </c>
      <c r="X5">
        <f>TotalData!X5</f>
        <v>70.606996438244593</v>
      </c>
      <c r="Y5">
        <f>TotalData!Y5</f>
        <v>99.324505998820996</v>
      </c>
      <c r="Z5">
        <f>TotalData!Z5</f>
        <v>202.41287540433399</v>
      </c>
      <c r="AA5">
        <f>TotalData!AA5</f>
        <v>0.39489948632064514</v>
      </c>
      <c r="AB5">
        <f>TotalData!AB5</f>
        <v>0.29294945020140561</v>
      </c>
      <c r="AC5">
        <f>TotalData!AC5</f>
        <v>0.36208841518875601</v>
      </c>
      <c r="AD5">
        <f>TotalData!AD5</f>
        <v>0.68450349962911405</v>
      </c>
      <c r="AE5">
        <f>TotalData!AE5</f>
        <v>3.79272245398084</v>
      </c>
      <c r="AF5">
        <f>TotalData!AF5</f>
        <v>29.554715909409801</v>
      </c>
      <c r="AG5">
        <f>TotalData!AG5</f>
        <v>0.73146820646486244</v>
      </c>
      <c r="AH5">
        <f>TotalData!AH5</f>
        <v>-0.3347826840158169</v>
      </c>
      <c r="AI5">
        <f>TotalData!AI5</f>
        <v>-0.216858470040908</v>
      </c>
      <c r="AJ5">
        <f>TotalData!AJ5</f>
        <v>-0.35196856009025301</v>
      </c>
      <c r="AK5">
        <f>TotalData!AK5</f>
        <v>-1.7338793533259</v>
      </c>
      <c r="AL5">
        <f>TotalData!AL5</f>
        <v>-17.1649228340072</v>
      </c>
      <c r="AM5">
        <f>TotalData!AM5</f>
        <v>0.22666843098019565</v>
      </c>
      <c r="AN5">
        <f>TotalData!AN5</f>
        <v>0.84715396381649388</v>
      </c>
      <c r="AO5">
        <f>TotalData!AO5</f>
        <v>0.93673701745503002</v>
      </c>
      <c r="AP5">
        <f>TotalData!AP5</f>
        <v>0</v>
      </c>
      <c r="AQ5">
        <f>TotalData!AQ5</f>
        <v>0.17112952780254961</v>
      </c>
    </row>
    <row r="6" spans="1:43" x14ac:dyDescent="0.25">
      <c r="A6" t="str">
        <f>TotalData!A6</f>
        <v>YYZZ02013</v>
      </c>
      <c r="B6">
        <f>TotalData!B6</f>
        <v>1255</v>
      </c>
      <c r="C6">
        <f>TotalData!C6</f>
        <v>860.66749999963213</v>
      </c>
      <c r="D6">
        <f>TotalData!D6</f>
        <v>7315.5745315871727</v>
      </c>
      <c r="E6">
        <f>TotalData!E6</f>
        <v>0.63632933664108027</v>
      </c>
      <c r="F6">
        <f>TotalData!F6</f>
        <v>6.0248039015606228E-2</v>
      </c>
      <c r="G6">
        <f>TotalData!G6</f>
        <v>0.28192558829531811</v>
      </c>
      <c r="H6">
        <f>TotalData!H6</f>
        <v>8.4923086392128672E-3</v>
      </c>
      <c r="I6">
        <f>TotalData!I6</f>
        <v>86.066749999963207</v>
      </c>
      <c r="J6">
        <f>TotalData!J6</f>
        <v>731.55745315871729</v>
      </c>
      <c r="K6">
        <f>TotalData!K6</f>
        <v>7.3630395724550657E-2</v>
      </c>
      <c r="L6">
        <f>TotalData!L6</f>
        <v>0.16931978350957735</v>
      </c>
      <c r="M6">
        <f>TotalData!M6</f>
        <v>0.23417871929683678</v>
      </c>
      <c r="N6">
        <f>TotalData!N6</f>
        <v>0.17068097899705378</v>
      </c>
      <c r="O6">
        <f>TotalData!O6</f>
        <v>0.35219012247198139</v>
      </c>
      <c r="P6">
        <f>TotalData!P6</f>
        <v>5.0613786591123699E-2</v>
      </c>
      <c r="Q6">
        <f>TotalData!Q6</f>
        <v>1.0009442870632672E-2</v>
      </c>
      <c r="R6">
        <f>TotalData!R6</f>
        <v>3.7771482530689331E-3</v>
      </c>
      <c r="S6">
        <f>TotalData!S6</f>
        <v>3.7771482530689327E-4</v>
      </c>
      <c r="T6">
        <f>TotalData!T6</f>
        <v>0</v>
      </c>
      <c r="U6">
        <f>TotalData!U6</f>
        <v>0</v>
      </c>
      <c r="V6">
        <f>TotalData!V6</f>
        <v>3.5709995436228987</v>
      </c>
      <c r="W6">
        <f>TotalData!W6</f>
        <v>10.2755194757954</v>
      </c>
      <c r="X6">
        <f>TotalData!X6</f>
        <v>23.7315152439968</v>
      </c>
      <c r="Y6">
        <f>TotalData!Y6</f>
        <v>53.311681957611903</v>
      </c>
      <c r="Z6">
        <f>TotalData!Z6</f>
        <v>91.178631078116396</v>
      </c>
      <c r="AA6">
        <f>TotalData!AA6</f>
        <v>5.0392339453349463E-2</v>
      </c>
      <c r="AB6">
        <f>TotalData!AB6</f>
        <v>8.9614011317039801E-3</v>
      </c>
      <c r="AC6">
        <f>TotalData!AC6</f>
        <v>8.6662852259435097E-3</v>
      </c>
      <c r="AD6">
        <f>TotalData!AD6</f>
        <v>1.9993902502270001E-2</v>
      </c>
      <c r="AE6">
        <f>TotalData!AE6</f>
        <v>6.1390395527035901E-2</v>
      </c>
      <c r="AF6">
        <f>TotalData!AF6</f>
        <v>2.0717240118911602</v>
      </c>
      <c r="AG6">
        <f>TotalData!AG6</f>
        <v>7.9202105895531075E-2</v>
      </c>
      <c r="AH6">
        <f>TotalData!AH6</f>
        <v>-0.4437875586347933</v>
      </c>
      <c r="AI6">
        <f>TotalData!AI6</f>
        <v>-1.03817546785618E-2</v>
      </c>
      <c r="AJ6">
        <f>TotalData!AJ6</f>
        <v>-1.9171680217523E-2</v>
      </c>
      <c r="AK6">
        <f>TotalData!AK6</f>
        <v>-4.4683366833787402E-2</v>
      </c>
      <c r="AL6">
        <f>TotalData!AL6</f>
        <v>-50.704377106059098</v>
      </c>
      <c r="AM6">
        <f>TotalData!AM6</f>
        <v>8.3269113240600032E-2</v>
      </c>
      <c r="AN6">
        <f>TotalData!AN6</f>
        <v>0.5471997016389859</v>
      </c>
      <c r="AO6">
        <f>TotalData!AO6</f>
        <v>0.23887003345475236</v>
      </c>
      <c r="AP6">
        <f>TotalData!AP6</f>
        <v>1.9897363083763433E-3</v>
      </c>
      <c r="AQ6">
        <f>TotalData!AQ6</f>
        <v>0.43457402138574353</v>
      </c>
    </row>
    <row r="8" spans="1:43" x14ac:dyDescent="0.25">
      <c r="B8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TotalData</vt:lpstr>
      <vt:lpstr>MonthlyData</vt:lpstr>
      <vt:lpstr>汽车风险评级</vt:lpstr>
      <vt:lpstr>驾驶行为分析</vt:lpstr>
      <vt:lpstr>保险定价因子</vt:lpstr>
      <vt:lpstr>汽车使用可视化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Kailan Shang</dc:creator>
  <cp:lastModifiedBy>Kailan Shang</cp:lastModifiedBy>
  <dcterms:created xsi:type="dcterms:W3CDTF">2016-09-12T21:01:11Z</dcterms:created>
  <dcterms:modified xsi:type="dcterms:W3CDTF">2016-09-14T03:24:27Z</dcterms:modified>
</cp:coreProperties>
</file>