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CB815E9-4694-44BF-8BAD-D79A09351278}" xr6:coauthVersionLast="47" xr6:coauthVersionMax="47" xr10:uidLastSave="{00000000-0000-0000-0000-000000000000}"/>
  <bookViews>
    <workbookView xWindow="-109" yWindow="-109" windowWidth="26301" windowHeight="14169" xr2:uid="{6337B3D0-06C0-4B26-9800-D585FB7FB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G25" i="1"/>
  <c r="F25" i="1"/>
  <c r="D25" i="1"/>
  <c r="E25" i="1"/>
  <c r="M21" i="1"/>
  <c r="C25" i="1"/>
  <c r="C26" i="1" s="1"/>
  <c r="D26" i="1" l="1"/>
  <c r="E26" i="1" l="1"/>
  <c r="F26" i="1" l="1"/>
  <c r="G26" i="1" l="1"/>
  <c r="H26" i="1" l="1"/>
  <c r="I26" i="1" l="1"/>
  <c r="J26" i="1" l="1"/>
  <c r="K26" i="1" l="1"/>
  <c r="C24" i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L19" i="1"/>
  <c r="N19" i="1" s="1"/>
  <c r="L20" i="1"/>
  <c r="N20" i="1" s="1"/>
  <c r="L8" i="1"/>
  <c r="N8" i="1" s="1"/>
  <c r="D21" i="1"/>
  <c r="E21" i="1"/>
  <c r="F21" i="1"/>
  <c r="G21" i="1"/>
  <c r="H21" i="1"/>
  <c r="I21" i="1"/>
  <c r="J21" i="1"/>
  <c r="K21" i="1"/>
  <c r="C21" i="1"/>
  <c r="C22" i="1" s="1"/>
  <c r="C29" i="1" l="1"/>
  <c r="C27" i="1"/>
  <c r="D24" i="1"/>
  <c r="C28" i="1"/>
  <c r="C30" i="1"/>
  <c r="L21" i="1"/>
  <c r="D22" i="1"/>
  <c r="N18" i="1"/>
  <c r="N21" i="1" s="1"/>
  <c r="E22" i="1" l="1"/>
  <c r="D28" i="1"/>
  <c r="D30" i="1"/>
  <c r="D29" i="1"/>
  <c r="D27" i="1"/>
  <c r="E24" i="1"/>
  <c r="F22" i="1" l="1"/>
  <c r="E28" i="1"/>
  <c r="E30" i="1"/>
  <c r="E27" i="1"/>
  <c r="E29" i="1"/>
  <c r="F24" i="1"/>
  <c r="G24" i="1" l="1"/>
  <c r="F27" i="1"/>
  <c r="F29" i="1"/>
  <c r="G22" i="1"/>
  <c r="F30" i="1"/>
  <c r="F28" i="1"/>
  <c r="H22" i="1" l="1"/>
  <c r="G30" i="1"/>
  <c r="G28" i="1"/>
  <c r="H24" i="1"/>
  <c r="G29" i="1"/>
  <c r="G27" i="1"/>
  <c r="I24" i="1" l="1"/>
  <c r="H29" i="1"/>
  <c r="H27" i="1"/>
  <c r="I22" i="1"/>
  <c r="H30" i="1"/>
  <c r="H28" i="1"/>
  <c r="J22" i="1" l="1"/>
  <c r="I30" i="1"/>
  <c r="I28" i="1"/>
  <c r="J24" i="1"/>
  <c r="I29" i="1"/>
  <c r="I27" i="1"/>
  <c r="K24" i="1" l="1"/>
  <c r="J29" i="1"/>
  <c r="J27" i="1"/>
  <c r="K22" i="1"/>
  <c r="J30" i="1"/>
  <c r="J28" i="1"/>
  <c r="K28" i="1" l="1"/>
  <c r="K30" i="1"/>
  <c r="K29" i="1"/>
  <c r="K27" i="1"/>
</calcChain>
</file>

<file path=xl/sharedStrings.xml><?xml version="1.0" encoding="utf-8"?>
<sst xmlns="http://schemas.openxmlformats.org/spreadsheetml/2006/main" count="37" uniqueCount="37">
  <si>
    <t>Project Overall Budget</t>
  </si>
  <si>
    <t>Plan</t>
  </si>
  <si>
    <t>% Completed</t>
  </si>
  <si>
    <t>EV</t>
  </si>
  <si>
    <t>Week 1</t>
  </si>
  <si>
    <t>Week 2</t>
  </si>
  <si>
    <t>Week 3</t>
  </si>
  <si>
    <t>Week 4</t>
  </si>
  <si>
    <t>Week 5</t>
  </si>
  <si>
    <t>Weekly PV</t>
  </si>
  <si>
    <t>PV or cumulative plan</t>
  </si>
  <si>
    <t>Weekly AC</t>
  </si>
  <si>
    <t>AC or cumulative actual</t>
  </si>
  <si>
    <t>Weekly EV</t>
  </si>
  <si>
    <t>EV or cumulative actual</t>
  </si>
  <si>
    <t>CV = EV - AC</t>
  </si>
  <si>
    <t>SV = EV - PV</t>
  </si>
  <si>
    <t>CPI = EV/AC</t>
  </si>
  <si>
    <t>SVI = EV/PV</t>
  </si>
  <si>
    <t>Category</t>
  </si>
  <si>
    <t>Software and Licensing</t>
  </si>
  <si>
    <t>Evaluate and collect requirements</t>
  </si>
  <si>
    <t>Data Integration/ETL (Data Consolidation &amp; Transformation)</t>
  </si>
  <si>
    <t>Analyze Data</t>
  </si>
  <si>
    <t>Visualization</t>
  </si>
  <si>
    <t>Salary (Labor)</t>
  </si>
  <si>
    <t>Consulting Services</t>
  </si>
  <si>
    <t>User Training</t>
  </si>
  <si>
    <t>Testing</t>
  </si>
  <si>
    <t>Implementation</t>
  </si>
  <si>
    <t>Maintenance and Support</t>
  </si>
  <si>
    <t>Cloud Infrastructure (AWS)</t>
  </si>
  <si>
    <t>Networking Equipment (Firewalls, Switches, Routers)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</si>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</sst>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rgb="FFFFFFFF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/>
        <bgColor rgb="FF0070C0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rgb="FF0070C0"/>
      </patternFill>
    </fill>
    <fill>
      <patternFill patternType="solid">
        <fgColor theme="6" tint="-0.249977111117893"/>
        <bgColor rgb="FF8496B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2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8" fillId="0" borderId="3" xfId="0" applyFont="1" applyBorder="1"/>
    <xf numFmtId="0" fontId="9" fillId="6" borderId="2" xfId="0" applyFont="1" applyFill="1" applyBorder="1" applyAlignment="1">
      <alignment vertical="center" wrapText="1"/>
    </xf>
    <xf numFmtId="0" fontId="5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7" borderId="3" xfId="0" applyNumberFormat="1" applyFont="1" applyFill="1" applyBorder="1"/>
    <xf numFmtId="164" fontId="6" fillId="3" borderId="3" xfId="0" applyNumberFormat="1" applyFont="1" applyFill="1" applyBorder="1"/>
    <xf numFmtId="164" fontId="5" fillId="0" borderId="0" xfId="0" applyNumberFormat="1" applyFont="1"/>
    <xf numFmtId="9" fontId="2" fillId="8" borderId="2" xfId="0" applyNumberFormat="1" applyFont="1" applyFill="1" applyBorder="1"/>
    <xf numFmtId="9" fontId="6" fillId="3" borderId="3" xfId="0" applyNumberFormat="1" applyFont="1" applyFill="1" applyBorder="1"/>
    <xf numFmtId="164" fontId="5" fillId="7" borderId="4" xfId="0" applyNumberFormat="1" applyFont="1" applyFill="1" applyBorder="1"/>
    <xf numFmtId="9" fontId="5" fillId="7" borderId="3" xfId="2" applyFont="1" applyFill="1" applyBorder="1"/>
    <xf numFmtId="10" fontId="5" fillId="7" borderId="3" xfId="2" applyNumberFormat="1" applyFont="1" applyFill="1" applyBorder="1"/>
    <xf numFmtId="164" fontId="11" fillId="7" borderId="3" xfId="0" applyNumberFormat="1" applyFont="1" applyFill="1" applyBorder="1"/>
    <xf numFmtId="164" fontId="11" fillId="7" borderId="4" xfId="0" applyNumberFormat="1" applyFont="1" applyFill="1" applyBorder="1"/>
    <xf numFmtId="9" fontId="11" fillId="7" borderId="3" xfId="2" applyFont="1" applyFill="1" applyBorder="1"/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792D5C84-D7E6-4867-AAAA-BB6973526D06}"/>
    <cellStyle name="Percent" xfId="2" builtinId="5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</dxfs>
  <tableStyles count="2" defaultTableStyle="TableStyleMedium2" defaultPivotStyle="PivotStyleLight16">
    <tableStyle name="Budget_Project-style" pivot="0" count="2" xr9:uid="{7D366917-865C-48EA-8484-B6C1EA3B50C3}">
      <tableStyleElement type="firstRowStripe" dxfId="3"/>
      <tableStyleElement type="secondRowStripe" dxfId="2"/>
    </tableStyle>
    <tableStyle name="Budget_Project-style 2" pivot="0" count="2" xr9:uid="{6FCC906B-26F9-440A-849A-CED8AEF41D3F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Sheet1!$C$7:$K$7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Sheet1!$C$22:$K$22</c:f>
              <c:numCache>
                <c:formatCode>_("$"* #,##0_);_("$"* \(#,##0\);_("$"* "-"??_);_(@_)</c:formatCode>
                <c:ptCount val="9"/>
                <c:pt idx="0">
                  <c:v>118500</c:v>
                </c:pt>
                <c:pt idx="1">
                  <c:v>120800</c:v>
                </c:pt>
                <c:pt idx="2">
                  <c:v>122200</c:v>
                </c:pt>
                <c:pt idx="3">
                  <c:v>125000</c:v>
                </c:pt>
                <c:pt idx="4">
                  <c:v>140050</c:v>
                </c:pt>
                <c:pt idx="5">
                  <c:v>160100</c:v>
                </c:pt>
                <c:pt idx="6">
                  <c:v>167900</c:v>
                </c:pt>
                <c:pt idx="7">
                  <c:v>183950</c:v>
                </c:pt>
                <c:pt idx="8">
                  <c:v>187600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4D8F-BF86-B1E90A3C29D3}"/>
            </c:ext>
          </c:extLst>
        </c:ser>
        <c:ser>
          <c:idx val="1"/>
          <c:order val="1"/>
          <c:tx>
            <c:v>AC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Sheet1!$C$7:$K$7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Sheet1!$C$24:$K$24</c:f>
              <c:numCache>
                <c:formatCode>_("$"* #,##0_);_("$"* \(#,##0\);_("$"* "-"??_);_(@_)</c:formatCode>
                <c:ptCount val="9"/>
                <c:pt idx="0">
                  <c:v>120950</c:v>
                </c:pt>
                <c:pt idx="1">
                  <c:v>122350</c:v>
                </c:pt>
                <c:pt idx="2">
                  <c:v>127650</c:v>
                </c:pt>
                <c:pt idx="3">
                  <c:v>152375</c:v>
                </c:pt>
                <c:pt idx="4">
                  <c:v>156300</c:v>
                </c:pt>
                <c:pt idx="5">
                  <c:v>160300</c:v>
                </c:pt>
                <c:pt idx="6">
                  <c:v>166375</c:v>
                </c:pt>
                <c:pt idx="7">
                  <c:v>172350</c:v>
                </c:pt>
                <c:pt idx="8">
                  <c:v>187600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D8F-BF86-B1E90A3C29D3}"/>
            </c:ext>
          </c:extLst>
        </c:ser>
        <c:ser>
          <c:idx val="2"/>
          <c:order val="2"/>
          <c:tx>
            <c:v>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Sheet1!$C$7:$K$7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Sheet1!$C$26:$K$26</c:f>
              <c:numCache>
                <c:formatCode>_("$"* #,##0_);_("$"* \(#,##0\);_("$"* "-"??_);_(@_)</c:formatCode>
                <c:ptCount val="9"/>
                <c:pt idx="0">
                  <c:v>118500</c:v>
                </c:pt>
                <c:pt idx="1">
                  <c:v>120800</c:v>
                </c:pt>
                <c:pt idx="2">
                  <c:v>122200</c:v>
                </c:pt>
                <c:pt idx="3">
                  <c:v>125000</c:v>
                </c:pt>
                <c:pt idx="4">
                  <c:v>140050</c:v>
                </c:pt>
                <c:pt idx="5">
                  <c:v>160100</c:v>
                </c:pt>
                <c:pt idx="6">
                  <c:v>167900</c:v>
                </c:pt>
                <c:pt idx="7">
                  <c:v>183950</c:v>
                </c:pt>
                <c:pt idx="8">
                  <c:v>187600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3-4D8F-BF86-B1E90A3C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53952"/>
        <c:axId val="568854280"/>
      </c:lineChart>
      <c:catAx>
        <c:axId val="5688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4280"/>
        <c:crosses val="autoZero"/>
        <c:auto val="1"/>
        <c:lblAlgn val="ctr"/>
        <c:lblOffset val="100"/>
        <c:noMultiLvlLbl val="0"/>
      </c:catAx>
      <c:valAx>
        <c:axId val="5688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Sheet1!$C$7:$K$7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Sheet1!$C$29:$K$29</c:f>
              <c:numCache>
                <c:formatCode>0.00%</c:formatCode>
                <c:ptCount val="9"/>
                <c:pt idx="0">
                  <c:v>0.97974369574204212</c:v>
                </c:pt>
                <c:pt idx="1">
                  <c:v>0.98733142623620762</c:v>
                </c:pt>
                <c:pt idx="2">
                  <c:v>0.95730513121817473</c:v>
                </c:pt>
                <c:pt idx="3">
                  <c:v>0.82034454470877771</c:v>
                </c:pt>
                <c:pt idx="4">
                  <c:v>0.89603326935380678</c:v>
                </c:pt>
                <c:pt idx="5">
                  <c:v>0.99875233936369312</c:v>
                </c:pt>
                <c:pt idx="6">
                  <c:v>1.0091660405709992</c:v>
                </c:pt>
                <c:pt idx="7">
                  <c:v>1.0673049028140411</c:v>
                </c:pt>
                <c:pt idx="8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9-4F8A-9952-0E82A3AF333A}"/>
            </c:ext>
          </c:extLst>
        </c:ser>
        <c:ser>
          <c:idx val="1"/>
          <c:order val="1"/>
          <c:tx>
            <c:v>SPI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Sheet1!$C$7:$K$7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Sheet1!$C$30:$K$30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9-4F8A-9952-0E82A3AF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60672"/>
        <c:axId val="536256080"/>
      </c:lineChart>
      <c:catAx>
        <c:axId val="5362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6080"/>
        <c:crosses val="autoZero"/>
        <c:auto val="1"/>
        <c:lblAlgn val="ctr"/>
        <c:lblOffset val="100"/>
        <c:noMultiLvlLbl val="0"/>
      </c:catAx>
      <c:valAx>
        <c:axId val="5362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62459</xdr:colOff>
      <xdr:row>1</xdr:row>
      <xdr:rowOff>74951</xdr:rowOff>
    </xdr:from>
    <xdr:ext cx="15038995" cy="4286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3E5747A-4AA4-4EF5-A47B-BB27426D652C}"/>
            </a:ext>
          </a:extLst>
        </xdr:cNvPr>
        <xdr:cNvSpPr/>
      </xdr:nvSpPr>
      <xdr:spPr>
        <a:xfrm>
          <a:off x="674368" y="248133"/>
          <a:ext cx="15038995" cy="428625"/>
        </a:xfrm>
        <a:prstGeom prst="roundRect">
          <a:avLst>
            <a:gd name="adj" fmla="val 16667"/>
          </a:avLst>
        </a:prstGeom>
        <a:ln w="38100">
          <a:headEnd type="none" w="sm" len="sm"/>
          <a:tailEnd type="none" w="sm" len="sm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2060"/>
            </a:buClr>
            <a:buSzPts val="1800"/>
            <a:buFont typeface="Calibri"/>
            <a:buNone/>
          </a:pPr>
          <a:r>
            <a:rPr lang="en-US" sz="1800" b="1" i="0" u="none" strike="noStrike" cap="none">
              <a:solidFill>
                <a:schemeClr val="accent3">
                  <a:lumMod val="50000"/>
                </a:schemeClr>
              </a:solidFill>
              <a:latin typeface="Calibri"/>
              <a:ea typeface="Calibri"/>
              <a:cs typeface="Calibri"/>
              <a:sym typeface="Calibri"/>
            </a:rPr>
            <a:t>Budget (Overall Project/Program)</a:t>
          </a:r>
          <a:endParaRPr sz="1400" b="1">
            <a:solidFill>
              <a:schemeClr val="accent3">
                <a:lumMod val="50000"/>
              </a:schemeClr>
            </a:solidFill>
          </a:endParaRPr>
        </a:p>
      </xdr:txBody>
    </xdr:sp>
    <xdr:clientData fLocksWithSheet="0"/>
  </xdr:oneCellAnchor>
  <xdr:twoCellAnchor>
    <xdr:from>
      <xdr:col>1</xdr:col>
      <xdr:colOff>1098965</xdr:colOff>
      <xdr:row>32</xdr:row>
      <xdr:rowOff>102095</xdr:rowOff>
    </xdr:from>
    <xdr:to>
      <xdr:col>4</xdr:col>
      <xdr:colOff>958358</xdr:colOff>
      <xdr:row>48</xdr:row>
      <xdr:rowOff>98713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4DF94D-24B7-4C67-BE6B-BD7527FB3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415017</xdr:colOff>
      <xdr:row>31</xdr:row>
      <xdr:rowOff>145596</xdr:rowOff>
    </xdr:from>
    <xdr:to>
      <xdr:col>10</xdr:col>
      <xdr:colOff>959303</xdr:colOff>
      <xdr:row>47</xdr:row>
      <xdr:rowOff>58511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027100-D1BC-4070-A890-C243403E3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F4FE-82B6-4689-9AA9-B0D142850948}">
  <dimension ref="B6:N30"/>
  <sheetViews>
    <sheetView showGridLines="0" tabSelected="1" zoomScale="55" zoomScaleNormal="55" workbookViewId="0">
      <selection activeCell="T34" sqref="T34"/>
    </sheetView>
  </sheetViews>
  <sheetFormatPr defaultColWidth="8.875" defaultRowHeight="14.3" x14ac:dyDescent="0.25"/>
  <cols>
    <col min="1" max="1" width="8.875" style="1"/>
    <col min="2" max="2" width="38.625" style="2" customWidth="1"/>
    <col min="3" max="11" width="14.75" style="1" customWidth="1"/>
    <col min="12" max="12" width="18.25" style="1" customWidth="1"/>
    <col min="13" max="13" width="15" style="1" customWidth="1"/>
    <col min="14" max="14" width="15.75" style="1" customWidth="1"/>
    <col min="15" max="16384" width="8.875" style="1"/>
  </cols>
  <sheetData>
    <row r="6" spans="2:14" ht="38.4" customHeight="1" x14ac:dyDescent="0.25">
      <c r="B6" s="3" t="s">
        <v>0</v>
      </c>
      <c r="C6" s="31">
        <v>2025</v>
      </c>
      <c r="D6" s="32"/>
      <c r="E6" s="32"/>
      <c r="F6" s="32"/>
      <c r="G6" s="32"/>
      <c r="H6" s="32"/>
      <c r="I6" s="32"/>
      <c r="J6" s="32"/>
      <c r="K6" s="33"/>
      <c r="L6" s="29" t="s">
        <v>1</v>
      </c>
      <c r="M6" s="27" t="s">
        <v>2</v>
      </c>
      <c r="N6" s="25" t="s">
        <v>3</v>
      </c>
    </row>
    <row r="7" spans="2:14" ht="14.45" customHeight="1" x14ac:dyDescent="0.25">
      <c r="B7" s="4" t="s">
        <v>19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33</v>
      </c>
      <c r="I7" s="5" t="s">
        <v>34</v>
      </c>
      <c r="J7" s="5" t="s">
        <v>35</v>
      </c>
      <c r="K7" s="5" t="s">
        <v>36</v>
      </c>
      <c r="L7" s="30"/>
      <c r="M7" s="28"/>
      <c r="N7" s="26"/>
    </row>
    <row r="8" spans="2:14" ht="15.65" x14ac:dyDescent="0.3">
      <c r="B8" s="6" t="s">
        <v>20</v>
      </c>
      <c r="C8" s="13">
        <v>100000</v>
      </c>
      <c r="D8" s="13"/>
      <c r="E8" s="13"/>
      <c r="F8" s="13"/>
      <c r="G8" s="13"/>
      <c r="H8" s="13"/>
      <c r="I8" s="13"/>
      <c r="J8" s="13"/>
      <c r="K8" s="13"/>
      <c r="L8" s="13">
        <f>SUM(C8:K8)</f>
        <v>100000</v>
      </c>
      <c r="M8" s="17">
        <v>1</v>
      </c>
      <c r="N8" s="13">
        <f>L8*M8</f>
        <v>100000</v>
      </c>
    </row>
    <row r="9" spans="2:14" ht="15.65" x14ac:dyDescent="0.3">
      <c r="B9" s="6" t="s">
        <v>26</v>
      </c>
      <c r="C9" s="13">
        <v>2000</v>
      </c>
      <c r="D9" s="13">
        <v>2000</v>
      </c>
      <c r="E9" s="13"/>
      <c r="F9" s="13"/>
      <c r="G9" s="13"/>
      <c r="H9" s="13"/>
      <c r="I9" s="13"/>
      <c r="J9" s="13"/>
      <c r="K9" s="13"/>
      <c r="L9" s="13">
        <f t="shared" ref="L9:L20" si="0">SUM(C9:K9)</f>
        <v>4000</v>
      </c>
      <c r="M9" s="17">
        <v>1</v>
      </c>
      <c r="N9" s="13">
        <f t="shared" ref="N9:N20" si="1">L9*M9</f>
        <v>4000</v>
      </c>
    </row>
    <row r="10" spans="2:14" ht="15.65" x14ac:dyDescent="0.3">
      <c r="B10" s="6" t="s">
        <v>31</v>
      </c>
      <c r="C10" s="13">
        <v>5000</v>
      </c>
      <c r="D10" s="13"/>
      <c r="E10" s="13"/>
      <c r="F10" s="13"/>
      <c r="G10" s="13"/>
      <c r="H10" s="13"/>
      <c r="I10" s="13"/>
      <c r="J10" s="13"/>
      <c r="K10" s="13"/>
      <c r="L10" s="13">
        <f t="shared" si="0"/>
        <v>5000</v>
      </c>
      <c r="M10" s="17">
        <v>1</v>
      </c>
      <c r="N10" s="13">
        <f t="shared" si="1"/>
        <v>5000</v>
      </c>
    </row>
    <row r="11" spans="2:14" ht="31.25" x14ac:dyDescent="0.3">
      <c r="B11" s="6" t="s">
        <v>32</v>
      </c>
      <c r="C11" s="13">
        <v>11200</v>
      </c>
      <c r="D11" s="13"/>
      <c r="E11" s="13"/>
      <c r="F11" s="13"/>
      <c r="G11" s="13"/>
      <c r="H11" s="13"/>
      <c r="I11" s="13"/>
      <c r="J11" s="13"/>
      <c r="K11" s="13"/>
      <c r="L11" s="13">
        <f t="shared" si="0"/>
        <v>11200</v>
      </c>
      <c r="M11" s="17">
        <v>1</v>
      </c>
      <c r="N11" s="13">
        <f t="shared" si="1"/>
        <v>11200</v>
      </c>
    </row>
    <row r="12" spans="2:14" ht="15.65" x14ac:dyDescent="0.3">
      <c r="B12" s="6" t="s">
        <v>21</v>
      </c>
      <c r="C12" s="13"/>
      <c r="D12" s="13"/>
      <c r="E12" s="13">
        <v>1100</v>
      </c>
      <c r="F12" s="13"/>
      <c r="G12" s="13"/>
      <c r="H12" s="13"/>
      <c r="I12" s="13"/>
      <c r="J12" s="13"/>
      <c r="K12" s="13"/>
      <c r="L12" s="13">
        <f t="shared" si="0"/>
        <v>1100</v>
      </c>
      <c r="M12" s="17">
        <v>1</v>
      </c>
      <c r="N12" s="13">
        <f t="shared" si="1"/>
        <v>1100</v>
      </c>
    </row>
    <row r="13" spans="2:14" ht="15.65" x14ac:dyDescent="0.3">
      <c r="B13" s="6" t="s">
        <v>23</v>
      </c>
      <c r="C13" s="13"/>
      <c r="D13" s="13"/>
      <c r="E13" s="13"/>
      <c r="F13" s="13">
        <v>2500</v>
      </c>
      <c r="G13" s="13">
        <v>2500</v>
      </c>
      <c r="H13" s="13"/>
      <c r="I13" s="13"/>
      <c r="J13" s="13"/>
      <c r="K13" s="13"/>
      <c r="L13" s="13">
        <f t="shared" si="0"/>
        <v>5000</v>
      </c>
      <c r="M13" s="17">
        <v>1</v>
      </c>
      <c r="N13" s="13">
        <f t="shared" si="1"/>
        <v>5000</v>
      </c>
    </row>
    <row r="14" spans="2:14" ht="31.25" x14ac:dyDescent="0.3">
      <c r="B14" s="6" t="s">
        <v>22</v>
      </c>
      <c r="C14" s="13"/>
      <c r="D14" s="13"/>
      <c r="E14" s="13"/>
      <c r="F14" s="13"/>
      <c r="G14" s="13">
        <v>12250</v>
      </c>
      <c r="H14" s="13">
        <v>12250</v>
      </c>
      <c r="I14" s="13"/>
      <c r="J14" s="13"/>
      <c r="K14" s="13"/>
      <c r="L14" s="13">
        <f t="shared" si="0"/>
        <v>24500</v>
      </c>
      <c r="M14" s="17">
        <v>1</v>
      </c>
      <c r="N14" s="13">
        <f t="shared" si="1"/>
        <v>24500</v>
      </c>
    </row>
    <row r="15" spans="2:14" ht="15.65" x14ac:dyDescent="0.3">
      <c r="B15" s="7" t="s">
        <v>24</v>
      </c>
      <c r="C15" s="13"/>
      <c r="D15" s="13"/>
      <c r="E15" s="13"/>
      <c r="F15" s="13"/>
      <c r="G15" s="13"/>
      <c r="H15" s="13">
        <v>2500</v>
      </c>
      <c r="I15" s="13">
        <v>2500</v>
      </c>
      <c r="J15" s="13">
        <v>2500</v>
      </c>
      <c r="K15" s="13"/>
      <c r="L15" s="13">
        <f t="shared" si="0"/>
        <v>7500</v>
      </c>
      <c r="M15" s="17">
        <v>1</v>
      </c>
      <c r="N15" s="13">
        <f t="shared" si="1"/>
        <v>7500</v>
      </c>
    </row>
    <row r="16" spans="2:14" ht="15.65" x14ac:dyDescent="0.3">
      <c r="B16" s="6" t="s">
        <v>29</v>
      </c>
      <c r="C16" s="13"/>
      <c r="D16" s="13"/>
      <c r="E16" s="13"/>
      <c r="F16" s="13"/>
      <c r="G16" s="13"/>
      <c r="H16" s="13">
        <v>5000</v>
      </c>
      <c r="I16" s="13">
        <v>5000</v>
      </c>
      <c r="J16" s="13">
        <v>5000</v>
      </c>
      <c r="K16" s="13"/>
      <c r="L16" s="13">
        <f t="shared" si="0"/>
        <v>15000</v>
      </c>
      <c r="M16" s="17">
        <v>1</v>
      </c>
      <c r="N16" s="13">
        <f t="shared" si="1"/>
        <v>15000</v>
      </c>
    </row>
    <row r="17" spans="2:14" ht="13.75" customHeight="1" x14ac:dyDescent="0.3">
      <c r="B17" s="6" t="s">
        <v>28</v>
      </c>
      <c r="C17" s="13"/>
      <c r="D17" s="13"/>
      <c r="E17" s="13"/>
      <c r="F17" s="13"/>
      <c r="G17" s="13"/>
      <c r="H17" s="13"/>
      <c r="I17" s="13"/>
      <c r="J17" s="13">
        <v>6000</v>
      </c>
      <c r="K17" s="13"/>
      <c r="L17" s="13">
        <f t="shared" si="0"/>
        <v>6000</v>
      </c>
      <c r="M17" s="17">
        <v>1</v>
      </c>
      <c r="N17" s="13">
        <f t="shared" si="1"/>
        <v>6000</v>
      </c>
    </row>
    <row r="18" spans="2:14" ht="13.75" customHeight="1" x14ac:dyDescent="0.3">
      <c r="B18" s="6" t="s">
        <v>27</v>
      </c>
      <c r="C18" s="13"/>
      <c r="D18" s="13"/>
      <c r="E18" s="13"/>
      <c r="F18" s="13"/>
      <c r="G18" s="13"/>
      <c r="H18" s="13"/>
      <c r="I18" s="13"/>
      <c r="J18" s="13">
        <v>2250</v>
      </c>
      <c r="K18" s="13">
        <v>2250</v>
      </c>
      <c r="L18" s="13">
        <f t="shared" si="0"/>
        <v>4500</v>
      </c>
      <c r="M18" s="17">
        <v>1</v>
      </c>
      <c r="N18" s="13">
        <f t="shared" si="1"/>
        <v>4500</v>
      </c>
    </row>
    <row r="19" spans="2:14" ht="13.75" customHeight="1" x14ac:dyDescent="0.3">
      <c r="B19" s="6" t="s">
        <v>30</v>
      </c>
      <c r="C19" s="13"/>
      <c r="D19" s="13"/>
      <c r="E19" s="13"/>
      <c r="F19" s="13"/>
      <c r="G19" s="13"/>
      <c r="H19" s="13"/>
      <c r="I19" s="13"/>
      <c r="J19" s="13"/>
      <c r="K19" s="13">
        <v>1400</v>
      </c>
      <c r="L19" s="13">
        <f t="shared" si="0"/>
        <v>1400</v>
      </c>
      <c r="M19" s="17">
        <v>1</v>
      </c>
      <c r="N19" s="13">
        <f t="shared" si="1"/>
        <v>1400</v>
      </c>
    </row>
    <row r="20" spans="2:14" ht="15.65" x14ac:dyDescent="0.3">
      <c r="B20" s="6" t="s">
        <v>25</v>
      </c>
      <c r="C20" s="13">
        <v>300</v>
      </c>
      <c r="D20" s="13">
        <v>300</v>
      </c>
      <c r="E20" s="13">
        <v>300</v>
      </c>
      <c r="F20" s="13">
        <v>300</v>
      </c>
      <c r="G20" s="13">
        <v>300</v>
      </c>
      <c r="H20" s="13">
        <v>300</v>
      </c>
      <c r="I20" s="13">
        <v>300</v>
      </c>
      <c r="J20" s="13">
        <v>300</v>
      </c>
      <c r="K20" s="13"/>
      <c r="L20" s="13">
        <f t="shared" si="0"/>
        <v>2400</v>
      </c>
      <c r="M20" s="17">
        <v>1</v>
      </c>
      <c r="N20" s="13">
        <f t="shared" si="1"/>
        <v>2400</v>
      </c>
    </row>
    <row r="21" spans="2:14" ht="15.65" x14ac:dyDescent="0.3">
      <c r="B21" s="8" t="s">
        <v>9</v>
      </c>
      <c r="C21" s="14">
        <f t="shared" ref="C21:L21" si="2">SUM(C8:C20)</f>
        <v>118500</v>
      </c>
      <c r="D21" s="14">
        <f t="shared" si="2"/>
        <v>2300</v>
      </c>
      <c r="E21" s="14">
        <f t="shared" si="2"/>
        <v>1400</v>
      </c>
      <c r="F21" s="14">
        <f t="shared" si="2"/>
        <v>2800</v>
      </c>
      <c r="G21" s="14">
        <f t="shared" si="2"/>
        <v>15050</v>
      </c>
      <c r="H21" s="14">
        <f t="shared" si="2"/>
        <v>20050</v>
      </c>
      <c r="I21" s="14">
        <f t="shared" si="2"/>
        <v>7800</v>
      </c>
      <c r="J21" s="14">
        <f t="shared" si="2"/>
        <v>16050</v>
      </c>
      <c r="K21" s="14">
        <f t="shared" si="2"/>
        <v>3650</v>
      </c>
      <c r="L21" s="15">
        <f t="shared" si="2"/>
        <v>187600</v>
      </c>
      <c r="M21" s="18">
        <f>AVERAGE(M8:M20)</f>
        <v>1</v>
      </c>
      <c r="N21" s="15">
        <f>SUM(N8:N20)</f>
        <v>187600</v>
      </c>
    </row>
    <row r="22" spans="2:14" ht="15.65" x14ac:dyDescent="0.3">
      <c r="B22" s="8" t="s">
        <v>10</v>
      </c>
      <c r="C22" s="14">
        <f>C21</f>
        <v>118500</v>
      </c>
      <c r="D22" s="14">
        <f>C22+D21</f>
        <v>120800</v>
      </c>
      <c r="E22" s="14">
        <f>D22+E21</f>
        <v>122200</v>
      </c>
      <c r="F22" s="14">
        <f>E22+F21</f>
        <v>125000</v>
      </c>
      <c r="G22" s="14">
        <f t="shared" ref="G22:K22" si="3">F22+G21</f>
        <v>140050</v>
      </c>
      <c r="H22" s="14">
        <f t="shared" si="3"/>
        <v>160100</v>
      </c>
      <c r="I22" s="14">
        <f t="shared" si="3"/>
        <v>167900</v>
      </c>
      <c r="J22" s="14">
        <f t="shared" si="3"/>
        <v>183950</v>
      </c>
      <c r="K22" s="22">
        <f t="shared" si="3"/>
        <v>187600</v>
      </c>
      <c r="L22" s="16"/>
      <c r="M22" s="16"/>
      <c r="N22" s="16"/>
    </row>
    <row r="23" spans="2:14" ht="15.65" x14ac:dyDescent="0.3">
      <c r="B23" s="8" t="s">
        <v>11</v>
      </c>
      <c r="C23" s="14">
        <v>120950</v>
      </c>
      <c r="D23" s="14">
        <v>1400</v>
      </c>
      <c r="E23" s="14">
        <v>5300</v>
      </c>
      <c r="F23" s="14">
        <v>24725</v>
      </c>
      <c r="G23" s="14">
        <v>3925</v>
      </c>
      <c r="H23" s="14">
        <v>4000</v>
      </c>
      <c r="I23" s="14">
        <v>6075</v>
      </c>
      <c r="J23" s="14">
        <v>5975</v>
      </c>
      <c r="K23" s="14">
        <v>15250</v>
      </c>
      <c r="L23" s="16"/>
      <c r="M23" s="16"/>
      <c r="N23" s="16"/>
    </row>
    <row r="24" spans="2:14" ht="15.65" x14ac:dyDescent="0.3">
      <c r="B24" s="8" t="s">
        <v>12</v>
      </c>
      <c r="C24" s="14">
        <f>C23</f>
        <v>120950</v>
      </c>
      <c r="D24" s="14">
        <f>C24+D23</f>
        <v>122350</v>
      </c>
      <c r="E24" s="14">
        <f t="shared" ref="E24:K24" si="4">D24+E23</f>
        <v>127650</v>
      </c>
      <c r="F24" s="14">
        <f t="shared" si="4"/>
        <v>152375</v>
      </c>
      <c r="G24" s="14">
        <f t="shared" si="4"/>
        <v>156300</v>
      </c>
      <c r="H24" s="14">
        <f t="shared" si="4"/>
        <v>160300</v>
      </c>
      <c r="I24" s="14">
        <f t="shared" si="4"/>
        <v>166375</v>
      </c>
      <c r="J24" s="14">
        <f t="shared" si="4"/>
        <v>172350</v>
      </c>
      <c r="K24" s="22">
        <f t="shared" si="4"/>
        <v>187600</v>
      </c>
      <c r="L24" s="16"/>
      <c r="M24" s="16"/>
      <c r="N24" s="16"/>
    </row>
    <row r="25" spans="2:14" ht="15.65" x14ac:dyDescent="0.3">
      <c r="B25" s="8" t="s">
        <v>13</v>
      </c>
      <c r="C25" s="14">
        <f>C8+C9+C10+C11+C20*M20</f>
        <v>118500</v>
      </c>
      <c r="D25" s="14">
        <f>D9+D20*$M20</f>
        <v>2300</v>
      </c>
      <c r="E25" s="14">
        <f>E12+E20*M20</f>
        <v>1400</v>
      </c>
      <c r="F25" s="14">
        <f>F13+F20*$M20</f>
        <v>2800</v>
      </c>
      <c r="G25" s="14">
        <f>G13+G14+G20*$M20</f>
        <v>15050</v>
      </c>
      <c r="H25" s="14">
        <f>H14+H15+H16+H20*$M20</f>
        <v>20050</v>
      </c>
      <c r="I25" s="14">
        <f>I15+I16+I20*$M20</f>
        <v>7800</v>
      </c>
      <c r="J25" s="14">
        <f>J15+J16+J17+J18+J20*$M20</f>
        <v>16050</v>
      </c>
      <c r="K25" s="14">
        <f>K18+K19</f>
        <v>3650</v>
      </c>
      <c r="L25" s="16"/>
      <c r="M25" s="16"/>
      <c r="N25" s="16"/>
    </row>
    <row r="26" spans="2:14" ht="15.65" x14ac:dyDescent="0.3">
      <c r="B26" s="8" t="s">
        <v>14</v>
      </c>
      <c r="C26" s="14">
        <f>C25</f>
        <v>118500</v>
      </c>
      <c r="D26" s="14">
        <f>C26+D25</f>
        <v>120800</v>
      </c>
      <c r="E26" s="14">
        <f t="shared" ref="E26:K26" si="5">D26+E25</f>
        <v>122200</v>
      </c>
      <c r="F26" s="14">
        <f t="shared" si="5"/>
        <v>125000</v>
      </c>
      <c r="G26" s="14">
        <f t="shared" si="5"/>
        <v>140050</v>
      </c>
      <c r="H26" s="14">
        <f t="shared" si="5"/>
        <v>160100</v>
      </c>
      <c r="I26" s="14">
        <f t="shared" si="5"/>
        <v>167900</v>
      </c>
      <c r="J26" s="14">
        <f t="shared" si="5"/>
        <v>183950</v>
      </c>
      <c r="K26" s="22">
        <f t="shared" si="5"/>
        <v>187600</v>
      </c>
      <c r="L26" s="16"/>
      <c r="M26" s="16"/>
      <c r="N26" s="16"/>
    </row>
    <row r="27" spans="2:14" ht="15.65" x14ac:dyDescent="0.3">
      <c r="B27" s="10" t="s">
        <v>15</v>
      </c>
      <c r="C27" s="14">
        <f>C26-C24</f>
        <v>-2450</v>
      </c>
      <c r="D27" s="14">
        <f t="shared" ref="D27:J27" si="6">D26-D24</f>
        <v>-1550</v>
      </c>
      <c r="E27" s="14">
        <f t="shared" si="6"/>
        <v>-5450</v>
      </c>
      <c r="F27" s="14">
        <f t="shared" si="6"/>
        <v>-27375</v>
      </c>
      <c r="G27" s="14">
        <f t="shared" si="6"/>
        <v>-16250</v>
      </c>
      <c r="H27" s="14">
        <f t="shared" si="6"/>
        <v>-200</v>
      </c>
      <c r="I27" s="14">
        <f t="shared" si="6"/>
        <v>1525</v>
      </c>
      <c r="J27" s="14">
        <f t="shared" si="6"/>
        <v>11600</v>
      </c>
      <c r="K27" s="22">
        <f>K26-K24</f>
        <v>0</v>
      </c>
      <c r="L27" s="16"/>
      <c r="M27" s="16"/>
      <c r="N27" s="16"/>
    </row>
    <row r="28" spans="2:14" ht="15.65" x14ac:dyDescent="0.3">
      <c r="B28" s="11" t="s">
        <v>16</v>
      </c>
      <c r="C28" s="19">
        <f>C26-C22</f>
        <v>0</v>
      </c>
      <c r="D28" s="19">
        <f t="shared" ref="D28:K28" si="7">D26-D22</f>
        <v>0</v>
      </c>
      <c r="E28" s="19">
        <f t="shared" si="7"/>
        <v>0</v>
      </c>
      <c r="F28" s="19">
        <f t="shared" si="7"/>
        <v>0</v>
      </c>
      <c r="G28" s="19">
        <f t="shared" si="7"/>
        <v>0</v>
      </c>
      <c r="H28" s="19">
        <f t="shared" si="7"/>
        <v>0</v>
      </c>
      <c r="I28" s="19">
        <f t="shared" si="7"/>
        <v>0</v>
      </c>
      <c r="J28" s="19">
        <f t="shared" si="7"/>
        <v>0</v>
      </c>
      <c r="K28" s="23">
        <f t="shared" si="7"/>
        <v>0</v>
      </c>
      <c r="L28" s="9"/>
      <c r="M28" s="9"/>
      <c r="N28" s="9"/>
    </row>
    <row r="29" spans="2:14" ht="15.65" x14ac:dyDescent="0.3">
      <c r="B29" s="12" t="s">
        <v>17</v>
      </c>
      <c r="C29" s="21">
        <f>C26/C24</f>
        <v>0.97974369574204212</v>
      </c>
      <c r="D29" s="21">
        <f t="shared" ref="D29:K29" si="8">D26/D24</f>
        <v>0.98733142623620762</v>
      </c>
      <c r="E29" s="21">
        <f t="shared" si="8"/>
        <v>0.95730513121817473</v>
      </c>
      <c r="F29" s="21">
        <f t="shared" si="8"/>
        <v>0.82034454470877771</v>
      </c>
      <c r="G29" s="21">
        <f t="shared" si="8"/>
        <v>0.89603326935380678</v>
      </c>
      <c r="H29" s="21">
        <f t="shared" si="8"/>
        <v>0.99875233936369312</v>
      </c>
      <c r="I29" s="21">
        <f t="shared" si="8"/>
        <v>1.0091660405709992</v>
      </c>
      <c r="J29" s="21">
        <f t="shared" si="8"/>
        <v>1.0673049028140411</v>
      </c>
      <c r="K29" s="24">
        <f t="shared" si="8"/>
        <v>1</v>
      </c>
      <c r="L29" s="9"/>
      <c r="M29" s="9"/>
      <c r="N29" s="9"/>
    </row>
    <row r="30" spans="2:14" ht="15.65" x14ac:dyDescent="0.3">
      <c r="B30" s="12" t="s">
        <v>18</v>
      </c>
      <c r="C30" s="20">
        <f>C26/C22</f>
        <v>1</v>
      </c>
      <c r="D30" s="20">
        <f t="shared" ref="D30:K30" si="9">D26/D22</f>
        <v>1</v>
      </c>
      <c r="E30" s="20">
        <f t="shared" si="9"/>
        <v>1</v>
      </c>
      <c r="F30" s="20">
        <f t="shared" si="9"/>
        <v>1</v>
      </c>
      <c r="G30" s="20">
        <f t="shared" si="9"/>
        <v>1</v>
      </c>
      <c r="H30" s="20">
        <f t="shared" si="9"/>
        <v>1</v>
      </c>
      <c r="I30" s="20">
        <f t="shared" si="9"/>
        <v>1</v>
      </c>
      <c r="J30" s="20">
        <f t="shared" si="9"/>
        <v>1</v>
      </c>
      <c r="K30" s="24">
        <f t="shared" si="9"/>
        <v>1</v>
      </c>
      <c r="L30" s="9"/>
      <c r="M30" s="9"/>
      <c r="N30" s="9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2025-02-22T11:46:18Z</dcterms:created>
  <dcterms:modified xsi:type="dcterms:W3CDTF">2025-03-14T03:21:09Z</dcterms:modified>
</cp:coreProperties>
</file>