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ki\Documents\Лабы\"/>
    </mc:Choice>
  </mc:AlternateContent>
  <bookViews>
    <workbookView xWindow="0" yWindow="0" windowWidth="15345" windowHeight="445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P20" i="1"/>
  <c r="P21" i="1"/>
  <c r="P22" i="1"/>
  <c r="P23" i="1"/>
  <c r="P24" i="1"/>
  <c r="P25" i="1"/>
  <c r="P26" i="1"/>
  <c r="P27" i="1"/>
  <c r="P28" i="1"/>
  <c r="P29" i="1"/>
  <c r="P30" i="1"/>
  <c r="P18" i="1"/>
  <c r="O19" i="1"/>
  <c r="O20" i="1"/>
  <c r="O21" i="1"/>
  <c r="O22" i="1"/>
  <c r="O23" i="1"/>
  <c r="O24" i="1"/>
  <c r="O25" i="1"/>
  <c r="O26" i="1"/>
  <c r="O27" i="1"/>
  <c r="O28" i="1"/>
  <c r="O29" i="1"/>
  <c r="O30" i="1"/>
  <c r="O18" i="1"/>
  <c r="K18" i="1"/>
  <c r="N19" i="1"/>
  <c r="N20" i="1"/>
  <c r="N21" i="1"/>
  <c r="N22" i="1"/>
  <c r="N23" i="1"/>
  <c r="N24" i="1"/>
  <c r="N25" i="1"/>
  <c r="N26" i="1"/>
  <c r="N27" i="1"/>
  <c r="N28" i="1"/>
  <c r="N29" i="1"/>
  <c r="N30" i="1"/>
  <c r="N18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N4" i="1"/>
  <c r="N5" i="1"/>
  <c r="N6" i="1"/>
  <c r="N7" i="1"/>
  <c r="N8" i="1"/>
  <c r="N9" i="1"/>
  <c r="N10" i="1"/>
  <c r="N11" i="1"/>
  <c r="N12" i="1"/>
  <c r="N13" i="1"/>
  <c r="N14" i="1"/>
  <c r="N15" i="1"/>
  <c r="N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L19" i="1"/>
  <c r="L20" i="1"/>
  <c r="L21" i="1"/>
  <c r="L22" i="1"/>
  <c r="L23" i="1"/>
  <c r="L24" i="1"/>
  <c r="L25" i="1"/>
  <c r="L26" i="1"/>
  <c r="L27" i="1"/>
  <c r="L28" i="1"/>
  <c r="L29" i="1"/>
  <c r="L30" i="1"/>
  <c r="L18" i="1"/>
  <c r="K19" i="1"/>
  <c r="K20" i="1"/>
  <c r="K21" i="1"/>
  <c r="K22" i="1"/>
  <c r="K23" i="1"/>
  <c r="K24" i="1"/>
  <c r="K25" i="1"/>
  <c r="K26" i="1"/>
  <c r="K27" i="1"/>
  <c r="K28" i="1"/>
  <c r="K29" i="1"/>
  <c r="K30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F19" i="1"/>
  <c r="F20" i="1"/>
  <c r="F21" i="1"/>
  <c r="F22" i="1"/>
  <c r="F23" i="1"/>
  <c r="F24" i="1"/>
  <c r="F25" i="1"/>
  <c r="F26" i="1"/>
  <c r="F27" i="1"/>
  <c r="F28" i="1"/>
  <c r="F29" i="1"/>
  <c r="F30" i="1"/>
  <c r="F18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B12" i="1"/>
  <c r="B11" i="1"/>
  <c r="B10" i="1"/>
  <c r="B9" i="1"/>
  <c r="B8" i="1"/>
  <c r="B7" i="1"/>
  <c r="B6" i="1"/>
  <c r="B5" i="1"/>
  <c r="B4" i="1"/>
  <c r="B3" i="1"/>
  <c r="J31" i="1" l="1"/>
  <c r="L31" i="1"/>
  <c r="K31" i="1"/>
  <c r="H31" i="1"/>
  <c r="F31" i="1"/>
  <c r="G31" i="1"/>
  <c r="C33" i="1"/>
  <c r="C13" i="1"/>
  <c r="C16" i="1" s="1"/>
  <c r="P31" i="1" l="1"/>
  <c r="O31" i="1"/>
  <c r="N31" i="1"/>
  <c r="D36" i="1"/>
  <c r="D37" i="1" s="1"/>
  <c r="D38" i="1" s="1"/>
  <c r="E36" i="1"/>
  <c r="C36" i="1"/>
  <c r="L37" i="1" l="1"/>
  <c r="L41" i="1"/>
  <c r="L45" i="1"/>
  <c r="L36" i="1"/>
  <c r="L38" i="1"/>
  <c r="L42" i="1"/>
  <c r="L46" i="1"/>
  <c r="L39" i="1"/>
  <c r="L43" i="1"/>
  <c r="L47" i="1"/>
  <c r="L40" i="1"/>
  <c r="L44" i="1"/>
  <c r="L48" i="1"/>
  <c r="J37" i="1"/>
  <c r="J41" i="1"/>
  <c r="J45" i="1"/>
  <c r="J38" i="1"/>
  <c r="J42" i="1"/>
  <c r="J46" i="1"/>
  <c r="J36" i="1"/>
  <c r="J39" i="1"/>
  <c r="J43" i="1"/>
  <c r="J47" i="1"/>
  <c r="J40" i="1"/>
  <c r="J44" i="1"/>
  <c r="J48" i="1"/>
  <c r="D40" i="1"/>
  <c r="D41" i="1" s="1"/>
  <c r="K37" i="1"/>
  <c r="K41" i="1"/>
  <c r="K45" i="1"/>
  <c r="K38" i="1"/>
  <c r="K42" i="1"/>
  <c r="K46" i="1"/>
  <c r="K39" i="1"/>
  <c r="K43" i="1"/>
  <c r="K47" i="1"/>
  <c r="K36" i="1"/>
  <c r="K40" i="1"/>
  <c r="K44" i="1"/>
  <c r="K48" i="1"/>
  <c r="E40" i="1"/>
  <c r="E41" i="1" s="1"/>
  <c r="E37" i="1"/>
  <c r="E38" i="1" s="1"/>
  <c r="C40" i="1"/>
  <c r="C41" i="1" s="1"/>
  <c r="C37" i="1"/>
  <c r="C38" i="1" s="1"/>
  <c r="L49" i="1" l="1"/>
  <c r="E39" i="1" s="1"/>
  <c r="E42" i="1" s="1"/>
  <c r="K49" i="1"/>
  <c r="D39" i="1" s="1"/>
  <c r="D42" i="1" s="1"/>
  <c r="J49" i="1"/>
  <c r="C39" i="1" s="1"/>
  <c r="C42" i="1" s="1"/>
</calcChain>
</file>

<file path=xl/sharedStrings.xml><?xml version="1.0" encoding="utf-8"?>
<sst xmlns="http://schemas.openxmlformats.org/spreadsheetml/2006/main" count="45" uniqueCount="36">
  <si>
    <t>(d-dср)^2</t>
  </si>
  <si>
    <t>d микрометр</t>
  </si>
  <si>
    <t>sigma d сист</t>
  </si>
  <si>
    <t>sigma d cлуч=(1/10)*sqrt(сумма(dn-dср)^2)</t>
  </si>
  <si>
    <t>Сумма (dn-dср)</t>
  </si>
  <si>
    <t>sigma d = sqrt((sigma dсист)^2+(sigma dсл)^2)</t>
  </si>
  <si>
    <t>v, мВ при l=20 см</t>
  </si>
  <si>
    <t>v, мВ при l=30 см</t>
  </si>
  <si>
    <t>dxm(20), мВ = (0,003*v+4*0,01)</t>
  </si>
  <si>
    <t>dxm(30), мВ = (0,003*v+4*0,01)</t>
  </si>
  <si>
    <t>dxm(50), мВ = (0,003*v+4*0,01)</t>
  </si>
  <si>
    <t>v^2, мВ при l=20 см</t>
  </si>
  <si>
    <t>v^2, мВ при l=30 см</t>
  </si>
  <si>
    <t>v^2, мВ при l=50 см</t>
  </si>
  <si>
    <t>№</t>
  </si>
  <si>
    <t>Средн. Знач.</t>
  </si>
  <si>
    <t>î^2</t>
  </si>
  <si>
    <t>I, мА при всех длинах</t>
  </si>
  <si>
    <t>Среднее значение î^2</t>
  </si>
  <si>
    <t>v*I при l=20 см</t>
  </si>
  <si>
    <t>v*I при l=30 см</t>
  </si>
  <si>
    <t>v*I при l=50 см</t>
  </si>
  <si>
    <t>Rср^2</t>
  </si>
  <si>
    <t>sigma Rслуч=(1/sqrt(N))*sqrt(v^2/i^2-Rcp^2)</t>
  </si>
  <si>
    <t>sigma Rсист=Rcр*sqrt((sigV/v)^2+(sigI/I)^2) l=20</t>
  </si>
  <si>
    <t>sigma Rсист=Rcр*sqrt((sigV/v)^2+(sigI/I)^2) l=30</t>
  </si>
  <si>
    <t>sigma Rсист=Rcр*sqrt((sigV/v)^2+(sigI/I)^2) l=50</t>
  </si>
  <si>
    <t>Cреднее значение</t>
  </si>
  <si>
    <t xml:space="preserve">sigma R=sqrt((sigRслуч)^2+(sigRсист)^2) </t>
  </si>
  <si>
    <t>Rпр=Rcp+(Rcp^2/Rv)</t>
  </si>
  <si>
    <t>l=20 cм</t>
  </si>
  <si>
    <t>l=30 cм</t>
  </si>
  <si>
    <t>l=50 cм</t>
  </si>
  <si>
    <t xml:space="preserve">Rср =  &lt;VI&gt;/&lt;I^2&gt; </t>
  </si>
  <si>
    <t xml:space="preserve">po=Rпр*п*d^2/(l*4) </t>
  </si>
  <si>
    <t>sigma po=po*sqrt((sigR/R)^2+(2sigd/d)^2+(sigl/l)^2)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</si>
</sst>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2" fontId="0" fillId="0" borderId="1" xfId="0" applyNumberFormat="1" applyBorder="1"/>
    <xf numFmtId="2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9" fontId="0" fillId="0" borderId="7" xfId="0" applyNumberFormat="1" applyBorder="1"/>
    <xf numFmtId="169" fontId="0" fillId="0" borderId="5" xfId="0" applyNumberFormat="1" applyBorder="1"/>
    <xf numFmtId="0" fontId="0" fillId="0" borderId="18" xfId="0" applyBorder="1"/>
    <xf numFmtId="0" fontId="0" fillId="0" borderId="15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Fill="1" applyBorder="1"/>
    <xf numFmtId="0" fontId="0" fillId="0" borderId="19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2" fontId="0" fillId="0" borderId="23" xfId="0" applyNumberFormat="1" applyBorder="1"/>
    <xf numFmtId="2" fontId="0" fillId="0" borderId="25" xfId="0" applyNumberFormat="1" applyBorder="1"/>
    <xf numFmtId="2" fontId="0" fillId="0" borderId="17" xfId="0" applyNumberFormat="1" applyBorder="1"/>
    <xf numFmtId="2" fontId="0" fillId="0" borderId="30" xfId="0" applyNumberFormat="1" applyBorder="1"/>
    <xf numFmtId="0" fontId="0" fillId="0" borderId="2" xfId="0" applyFill="1" applyBorder="1"/>
    <xf numFmtId="2" fontId="0" fillId="0" borderId="22" xfId="0" applyNumberFormat="1" applyBorder="1"/>
    <xf numFmtId="2" fontId="0" fillId="0" borderId="24" xfId="0" applyNumberFormat="1" applyBorder="1"/>
    <xf numFmtId="2" fontId="0" fillId="0" borderId="28" xfId="0" applyNumberFormat="1" applyBorder="1"/>
    <xf numFmtId="167" fontId="0" fillId="0" borderId="2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tabSelected="1" topLeftCell="K1" zoomScale="93" zoomScaleNormal="93" workbookViewId="0">
      <selection activeCell="R23" sqref="R23"/>
    </sheetView>
  </sheetViews>
  <sheetFormatPr defaultRowHeight="15" x14ac:dyDescent="0.25"/>
  <cols>
    <col min="2" max="2" width="40.375" customWidth="1"/>
    <col min="3" max="4" width="12.875" customWidth="1"/>
    <col min="5" max="5" width="12.25" customWidth="1"/>
    <col min="6" max="6" width="20.125" customWidth="1"/>
    <col min="7" max="8" width="16.625" customWidth="1"/>
    <col min="9" max="9" width="17" customWidth="1"/>
    <col min="10" max="10" width="37.625" customWidth="1"/>
    <col min="11" max="11" width="37.5" customWidth="1"/>
    <col min="12" max="12" width="38.375" customWidth="1"/>
    <col min="14" max="14" width="16.125" customWidth="1"/>
    <col min="15" max="15" width="13.625" customWidth="1"/>
    <col min="16" max="16" width="15" customWidth="1"/>
  </cols>
  <sheetData>
    <row r="1" spans="2:16" ht="15.75" thickBot="1" x14ac:dyDescent="0.3"/>
    <row r="2" spans="2:16" ht="15.75" thickBot="1" x14ac:dyDescent="0.3">
      <c r="B2" s="3" t="s">
        <v>0</v>
      </c>
      <c r="C2" s="4" t="s">
        <v>1</v>
      </c>
      <c r="D2" s="8"/>
      <c r="E2" s="14" t="s">
        <v>14</v>
      </c>
      <c r="F2" s="16" t="s">
        <v>6</v>
      </c>
      <c r="G2" s="4" t="s">
        <v>7</v>
      </c>
      <c r="H2" s="47" t="s">
        <v>7</v>
      </c>
      <c r="I2" s="8"/>
      <c r="J2" s="14" t="s">
        <v>8</v>
      </c>
      <c r="K2" s="18" t="s">
        <v>9</v>
      </c>
      <c r="L2" s="18" t="s">
        <v>10</v>
      </c>
      <c r="N2" s="14" t="s">
        <v>8</v>
      </c>
      <c r="O2" s="18" t="s">
        <v>9</v>
      </c>
      <c r="P2" s="18" t="s">
        <v>10</v>
      </c>
    </row>
    <row r="3" spans="2:16" x14ac:dyDescent="0.25">
      <c r="B3" s="32">
        <f>(C3-0.364)^2</f>
        <v>1.600000000000003E-5</v>
      </c>
      <c r="C3" s="33">
        <v>0.36</v>
      </c>
      <c r="D3" s="8"/>
      <c r="E3" s="32">
        <v>1</v>
      </c>
      <c r="F3" s="28">
        <v>238</v>
      </c>
      <c r="G3" s="33">
        <v>360</v>
      </c>
      <c r="H3" s="19">
        <v>572</v>
      </c>
      <c r="I3" s="8"/>
      <c r="J3" s="48">
        <f>((0.0003*F3)+0.04)</f>
        <v>0.1114</v>
      </c>
      <c r="K3" s="11">
        <f>((0.0003*G3)+0.04)</f>
        <v>0.14799999999999999</v>
      </c>
      <c r="L3" s="43">
        <f>((0.0003*H3)+0.04)</f>
        <v>0.21159999999999998</v>
      </c>
      <c r="N3" s="51">
        <f>((0.0003*F3)+0.04)</f>
        <v>0.1114</v>
      </c>
      <c r="O3" s="51">
        <f t="shared" ref="O3:P15" si="0">((0.0003*G3)+0.04)</f>
        <v>0.14799999999999999</v>
      </c>
      <c r="P3" s="51">
        <f t="shared" si="0"/>
        <v>0.21159999999999998</v>
      </c>
    </row>
    <row r="4" spans="2:16" x14ac:dyDescent="0.25">
      <c r="B4" s="34">
        <f t="shared" ref="B4:B12" si="1">(C4-0.364)^2</f>
        <v>1.0000000000000019E-6</v>
      </c>
      <c r="C4" s="35">
        <v>0.36499999999999999</v>
      </c>
      <c r="D4" s="8"/>
      <c r="E4" s="34">
        <v>2</v>
      </c>
      <c r="F4" s="29">
        <v>395</v>
      </c>
      <c r="G4" s="35">
        <v>626</v>
      </c>
      <c r="H4" s="20">
        <v>973</v>
      </c>
      <c r="I4" s="8"/>
      <c r="J4" s="49">
        <f>((0.0003*F4)+0.04)</f>
        <v>0.1585</v>
      </c>
      <c r="K4" s="10">
        <f>((0.0003*G4)+0.04)</f>
        <v>0.2278</v>
      </c>
      <c r="L4" s="44">
        <f>((0.0003*H4)+0.04)</f>
        <v>0.33189999999999997</v>
      </c>
      <c r="N4" s="51">
        <f t="shared" ref="N4:N15" si="2">((0.0003*F4)+0.04)</f>
        <v>0.1585</v>
      </c>
      <c r="O4" s="51">
        <f t="shared" si="0"/>
        <v>0.2278</v>
      </c>
      <c r="P4" s="51">
        <f t="shared" si="0"/>
        <v>0.33189999999999997</v>
      </c>
    </row>
    <row r="5" spans="2:16" x14ac:dyDescent="0.25">
      <c r="B5" s="34">
        <f t="shared" si="1"/>
        <v>1.600000000000003E-5</v>
      </c>
      <c r="C5" s="35">
        <v>0.36</v>
      </c>
      <c r="D5" s="8"/>
      <c r="E5" s="34">
        <v>3</v>
      </c>
      <c r="F5" s="29">
        <v>545</v>
      </c>
      <c r="G5" s="35">
        <v>803</v>
      </c>
      <c r="H5" s="20">
        <v>1360</v>
      </c>
      <c r="I5" s="8"/>
      <c r="J5" s="49">
        <f>((0.0003*F5)+0.04)</f>
        <v>0.20349999999999999</v>
      </c>
      <c r="K5" s="10">
        <f>((0.0003*G5)+0.04)</f>
        <v>0.28089999999999998</v>
      </c>
      <c r="L5" s="44">
        <f>((0.0003*H5)+0.04)</f>
        <v>0.44799999999999995</v>
      </c>
      <c r="N5" s="51">
        <f t="shared" si="2"/>
        <v>0.20349999999999999</v>
      </c>
      <c r="O5" s="51">
        <f t="shared" si="0"/>
        <v>0.28089999999999998</v>
      </c>
      <c r="P5" s="51">
        <f t="shared" si="0"/>
        <v>0.44799999999999995</v>
      </c>
    </row>
    <row r="6" spans="2:16" x14ac:dyDescent="0.25">
      <c r="B6" s="34">
        <f t="shared" si="1"/>
        <v>3.6000000000000062E-5</v>
      </c>
      <c r="C6" s="35">
        <v>0.37</v>
      </c>
      <c r="D6" s="8"/>
      <c r="E6" s="34">
        <v>4</v>
      </c>
      <c r="F6" s="29">
        <v>695</v>
      </c>
      <c r="G6" s="35">
        <v>1045</v>
      </c>
      <c r="H6" s="20">
        <v>1688</v>
      </c>
      <c r="I6" s="8"/>
      <c r="J6" s="49">
        <f>((0.0003*F6)+0.04)</f>
        <v>0.2485</v>
      </c>
      <c r="K6" s="10">
        <f>((0.0003*G6)+0.04)</f>
        <v>0.35349999999999993</v>
      </c>
      <c r="L6" s="44">
        <f>((0.0003*H6)+0.04)</f>
        <v>0.5464</v>
      </c>
      <c r="N6" s="51">
        <f t="shared" si="2"/>
        <v>0.2485</v>
      </c>
      <c r="O6" s="51">
        <f t="shared" si="0"/>
        <v>0.35349999999999993</v>
      </c>
      <c r="P6" s="51">
        <f t="shared" si="0"/>
        <v>0.5464</v>
      </c>
    </row>
    <row r="7" spans="2:16" x14ac:dyDescent="0.25">
      <c r="B7" s="34">
        <f t="shared" si="1"/>
        <v>1.0000000000000019E-6</v>
      </c>
      <c r="C7" s="35">
        <v>0.36499999999999999</v>
      </c>
      <c r="D7" s="8"/>
      <c r="E7" s="34">
        <v>5</v>
      </c>
      <c r="F7" s="29">
        <v>864</v>
      </c>
      <c r="G7" s="35">
        <v>1256</v>
      </c>
      <c r="H7" s="20">
        <v>2151</v>
      </c>
      <c r="I7" s="8"/>
      <c r="J7" s="49">
        <f>((0.0003*F7)+0.04)</f>
        <v>0.29919999999999997</v>
      </c>
      <c r="K7" s="10">
        <f>((0.0003*G7)+0.04)</f>
        <v>0.41679999999999995</v>
      </c>
      <c r="L7" s="44">
        <f>((0.0003*H7)+0.04)</f>
        <v>0.68530000000000002</v>
      </c>
      <c r="N7" s="51">
        <f t="shared" si="2"/>
        <v>0.29919999999999997</v>
      </c>
      <c r="O7" s="51">
        <f t="shared" si="0"/>
        <v>0.41679999999999995</v>
      </c>
      <c r="P7" s="51">
        <f t="shared" si="0"/>
        <v>0.68530000000000002</v>
      </c>
    </row>
    <row r="8" spans="2:16" x14ac:dyDescent="0.25">
      <c r="B8" s="34">
        <f t="shared" si="1"/>
        <v>1.0000000000000019E-6</v>
      </c>
      <c r="C8" s="35">
        <v>0.36499999999999999</v>
      </c>
      <c r="D8" s="8"/>
      <c r="E8" s="34">
        <v>6</v>
      </c>
      <c r="F8" s="29">
        <v>1020</v>
      </c>
      <c r="G8" s="35">
        <v>1570</v>
      </c>
      <c r="H8" s="20">
        <v>2543</v>
      </c>
      <c r="I8" s="8"/>
      <c r="J8" s="49">
        <f>((0.0003*F8)+0.04)</f>
        <v>0.34599999999999997</v>
      </c>
      <c r="K8" s="10">
        <f>((0.0003*G8)+0.04)</f>
        <v>0.51100000000000001</v>
      </c>
      <c r="L8" s="44">
        <f>((0.0003*H8)+0.04)</f>
        <v>0.80289999999999995</v>
      </c>
      <c r="N8" s="51">
        <f t="shared" si="2"/>
        <v>0.34599999999999997</v>
      </c>
      <c r="O8" s="51">
        <f t="shared" si="0"/>
        <v>0.51100000000000001</v>
      </c>
      <c r="P8" s="51">
        <f t="shared" si="0"/>
        <v>0.80289999999999995</v>
      </c>
    </row>
    <row r="9" spans="2:16" x14ac:dyDescent="0.25">
      <c r="B9" s="34">
        <f t="shared" si="1"/>
        <v>3.6000000000000062E-5</v>
      </c>
      <c r="C9" s="35">
        <v>0.37</v>
      </c>
      <c r="D9" s="8"/>
      <c r="E9" s="34">
        <v>7</v>
      </c>
      <c r="F9" s="29">
        <v>1202</v>
      </c>
      <c r="G9" s="35">
        <v>1723</v>
      </c>
      <c r="H9" s="20">
        <v>2905</v>
      </c>
      <c r="I9" s="8"/>
      <c r="J9" s="49">
        <f>((0.0003*F9)+0.04)</f>
        <v>0.40059999999999996</v>
      </c>
      <c r="K9" s="10">
        <f>((0.0003*G9)+0.04)</f>
        <v>0.55689999999999995</v>
      </c>
      <c r="L9" s="44">
        <f>((0.0003*H9)+0.04)</f>
        <v>0.91149999999999998</v>
      </c>
      <c r="N9" s="51">
        <f t="shared" si="2"/>
        <v>0.40059999999999996</v>
      </c>
      <c r="O9" s="51">
        <f t="shared" si="0"/>
        <v>0.55689999999999995</v>
      </c>
      <c r="P9" s="51">
        <f t="shared" si="0"/>
        <v>0.91149999999999998</v>
      </c>
    </row>
    <row r="10" spans="2:16" x14ac:dyDescent="0.25">
      <c r="B10" s="34">
        <f t="shared" si="1"/>
        <v>4.0000000000000074E-6</v>
      </c>
      <c r="C10" s="35">
        <v>0.36199999999999999</v>
      </c>
      <c r="D10" s="8"/>
      <c r="E10" s="34">
        <v>8</v>
      </c>
      <c r="F10" s="29">
        <v>1010</v>
      </c>
      <c r="G10" s="35">
        <v>1620</v>
      </c>
      <c r="H10" s="20">
        <v>2816</v>
      </c>
      <c r="I10" s="8"/>
      <c r="J10" s="49">
        <f>((0.0003*F10)+0.04)</f>
        <v>0.34299999999999997</v>
      </c>
      <c r="K10" s="10">
        <f>((0.0003*G10)+0.04)</f>
        <v>0.52599999999999991</v>
      </c>
      <c r="L10" s="44">
        <f>((0.0003*H10)+0.04)</f>
        <v>0.88479999999999992</v>
      </c>
      <c r="N10" s="51">
        <f t="shared" si="2"/>
        <v>0.34299999999999997</v>
      </c>
      <c r="O10" s="51">
        <f t="shared" si="0"/>
        <v>0.52599999999999991</v>
      </c>
      <c r="P10" s="51">
        <f t="shared" si="0"/>
        <v>0.88479999999999992</v>
      </c>
    </row>
    <row r="11" spans="2:16" x14ac:dyDescent="0.25">
      <c r="B11" s="34">
        <f t="shared" si="1"/>
        <v>9.0000000000000155E-6</v>
      </c>
      <c r="C11" s="35">
        <v>0.36099999999999999</v>
      </c>
      <c r="D11" s="8"/>
      <c r="E11" s="34">
        <v>9</v>
      </c>
      <c r="F11" s="29">
        <v>947</v>
      </c>
      <c r="G11" s="35">
        <v>1524</v>
      </c>
      <c r="H11" s="20">
        <v>2362</v>
      </c>
      <c r="I11" s="8"/>
      <c r="J11" s="49">
        <f>((0.0003*F11)+0.04)</f>
        <v>0.32409999999999994</v>
      </c>
      <c r="K11" s="10">
        <f>((0.0003*G11)+0.04)</f>
        <v>0.49719999999999992</v>
      </c>
      <c r="L11" s="44">
        <f>((0.0003*H11)+0.04)</f>
        <v>0.74859999999999993</v>
      </c>
      <c r="N11" s="51">
        <f t="shared" si="2"/>
        <v>0.32409999999999994</v>
      </c>
      <c r="O11" s="51">
        <f t="shared" si="0"/>
        <v>0.49719999999999992</v>
      </c>
      <c r="P11" s="51">
        <f t="shared" si="0"/>
        <v>0.74859999999999993</v>
      </c>
    </row>
    <row r="12" spans="2:16" ht="15.75" thickBot="1" x14ac:dyDescent="0.3">
      <c r="B12" s="36">
        <f t="shared" si="1"/>
        <v>1.0000000000000019E-6</v>
      </c>
      <c r="C12" s="37">
        <v>0.36499999999999999</v>
      </c>
      <c r="D12" s="8"/>
      <c r="E12" s="34">
        <v>10</v>
      </c>
      <c r="F12" s="29">
        <v>806</v>
      </c>
      <c r="G12" s="35">
        <v>1220</v>
      </c>
      <c r="H12" s="20">
        <v>1992</v>
      </c>
      <c r="I12" s="8"/>
      <c r="J12" s="49">
        <f>((0.0003*F12)+0.04)</f>
        <v>0.28179999999999999</v>
      </c>
      <c r="K12" s="10">
        <f>((0.0003*G12)+0.04)</f>
        <v>0.40599999999999997</v>
      </c>
      <c r="L12" s="44">
        <f>((0.0003*H12)+0.04)</f>
        <v>0.63759999999999994</v>
      </c>
      <c r="N12" s="51">
        <f t="shared" si="2"/>
        <v>0.28179999999999999</v>
      </c>
      <c r="O12" s="51">
        <f t="shared" si="0"/>
        <v>0.40599999999999997</v>
      </c>
      <c r="P12" s="51">
        <f t="shared" si="0"/>
        <v>0.63759999999999994</v>
      </c>
    </row>
    <row r="13" spans="2:16" ht="15.75" thickBot="1" x14ac:dyDescent="0.3">
      <c r="B13" s="3" t="s">
        <v>4</v>
      </c>
      <c r="C13" s="4">
        <f>SUM(B3:B12)</f>
        <v>1.2100000000000019E-4</v>
      </c>
      <c r="D13" s="8"/>
      <c r="E13" s="34">
        <v>11</v>
      </c>
      <c r="F13" s="29">
        <v>685</v>
      </c>
      <c r="G13" s="35">
        <v>949</v>
      </c>
      <c r="H13" s="20">
        <v>1641</v>
      </c>
      <c r="I13" s="8"/>
      <c r="J13" s="49">
        <f>((0.0003*F13)+0.04)</f>
        <v>0.2455</v>
      </c>
      <c r="K13" s="10">
        <f>((0.0003*G13)+0.04)</f>
        <v>0.32469999999999993</v>
      </c>
      <c r="L13" s="44">
        <f>((0.0003*H13)+0.04)</f>
        <v>0.5323</v>
      </c>
      <c r="N13" s="51">
        <f t="shared" si="2"/>
        <v>0.2455</v>
      </c>
      <c r="O13" s="51">
        <f t="shared" si="0"/>
        <v>0.32469999999999993</v>
      </c>
      <c r="P13" s="51">
        <f t="shared" si="0"/>
        <v>0.5323</v>
      </c>
    </row>
    <row r="14" spans="2:16" ht="15.75" thickBot="1" x14ac:dyDescent="0.3">
      <c r="E14" s="34">
        <v>12</v>
      </c>
      <c r="F14" s="29">
        <v>510</v>
      </c>
      <c r="G14" s="35">
        <v>755</v>
      </c>
      <c r="H14" s="20">
        <v>1240</v>
      </c>
      <c r="I14" s="8"/>
      <c r="J14" s="49">
        <f>((0.0003*F14)+0.04)</f>
        <v>0.193</v>
      </c>
      <c r="K14" s="10">
        <f>((0.0003*G14)+0.04)</f>
        <v>0.26649999999999996</v>
      </c>
      <c r="L14" s="44">
        <f>((0.0003*H14)+0.04)</f>
        <v>0.41199999999999992</v>
      </c>
      <c r="N14" s="51">
        <f t="shared" si="2"/>
        <v>0.193</v>
      </c>
      <c r="O14" s="51">
        <f t="shared" si="0"/>
        <v>0.26649999999999996</v>
      </c>
      <c r="P14" s="51">
        <f t="shared" si="0"/>
        <v>0.41199999999999992</v>
      </c>
    </row>
    <row r="15" spans="2:16" ht="15.75" thickBot="1" x14ac:dyDescent="0.3">
      <c r="B15" s="41" t="s">
        <v>2</v>
      </c>
      <c r="C15" s="42">
        <v>0.1</v>
      </c>
      <c r="D15" s="8"/>
      <c r="E15" s="38">
        <v>13</v>
      </c>
      <c r="F15" s="39">
        <v>338</v>
      </c>
      <c r="G15" s="40">
        <v>515</v>
      </c>
      <c r="H15" s="27">
        <v>832</v>
      </c>
      <c r="I15" s="8"/>
      <c r="J15" s="50">
        <f>((0.0003*F15)+0.04)</f>
        <v>0.1414</v>
      </c>
      <c r="K15" s="45">
        <f>((0.0003*G15)+0.04)</f>
        <v>0.19450000000000001</v>
      </c>
      <c r="L15" s="46">
        <f>((0.0003*H15)+0.04)</f>
        <v>0.28959999999999997</v>
      </c>
      <c r="N15" s="51">
        <f t="shared" si="2"/>
        <v>0.1414</v>
      </c>
      <c r="O15" s="51">
        <f t="shared" si="0"/>
        <v>0.19450000000000001</v>
      </c>
      <c r="P15" s="51">
        <f t="shared" si="0"/>
        <v>0.28959999999999997</v>
      </c>
    </row>
    <row r="16" spans="2:16" ht="28.5" customHeight="1" thickBot="1" x14ac:dyDescent="0.3">
      <c r="B16" s="36" t="s">
        <v>3</v>
      </c>
      <c r="C16" s="37">
        <f>0.1*SQRT(C13)</f>
        <v>1.1000000000000009E-3</v>
      </c>
      <c r="D16" s="8"/>
      <c r="I16" s="8"/>
      <c r="J16" s="8"/>
    </row>
    <row r="17" spans="2:16" ht="15.75" thickBot="1" x14ac:dyDescent="0.3">
      <c r="B17" s="3" t="s">
        <v>5</v>
      </c>
      <c r="C17" s="4">
        <v>0.01</v>
      </c>
      <c r="D17" s="8"/>
      <c r="E17" s="14" t="s">
        <v>14</v>
      </c>
      <c r="F17" s="3" t="s">
        <v>11</v>
      </c>
      <c r="G17" s="4" t="s">
        <v>12</v>
      </c>
      <c r="H17" s="14" t="s">
        <v>13</v>
      </c>
      <c r="I17" s="8"/>
      <c r="J17" s="14" t="s">
        <v>19</v>
      </c>
      <c r="K17" s="18" t="s">
        <v>20</v>
      </c>
      <c r="L17" s="18" t="s">
        <v>21</v>
      </c>
      <c r="N17" s="14" t="s">
        <v>19</v>
      </c>
      <c r="O17" s="18" t="s">
        <v>20</v>
      </c>
      <c r="P17" s="18" t="s">
        <v>21</v>
      </c>
    </row>
    <row r="18" spans="2:16" ht="15.75" thickBot="1" x14ac:dyDescent="0.3">
      <c r="E18" s="32">
        <v>1</v>
      </c>
      <c r="F18" s="12">
        <f>F3^2</f>
        <v>56644</v>
      </c>
      <c r="G18" s="33">
        <f t="shared" ref="G18" si="3">G3^2</f>
        <v>129600</v>
      </c>
      <c r="H18" s="19">
        <f>H3^2</f>
        <v>327184</v>
      </c>
      <c r="I18" s="8"/>
      <c r="J18" s="32">
        <f>F3*B20</f>
        <v>29750</v>
      </c>
      <c r="K18" s="12">
        <f>G3*B20</f>
        <v>45000</v>
      </c>
      <c r="L18" s="33">
        <f>H3*B20</f>
        <v>71500</v>
      </c>
      <c r="N18" s="32">
        <f>F3*B20</f>
        <v>29750</v>
      </c>
      <c r="O18" s="32">
        <f>G3*B20</f>
        <v>45000</v>
      </c>
      <c r="P18" s="32">
        <f>H3*B20</f>
        <v>71500</v>
      </c>
    </row>
    <row r="19" spans="2:16" ht="15.75" thickBot="1" x14ac:dyDescent="0.3">
      <c r="B19" s="3" t="s">
        <v>17</v>
      </c>
      <c r="C19" s="4" t="s">
        <v>16</v>
      </c>
      <c r="E19" s="34">
        <v>2</v>
      </c>
      <c r="F19" s="13">
        <f t="shared" ref="F19:G30" si="4">F4^2</f>
        <v>156025</v>
      </c>
      <c r="G19" s="35">
        <f t="shared" si="4"/>
        <v>391876</v>
      </c>
      <c r="H19" s="20">
        <f>H4^2</f>
        <v>946729</v>
      </c>
      <c r="I19" s="8"/>
      <c r="J19" s="34">
        <f>F4*B21</f>
        <v>79000</v>
      </c>
      <c r="K19" s="13">
        <f>G4*B21</f>
        <v>125200</v>
      </c>
      <c r="L19" s="35">
        <f>H4*B21</f>
        <v>194600</v>
      </c>
      <c r="N19" s="32">
        <f t="shared" ref="N19:N30" si="5">F4*B21</f>
        <v>79000</v>
      </c>
      <c r="O19" s="32">
        <f t="shared" ref="O19:O30" si="6">G4*B21</f>
        <v>125200</v>
      </c>
      <c r="P19" s="32">
        <f t="shared" ref="P19:P30" si="7">H4*B21</f>
        <v>194600</v>
      </c>
    </row>
    <row r="20" spans="2:16" x14ac:dyDescent="0.25">
      <c r="B20" s="32">
        <v>125</v>
      </c>
      <c r="C20" s="33">
        <f>B20^2</f>
        <v>15625</v>
      </c>
      <c r="E20" s="32">
        <v>3</v>
      </c>
      <c r="F20" s="13">
        <f t="shared" si="4"/>
        <v>297025</v>
      </c>
      <c r="G20" s="35">
        <f t="shared" si="4"/>
        <v>644809</v>
      </c>
      <c r="H20" s="20">
        <f>H5^2</f>
        <v>1849600</v>
      </c>
      <c r="I20" s="8"/>
      <c r="J20" s="34">
        <f>F5*B22</f>
        <v>149875</v>
      </c>
      <c r="K20" s="13">
        <f>G5*B22</f>
        <v>220825</v>
      </c>
      <c r="L20" s="35">
        <f>H5*B22</f>
        <v>374000</v>
      </c>
      <c r="N20" s="32">
        <f t="shared" si="5"/>
        <v>149875</v>
      </c>
      <c r="O20" s="32">
        <f t="shared" si="6"/>
        <v>220825</v>
      </c>
      <c r="P20" s="32">
        <f t="shared" si="7"/>
        <v>374000</v>
      </c>
    </row>
    <row r="21" spans="2:16" x14ac:dyDescent="0.25">
      <c r="B21" s="34">
        <v>200</v>
      </c>
      <c r="C21" s="35">
        <f t="shared" ref="C21:C32" si="8">B21^2</f>
        <v>40000</v>
      </c>
      <c r="E21" s="34">
        <v>4</v>
      </c>
      <c r="F21" s="13">
        <f t="shared" si="4"/>
        <v>483025</v>
      </c>
      <c r="G21" s="35">
        <f t="shared" si="4"/>
        <v>1092025</v>
      </c>
      <c r="H21" s="20">
        <f>H6^2</f>
        <v>2849344</v>
      </c>
      <c r="I21" s="8"/>
      <c r="J21" s="34">
        <f>F6*B23</f>
        <v>243250</v>
      </c>
      <c r="K21" s="13">
        <f>G6*B23</f>
        <v>365750</v>
      </c>
      <c r="L21" s="35">
        <f>H6*B23</f>
        <v>590800</v>
      </c>
      <c r="N21" s="32">
        <f t="shared" si="5"/>
        <v>243250</v>
      </c>
      <c r="O21" s="32">
        <f t="shared" si="6"/>
        <v>365750</v>
      </c>
      <c r="P21" s="32">
        <f t="shared" si="7"/>
        <v>590800</v>
      </c>
    </row>
    <row r="22" spans="2:16" x14ac:dyDescent="0.25">
      <c r="B22" s="34">
        <v>275</v>
      </c>
      <c r="C22" s="35">
        <f t="shared" si="8"/>
        <v>75625</v>
      </c>
      <c r="E22" s="32">
        <v>5</v>
      </c>
      <c r="F22" s="13">
        <f t="shared" si="4"/>
        <v>746496</v>
      </c>
      <c r="G22" s="35">
        <f t="shared" si="4"/>
        <v>1577536</v>
      </c>
      <c r="H22" s="20">
        <f>H7^2</f>
        <v>4626801</v>
      </c>
      <c r="I22" s="8"/>
      <c r="J22" s="34">
        <f>F7*B24</f>
        <v>367200</v>
      </c>
      <c r="K22" s="13">
        <f>G7*B24</f>
        <v>533800</v>
      </c>
      <c r="L22" s="35">
        <f>H7*B24</f>
        <v>914175</v>
      </c>
      <c r="N22" s="32">
        <f t="shared" si="5"/>
        <v>367200</v>
      </c>
      <c r="O22" s="32">
        <f t="shared" si="6"/>
        <v>533800</v>
      </c>
      <c r="P22" s="32">
        <f t="shared" si="7"/>
        <v>914175</v>
      </c>
    </row>
    <row r="23" spans="2:16" x14ac:dyDescent="0.25">
      <c r="B23" s="34">
        <v>350</v>
      </c>
      <c r="C23" s="35">
        <f t="shared" si="8"/>
        <v>122500</v>
      </c>
      <c r="E23" s="34">
        <v>6</v>
      </c>
      <c r="F23" s="13">
        <f t="shared" si="4"/>
        <v>1040400</v>
      </c>
      <c r="G23" s="35">
        <f t="shared" si="4"/>
        <v>2464900</v>
      </c>
      <c r="H23" s="20">
        <f>H8^2</f>
        <v>6466849</v>
      </c>
      <c r="I23" s="8"/>
      <c r="J23" s="34">
        <f>F8*B25</f>
        <v>510000</v>
      </c>
      <c r="K23" s="13">
        <f>G8*B25</f>
        <v>785000</v>
      </c>
      <c r="L23" s="35">
        <f>H8*B25</f>
        <v>1271500</v>
      </c>
      <c r="N23" s="32">
        <f t="shared" si="5"/>
        <v>510000</v>
      </c>
      <c r="O23" s="32">
        <f t="shared" si="6"/>
        <v>785000</v>
      </c>
      <c r="P23" s="32">
        <f t="shared" si="7"/>
        <v>1271500</v>
      </c>
    </row>
    <row r="24" spans="2:16" x14ac:dyDescent="0.25">
      <c r="B24" s="34">
        <v>425</v>
      </c>
      <c r="C24" s="35">
        <f t="shared" si="8"/>
        <v>180625</v>
      </c>
      <c r="E24" s="32">
        <v>7</v>
      </c>
      <c r="F24" s="13">
        <f t="shared" si="4"/>
        <v>1444804</v>
      </c>
      <c r="G24" s="35">
        <f t="shared" si="4"/>
        <v>2968729</v>
      </c>
      <c r="H24" s="20">
        <f>H9^2</f>
        <v>8439025</v>
      </c>
      <c r="I24" s="8"/>
      <c r="J24" s="34">
        <f>F9*B26</f>
        <v>691150</v>
      </c>
      <c r="K24" s="13">
        <f>G9*B26</f>
        <v>990725</v>
      </c>
      <c r="L24" s="35">
        <f>H9*B26</f>
        <v>1670375</v>
      </c>
      <c r="N24" s="32">
        <f t="shared" si="5"/>
        <v>691150</v>
      </c>
      <c r="O24" s="32">
        <f t="shared" si="6"/>
        <v>990725</v>
      </c>
      <c r="P24" s="32">
        <f t="shared" si="7"/>
        <v>1670375</v>
      </c>
    </row>
    <row r="25" spans="2:16" x14ac:dyDescent="0.25">
      <c r="B25" s="34">
        <v>500</v>
      </c>
      <c r="C25" s="35">
        <f t="shared" si="8"/>
        <v>250000</v>
      </c>
      <c r="E25" s="34">
        <v>8</v>
      </c>
      <c r="F25" s="1">
        <f t="shared" si="4"/>
        <v>1020100</v>
      </c>
      <c r="G25" s="35">
        <f t="shared" si="4"/>
        <v>2624400</v>
      </c>
      <c r="H25" s="20">
        <f>H10^2</f>
        <v>7929856</v>
      </c>
      <c r="I25" s="8"/>
      <c r="J25" s="34">
        <f>F10*B27</f>
        <v>555500</v>
      </c>
      <c r="K25" s="13">
        <f>G10*B27</f>
        <v>891000</v>
      </c>
      <c r="L25" s="35">
        <f>H10*B27</f>
        <v>1548800</v>
      </c>
      <c r="N25" s="32">
        <f t="shared" si="5"/>
        <v>555500</v>
      </c>
      <c r="O25" s="32">
        <f t="shared" si="6"/>
        <v>891000</v>
      </c>
      <c r="P25" s="32">
        <f t="shared" si="7"/>
        <v>1548800</v>
      </c>
    </row>
    <row r="26" spans="2:16" x14ac:dyDescent="0.25">
      <c r="B26" s="34">
        <v>575</v>
      </c>
      <c r="C26" s="35">
        <f t="shared" si="8"/>
        <v>330625</v>
      </c>
      <c r="E26" s="34">
        <v>9</v>
      </c>
      <c r="F26" s="1">
        <f t="shared" si="4"/>
        <v>896809</v>
      </c>
      <c r="G26" s="35">
        <f t="shared" si="4"/>
        <v>2322576</v>
      </c>
      <c r="H26" s="20">
        <f>H11^2</f>
        <v>5579044</v>
      </c>
      <c r="I26" s="8"/>
      <c r="J26" s="34">
        <f>F11*B28</f>
        <v>449825</v>
      </c>
      <c r="K26" s="13">
        <f>G11*B28</f>
        <v>723900</v>
      </c>
      <c r="L26" s="35">
        <f>H11*B28</f>
        <v>1121950</v>
      </c>
      <c r="N26" s="32">
        <f t="shared" si="5"/>
        <v>449825</v>
      </c>
      <c r="O26" s="32">
        <f t="shared" si="6"/>
        <v>723900</v>
      </c>
      <c r="P26" s="32">
        <f t="shared" si="7"/>
        <v>1121950</v>
      </c>
    </row>
    <row r="27" spans="2:16" x14ac:dyDescent="0.25">
      <c r="B27" s="34">
        <v>550</v>
      </c>
      <c r="C27" s="35">
        <f t="shared" si="8"/>
        <v>302500</v>
      </c>
      <c r="E27" s="34">
        <v>10</v>
      </c>
      <c r="F27" s="1">
        <f t="shared" si="4"/>
        <v>649636</v>
      </c>
      <c r="G27" s="35">
        <f t="shared" si="4"/>
        <v>1488400</v>
      </c>
      <c r="H27" s="20">
        <f>H12^2</f>
        <v>3968064</v>
      </c>
      <c r="I27" s="8"/>
      <c r="J27" s="34">
        <f>F12*B29</f>
        <v>322400</v>
      </c>
      <c r="K27" s="13">
        <f>G12*B29</f>
        <v>488000</v>
      </c>
      <c r="L27" s="35">
        <f>H12*B29</f>
        <v>796800</v>
      </c>
      <c r="N27" s="32">
        <f t="shared" si="5"/>
        <v>322400</v>
      </c>
      <c r="O27" s="32">
        <f t="shared" si="6"/>
        <v>488000</v>
      </c>
      <c r="P27" s="32">
        <f t="shared" si="7"/>
        <v>796800</v>
      </c>
    </row>
    <row r="28" spans="2:16" x14ac:dyDescent="0.25">
      <c r="B28" s="34">
        <v>475</v>
      </c>
      <c r="C28" s="35">
        <f t="shared" si="8"/>
        <v>225625</v>
      </c>
      <c r="E28" s="34">
        <v>11</v>
      </c>
      <c r="F28" s="1">
        <f t="shared" si="4"/>
        <v>469225</v>
      </c>
      <c r="G28" s="35">
        <f t="shared" si="4"/>
        <v>900601</v>
      </c>
      <c r="H28" s="20">
        <f>H13^2</f>
        <v>2692881</v>
      </c>
      <c r="I28" s="8"/>
      <c r="J28" s="34">
        <f>F13*B30</f>
        <v>222625</v>
      </c>
      <c r="K28" s="13">
        <f>G13*B30</f>
        <v>308425</v>
      </c>
      <c r="L28" s="35">
        <f>H13*B30</f>
        <v>533325</v>
      </c>
      <c r="N28" s="32">
        <f t="shared" si="5"/>
        <v>222625</v>
      </c>
      <c r="O28" s="32">
        <f t="shared" si="6"/>
        <v>308425</v>
      </c>
      <c r="P28" s="32">
        <f t="shared" si="7"/>
        <v>533325</v>
      </c>
    </row>
    <row r="29" spans="2:16" x14ac:dyDescent="0.25">
      <c r="B29" s="34">
        <v>400</v>
      </c>
      <c r="C29" s="35">
        <f t="shared" si="8"/>
        <v>160000</v>
      </c>
      <c r="E29" s="34">
        <v>12</v>
      </c>
      <c r="F29" s="1">
        <f t="shared" si="4"/>
        <v>260100</v>
      </c>
      <c r="G29" s="35">
        <f t="shared" si="4"/>
        <v>570025</v>
      </c>
      <c r="H29" s="20">
        <f>H14^2</f>
        <v>1537600</v>
      </c>
      <c r="I29" s="8"/>
      <c r="J29" s="34">
        <f>F14*B31</f>
        <v>127500</v>
      </c>
      <c r="K29" s="13">
        <f>G14*B31</f>
        <v>188750</v>
      </c>
      <c r="L29" s="35">
        <f>H14*B31</f>
        <v>310000</v>
      </c>
      <c r="N29" s="32">
        <f t="shared" si="5"/>
        <v>127500</v>
      </c>
      <c r="O29" s="32">
        <f t="shared" si="6"/>
        <v>188750</v>
      </c>
      <c r="P29" s="32">
        <f t="shared" si="7"/>
        <v>310000</v>
      </c>
    </row>
    <row r="30" spans="2:16" ht="15.75" thickBot="1" x14ac:dyDescent="0.3">
      <c r="B30" s="34">
        <v>325</v>
      </c>
      <c r="C30" s="35">
        <f t="shared" si="8"/>
        <v>105625</v>
      </c>
      <c r="E30" s="36">
        <v>13</v>
      </c>
      <c r="F30" s="2">
        <f t="shared" si="4"/>
        <v>114244</v>
      </c>
      <c r="G30" s="37">
        <f t="shared" si="4"/>
        <v>265225</v>
      </c>
      <c r="H30" s="21">
        <f>H15^2</f>
        <v>692224</v>
      </c>
      <c r="I30" s="8"/>
      <c r="J30" s="36">
        <f>F15*B32</f>
        <v>59150</v>
      </c>
      <c r="K30" s="15">
        <f>G15*B32</f>
        <v>90125</v>
      </c>
      <c r="L30" s="37">
        <f>H15*B32</f>
        <v>145600</v>
      </c>
      <c r="N30" s="32">
        <f t="shared" si="5"/>
        <v>59150</v>
      </c>
      <c r="O30" s="32">
        <f t="shared" si="6"/>
        <v>90125</v>
      </c>
      <c r="P30" s="32">
        <f t="shared" si="7"/>
        <v>145600</v>
      </c>
    </row>
    <row r="31" spans="2:16" ht="15.75" thickBot="1" x14ac:dyDescent="0.3">
      <c r="B31" s="34">
        <v>250</v>
      </c>
      <c r="C31" s="35">
        <f t="shared" si="8"/>
        <v>62500</v>
      </c>
      <c r="E31" s="16" t="s">
        <v>15</v>
      </c>
      <c r="F31" s="30">
        <f>AVERAGE(F18:F30)</f>
        <v>587271.76923076925</v>
      </c>
      <c r="G31" s="17">
        <f t="shared" ref="G31" si="9">AVERAGE(G18:G30)</f>
        <v>1341592.4615384615</v>
      </c>
      <c r="H31" s="47">
        <f>AVERAGE(H18:H30)</f>
        <v>3685015.4615384615</v>
      </c>
      <c r="I31" s="9"/>
      <c r="J31" s="14">
        <f>AVERAGE(J18:J30)</f>
        <v>292863.46153846156</v>
      </c>
      <c r="K31" s="18">
        <f>AVERAGE(K18:K30)</f>
        <v>442807.69230769231</v>
      </c>
      <c r="L31" s="18">
        <f>AVERAGE(L18:L30)</f>
        <v>734109.61538461538</v>
      </c>
      <c r="N31" s="14">
        <f>AVERAGE(N18:N30)</f>
        <v>292863.46153846156</v>
      </c>
      <c r="O31" s="18">
        <f>AVERAGE(O18:O30)</f>
        <v>442807.69230769231</v>
      </c>
      <c r="P31" s="18">
        <f>AVERAGE(P18:P30)</f>
        <v>734109.61538461538</v>
      </c>
    </row>
    <row r="32" spans="2:16" ht="15.75" thickBot="1" x14ac:dyDescent="0.3">
      <c r="B32" s="36">
        <v>175</v>
      </c>
      <c r="C32" s="37">
        <f t="shared" si="8"/>
        <v>30625</v>
      </c>
      <c r="H32" s="8"/>
    </row>
    <row r="33" spans="2:12" ht="15.75" thickBot="1" x14ac:dyDescent="0.3">
      <c r="B33" s="3" t="s">
        <v>18</v>
      </c>
      <c r="C33" s="4">
        <f>AVERAGE(C20:C32)</f>
        <v>146298.07692307694</v>
      </c>
    </row>
    <row r="34" spans="2:12" ht="15.75" thickBot="1" x14ac:dyDescent="0.3">
      <c r="B34" s="8"/>
      <c r="C34" s="8"/>
    </row>
    <row r="35" spans="2:12" ht="15.75" thickBot="1" x14ac:dyDescent="0.3">
      <c r="B35" s="14"/>
      <c r="C35" s="7" t="s">
        <v>30</v>
      </c>
      <c r="D35" s="6" t="s">
        <v>31</v>
      </c>
      <c r="E35" s="4" t="s">
        <v>32</v>
      </c>
      <c r="I35" s="3" t="s">
        <v>14</v>
      </c>
      <c r="J35" s="6" t="s">
        <v>24</v>
      </c>
      <c r="K35" s="6" t="s">
        <v>25</v>
      </c>
      <c r="L35" s="4" t="s">
        <v>26</v>
      </c>
    </row>
    <row r="36" spans="2:12" x14ac:dyDescent="0.25">
      <c r="B36" s="19" t="s">
        <v>33</v>
      </c>
      <c r="C36" s="12">
        <f>J31/$C$33</f>
        <v>2.0018271442655275</v>
      </c>
      <c r="D36" s="5">
        <f>K31/$C$33</f>
        <v>3.0267499178442323</v>
      </c>
      <c r="E36" s="33">
        <f>L31/$C$33</f>
        <v>5.0179033848176138</v>
      </c>
      <c r="I36" s="32">
        <v>1</v>
      </c>
      <c r="J36" s="5">
        <f>$C$36*SQRT((J3/$F$9)^2+(1.875/575)^2)</f>
        <v>6.5303331580547257E-3</v>
      </c>
      <c r="K36" s="5">
        <f>$D$36*SQRT((K3/$G$9)^2+(1.875/575)^2)</f>
        <v>9.8732603489817324E-3</v>
      </c>
      <c r="L36" s="33">
        <f>$E$36*SQRT((L3/$H$9)^2+(1.875/575)^2)</f>
        <v>1.6366810153934899E-2</v>
      </c>
    </row>
    <row r="37" spans="2:12" x14ac:dyDescent="0.25">
      <c r="B37" s="20" t="s">
        <v>22</v>
      </c>
      <c r="C37" s="13">
        <f>C36^2</f>
        <v>4.0073119155182768</v>
      </c>
      <c r="D37" s="1">
        <f>D36^2</f>
        <v>9.161215065170067</v>
      </c>
      <c r="E37" s="35">
        <f>E36^2</f>
        <v>25.179354379364064</v>
      </c>
      <c r="I37" s="34">
        <v>2</v>
      </c>
      <c r="J37" s="5">
        <f>$C$36*SQRT((J4/$F$9)^2+(1.875/575)^2)</f>
        <v>6.533032220484603E-3</v>
      </c>
      <c r="K37" s="5">
        <f>$D$36*SQRT((K4/$G$9)^2+(1.875/575)^2)</f>
        <v>9.8779457694410551E-3</v>
      </c>
      <c r="L37" s="33">
        <f>$E$36*SQRT((L4/$H$9)^2+(1.875/575)^2)</f>
        <v>1.6372768756280433E-2</v>
      </c>
    </row>
    <row r="38" spans="2:12" x14ac:dyDescent="0.25">
      <c r="B38" s="26" t="s">
        <v>23</v>
      </c>
      <c r="C38" s="13">
        <f>(1/SQRT(13)*SQRT((F31/C33)-C37))</f>
        <v>2.3041688598726594E-2</v>
      </c>
      <c r="D38" s="1">
        <f>(1/SQRT(13)*SQRT((G31/C33)-D37))</f>
        <v>2.638789219716501E-2</v>
      </c>
      <c r="E38" s="35">
        <f>(1/SQRT(13)*SQRT((H31/C33)-E37))</f>
        <v>2.6388115836997478E-2</v>
      </c>
      <c r="I38" s="34">
        <v>3</v>
      </c>
      <c r="J38" s="5">
        <f>$C$36*SQRT((J5/$F$9)^2+(1.875/575)^2)</f>
        <v>6.5364892700757711E-3</v>
      </c>
      <c r="K38" s="5">
        <f>$D$36*SQRT((K5/$G$9)^2+(1.875/575)^2)</f>
        <v>9.8821641856349368E-3</v>
      </c>
      <c r="L38" s="33">
        <f>$E$36*SQRT((L5/$H$9)^2+(1.875/575)^2)</f>
        <v>1.6381017008883624E-2</v>
      </c>
    </row>
    <row r="39" spans="2:12" x14ac:dyDescent="0.25">
      <c r="B39" s="26" t="s">
        <v>28</v>
      </c>
      <c r="C39" s="13">
        <f>SQRT(C38^2+J49^2)</f>
        <v>2.3952632110360642E-2</v>
      </c>
      <c r="D39" s="1">
        <f>SQRT(D38^2+K49^2)</f>
        <v>2.8181401977908277E-2</v>
      </c>
      <c r="E39" s="35">
        <f>SQRT(E38^2+L49^2)</f>
        <v>3.1067546150098029E-2</v>
      </c>
      <c r="I39" s="34">
        <v>4</v>
      </c>
      <c r="J39" s="5">
        <f>$C$36*SQRT((J6/$F$9)^2+(1.875/575)^2)</f>
        <v>6.5408032420848491E-3</v>
      </c>
      <c r="K39" s="5">
        <f>$D$36*SQRT((K6/$G$9)^2+(1.875/575)^2)</f>
        <v>9.8893527526793742E-3</v>
      </c>
      <c r="L39" s="33">
        <f>$E$36*SQRT((L6/$H$9)^2+(1.875/575)^2)</f>
        <v>1.6389925816787172E-2</v>
      </c>
    </row>
    <row r="40" spans="2:12" x14ac:dyDescent="0.25">
      <c r="B40" s="26" t="s">
        <v>29</v>
      </c>
      <c r="C40" s="13">
        <f>C36+(C36^2/10^7)</f>
        <v>2.0018275449967189</v>
      </c>
      <c r="D40" s="1">
        <f>D36+(D36^2/10^7)</f>
        <v>3.026750833965739</v>
      </c>
      <c r="E40" s="35">
        <f>E36+(E36^2/10^7)</f>
        <v>5.0179059027530517</v>
      </c>
      <c r="I40" s="34">
        <v>5</v>
      </c>
      <c r="J40" s="5">
        <f>$C$36*SQRT((J7/$F$9)^2+(1.875/575)^2)</f>
        <v>6.5466881341812938E-3</v>
      </c>
      <c r="K40" s="5">
        <f>$D$36*SQRT((K7/$G$9)^2+(1.875/575)^2)</f>
        <v>9.8969574392345615E-3</v>
      </c>
      <c r="L40" s="33">
        <f>$E$36*SQRT((L7/$H$9)^2+(1.875/575)^2)</f>
        <v>1.6405490717428011E-2</v>
      </c>
    </row>
    <row r="41" spans="2:12" x14ac:dyDescent="0.25">
      <c r="B41" s="26" t="s">
        <v>34</v>
      </c>
      <c r="C41" s="13">
        <f>(C40*3.14*3.64*3.64)/80</f>
        <v>1.0410440089273998</v>
      </c>
      <c r="D41" s="1">
        <f>(D40*3.14*3.64*3.64)/120</f>
        <v>1.0493680570674762</v>
      </c>
      <c r="E41" s="35">
        <f>(E40*3.14*3.64*3.64)/200</f>
        <v>1.0438183629711344</v>
      </c>
      <c r="I41" s="34">
        <v>6</v>
      </c>
      <c r="J41" s="5">
        <f>$C$36*SQRT((J8/$F$9)^2+(1.875/575)^2)</f>
        <v>6.5530813706784503E-3</v>
      </c>
      <c r="K41" s="5">
        <f>$D$36*SQRT((K8/$G$9)^2+(1.875/575)^2)</f>
        <v>9.9105736870701271E-3</v>
      </c>
      <c r="L41" s="33">
        <f>$E$36*SQRT((L8/$H$9)^2+(1.875/575)^2)</f>
        <v>1.6421397825004205E-2</v>
      </c>
    </row>
    <row r="42" spans="2:12" ht="15.75" thickBot="1" x14ac:dyDescent="0.3">
      <c r="B42" s="31" t="s">
        <v>35</v>
      </c>
      <c r="C42" s="25">
        <f>C41*SQRT((C39/C40)^2+(2*0.001/36.4)^2+(0.1/20)^2)</f>
        <v>1.3500434168590441E-2</v>
      </c>
      <c r="D42" s="22">
        <f t="shared" ref="D42:E42" si="10">D41*SQRT((D39/D40)^2+(2*0.001/36.4)^2+(0.1/20)^2)</f>
        <v>1.1090265901998379E-2</v>
      </c>
      <c r="E42" s="40">
        <f t="shared" si="10"/>
        <v>8.3070939874015249E-3</v>
      </c>
      <c r="I42" s="34">
        <v>7</v>
      </c>
      <c r="J42" s="5">
        <f>$C$36*SQRT((J9/$F$9)^2+(1.875/575)^2)</f>
        <v>6.5617024909347789E-3</v>
      </c>
      <c r="K42" s="5">
        <f>$D$36*SQRT((K9/$G$9)^2+(1.875/575)^2)</f>
        <v>9.9182020245016812E-3</v>
      </c>
      <c r="L42" s="33">
        <f>$E$36*SQRT((L9/$H$9)^2+(1.875/575)^2)</f>
        <v>1.6438303428910526E-2</v>
      </c>
    </row>
    <row r="43" spans="2:12" x14ac:dyDescent="0.25">
      <c r="I43" s="34">
        <v>8</v>
      </c>
      <c r="J43" s="5">
        <f>$C$36*SQRT((J10/$F$9)^2+(1.875/575)^2)</f>
        <v>6.5526439255057098E-3</v>
      </c>
      <c r="K43" s="5">
        <f>$D$36*SQRT((K10/$G$9)^2+(1.875/575)^2)</f>
        <v>9.9129951102570526E-3</v>
      </c>
      <c r="L43" s="33">
        <f>$E$36*SQRT((L10/$H$9)^2+(1.875/575)^2)</f>
        <v>1.6433950185321431E-2</v>
      </c>
    </row>
    <row r="44" spans="2:12" x14ac:dyDescent="0.25">
      <c r="I44" s="34">
        <v>9</v>
      </c>
      <c r="J44" s="5">
        <f>$C$36*SQRT((J11/$F$9)^2+(1.875/575)^2)</f>
        <v>6.5499749852790312E-3</v>
      </c>
      <c r="K44" s="5">
        <f>$D$36*SQRT((K11/$G$9)^2+(1.875/575)^2)</f>
        <v>9.9084073452622504E-3</v>
      </c>
      <c r="L44" s="33">
        <f>$E$36*SQRT((L11/$H$9)^2+(1.875/575)^2)</f>
        <v>1.6413742475027318E-2</v>
      </c>
    </row>
    <row r="45" spans="2:12" x14ac:dyDescent="0.25">
      <c r="I45" s="34">
        <v>10</v>
      </c>
      <c r="J45" s="5">
        <f>$C$36*SQRT((J12/$F$9)^2+(1.875/575)^2)</f>
        <v>6.5445462844732549E-3</v>
      </c>
      <c r="K45" s="5">
        <f>$D$36*SQRT((K12/$G$9)^2+(1.875/575)^2)</f>
        <v>9.8955719624167163E-3</v>
      </c>
      <c r="L45" s="33">
        <f>$E$36*SQRT((L12/$H$9)^2+(1.875/575)^2)</f>
        <v>1.6399751476401506E-2</v>
      </c>
    </row>
    <row r="46" spans="2:12" x14ac:dyDescent="0.25">
      <c r="I46" s="34">
        <v>11</v>
      </c>
      <c r="J46" s="5">
        <f>$C$36*SQRT((J13/$F$9)^2+(1.875/575)^2)</f>
        <v>6.5404890163377983E-3</v>
      </c>
      <c r="K46" s="5">
        <f>$D$36*SQRT((K13/$G$9)^2+(1.875/575)^2)</f>
        <v>9.8863048446154594E-3</v>
      </c>
      <c r="L46" s="33">
        <f>$E$36*SQRT((L13/$H$9)^2+(1.875/575)^2)</f>
        <v>1.6388541347048247E-2</v>
      </c>
    </row>
    <row r="47" spans="2:12" x14ac:dyDescent="0.25">
      <c r="I47" s="34">
        <v>12</v>
      </c>
      <c r="J47" s="5">
        <f>$C$36*SQRT((J14/$F$9)^2+(1.875/575)^2)</f>
        <v>6.535605922744412E-3</v>
      </c>
      <c r="K47" s="5">
        <f>$D$36*SQRT((K14/$G$9)^2+(1.875/575)^2)</f>
        <v>9.8809333649266667E-3</v>
      </c>
      <c r="L47" s="33">
        <f>$E$36*SQRT((L14/$H$9)^2+(1.875/575)^2)</f>
        <v>1.6378197199230414E-2</v>
      </c>
    </row>
    <row r="48" spans="2:12" ht="15.75" thickBot="1" x14ac:dyDescent="0.3">
      <c r="I48" s="36">
        <v>13</v>
      </c>
      <c r="J48" s="5">
        <f>$C$36*SQRT((J15/$F$9)^2+(1.875/575)^2)</f>
        <v>6.5319435205899393E-3</v>
      </c>
      <c r="K48" s="5">
        <f>$D$36*SQRT((K15/$G$9)^2+(1.875/575)^2)</f>
        <v>9.8757489240089841E-3</v>
      </c>
      <c r="L48" s="33">
        <f>$E$36*SQRT((L15/$H$9)^2+(1.875/575)^2)</f>
        <v>1.6370373160901463E-2</v>
      </c>
    </row>
    <row r="49" spans="9:12" ht="15.75" thickBot="1" x14ac:dyDescent="0.3">
      <c r="I49" s="3" t="s">
        <v>27</v>
      </c>
      <c r="J49" s="23">
        <f>AVERAGE(J36:J48)</f>
        <v>6.5428718108788177E-3</v>
      </c>
      <c r="K49" s="23">
        <f>AVERAGE(K36:K48)</f>
        <v>9.8929552122331219E-3</v>
      </c>
      <c r="L49" s="24">
        <f>AVERAGE(L36:L48)</f>
        <v>1.639694381162763E-2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Карпова</dc:creator>
  <cp:lastModifiedBy>Татьяна Карпова</cp:lastModifiedBy>
  <cp:lastPrinted>2016-09-25T22:42:23Z</cp:lastPrinted>
  <dcterms:created xsi:type="dcterms:W3CDTF">2016-09-25T20:08:47Z</dcterms:created>
  <dcterms:modified xsi:type="dcterms:W3CDTF">2016-09-25T23:11:50Z</dcterms:modified>
</cp:coreProperties>
</file>