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ki\Documents\Лабы\"/>
    </mc:Choice>
  </mc:AlternateContent>
  <bookViews>
    <workbookView xWindow="0" yWindow="0" windowWidth="15345" windowHeight="445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1" l="1"/>
  <c r="L25" i="1"/>
  <c r="L24" i="1"/>
  <c r="L23" i="1"/>
  <c r="K25" i="1"/>
  <c r="C19" i="1"/>
  <c r="D19" i="1"/>
  <c r="A15" i="1"/>
  <c r="B35" i="1"/>
  <c r="A35" i="1"/>
  <c r="E10" i="1"/>
  <c r="D10" i="1"/>
  <c r="C10" i="1"/>
  <c r="B10" i="1"/>
  <c r="A10" i="1"/>
  <c r="O3" i="1"/>
  <c r="M3" i="1"/>
  <c r="N3" i="1"/>
  <c r="P3" i="1"/>
  <c r="B11" i="1"/>
  <c r="B12" i="1"/>
  <c r="B13" i="1"/>
  <c r="P5" i="1"/>
  <c r="P6" i="1"/>
  <c r="P4" i="1"/>
  <c r="N4" i="1"/>
  <c r="N5" i="1"/>
  <c r="N6" i="1"/>
  <c r="K24" i="1"/>
  <c r="K23" i="1"/>
  <c r="H31" i="1"/>
  <c r="H30" i="1"/>
  <c r="C30" i="1"/>
  <c r="C31" i="1"/>
  <c r="I31" i="1"/>
  <c r="I30" i="1"/>
  <c r="G31" i="1"/>
  <c r="G30" i="1"/>
  <c r="F31" i="1"/>
  <c r="F30" i="1"/>
  <c r="E31" i="1"/>
  <c r="E30" i="1"/>
  <c r="D31" i="1"/>
  <c r="D30" i="1"/>
  <c r="B31" i="1"/>
  <c r="B30" i="1"/>
  <c r="A31" i="1"/>
  <c r="A30" i="1"/>
  <c r="A36" i="1" s="1"/>
  <c r="A34" i="1" l="1"/>
  <c r="B34" i="1" s="1"/>
  <c r="A19" i="1"/>
  <c r="C17" i="1" s="1"/>
  <c r="A16" i="1"/>
  <c r="A17" i="1"/>
  <c r="A18" i="1"/>
  <c r="E11" i="1"/>
  <c r="G11" i="1" s="1"/>
  <c r="I11" i="1" s="1"/>
  <c r="E12" i="1"/>
  <c r="G12" i="1" s="1"/>
  <c r="I12" i="1" s="1"/>
  <c r="E13" i="1"/>
  <c r="G13" i="1" s="1"/>
  <c r="I13" i="1" s="1"/>
  <c r="D11" i="1"/>
  <c r="D12" i="1"/>
  <c r="D13" i="1"/>
  <c r="C11" i="1"/>
  <c r="C12" i="1"/>
  <c r="C13" i="1"/>
  <c r="A11" i="1"/>
  <c r="A12" i="1"/>
  <c r="A13" i="1"/>
  <c r="Q4" i="1"/>
  <c r="Q5" i="1"/>
  <c r="Q6" i="1"/>
  <c r="Q3" i="1"/>
  <c r="O4" i="1"/>
  <c r="O5" i="1"/>
  <c r="O6" i="1"/>
  <c r="M4" i="1"/>
  <c r="M5" i="1"/>
  <c r="M6" i="1"/>
  <c r="C18" i="1" l="1"/>
  <c r="C15" i="1"/>
  <c r="C16" i="1"/>
  <c r="G10" i="1"/>
  <c r="I10" i="1" s="1"/>
</calcChain>
</file>

<file path=xl/sharedStrings.xml><?xml version="1.0" encoding="utf-8"?>
<sst xmlns="http://schemas.openxmlformats.org/spreadsheetml/2006/main" count="41" uniqueCount="33">
  <si>
    <t>М</t>
  </si>
  <si>
    <t>m</t>
  </si>
  <si>
    <t>L</t>
  </si>
  <si>
    <t>g</t>
  </si>
  <si>
    <t>x</t>
  </si>
  <si>
    <t>sm</t>
  </si>
  <si>
    <t>sM</t>
  </si>
  <si>
    <t>sL</t>
  </si>
  <si>
    <t>sg</t>
  </si>
  <si>
    <t>sx</t>
  </si>
  <si>
    <t>df/dM</t>
  </si>
  <si>
    <t>df/dm</t>
  </si>
  <si>
    <t>df/dg</t>
  </si>
  <si>
    <t>df/dL</t>
  </si>
  <si>
    <t>df/dx</t>
  </si>
  <si>
    <t>R</t>
  </si>
  <si>
    <t>T1</t>
  </si>
  <si>
    <t>d</t>
  </si>
  <si>
    <t>r</t>
  </si>
  <si>
    <t>T2</t>
  </si>
  <si>
    <t>M</t>
  </si>
  <si>
    <t>sR</t>
  </si>
  <si>
    <t>sT1</t>
  </si>
  <si>
    <t>sd</t>
  </si>
  <si>
    <t>sr</t>
  </si>
  <si>
    <t>sT2</t>
  </si>
  <si>
    <t>df/dR</t>
  </si>
  <si>
    <t>df/dT1</t>
  </si>
  <si>
    <t>df/dd</t>
  </si>
  <si>
    <t>df/dr</t>
  </si>
  <si>
    <t>df/dT2</t>
  </si>
  <si>
    <t>df/dп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</si>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</sst>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tabSelected="1" workbookViewId="0">
      <selection activeCell="M26" sqref="M26"/>
    </sheetView>
  </sheetViews>
  <sheetFormatPr defaultRowHeight="15" x14ac:dyDescent="0.25"/>
  <cols>
    <col min="1" max="1" width="14.125" customWidth="1"/>
    <col min="2" max="2" width="10.625" bestFit="1" customWidth="1"/>
    <col min="4" max="4" width="11.625" bestFit="1" customWidth="1"/>
    <col min="7" max="7" width="9.875" bestFit="1" customWidth="1"/>
    <col min="16" max="16" width="10.625" bestFit="1" customWidth="1"/>
  </cols>
  <sheetData>
    <row r="2" spans="1:17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</row>
    <row r="3" spans="1:17" x14ac:dyDescent="0.25">
      <c r="A3">
        <v>5.22E-4</v>
      </c>
      <c r="B3">
        <v>2.9249999999999998</v>
      </c>
      <c r="C3">
        <v>2.2250000000000001</v>
      </c>
      <c r="D3">
        <v>9.81</v>
      </c>
      <c r="E3">
        <v>1.12E-2</v>
      </c>
      <c r="G3">
        <v>9.9999999999999995E-8</v>
      </c>
      <c r="H3">
        <v>5.0000000000000001E-3</v>
      </c>
      <c r="I3">
        <v>1E-3</v>
      </c>
      <c r="J3">
        <v>0.05</v>
      </c>
      <c r="K3">
        <v>4.0000000000000002E-4</v>
      </c>
      <c r="M3">
        <f>(E3*SQRT($D$3/$C$3))/A3</f>
        <v>45.052305011841014</v>
      </c>
      <c r="N3">
        <f>-$B$3*E3*SQRT($D$3/$C$3)/(A3*A3)</f>
        <v>-252448.26084221253</v>
      </c>
      <c r="O3">
        <f>$B$3*E3/(2*A3*SQRT($D$3*$C$3))</f>
        <v>6.7165133618570314</v>
      </c>
      <c r="P3">
        <f>-0.5*$B$3*E3*SQRT(9.81)/(A3*$C$3*SQRT(C3))</f>
        <v>-29.613031945985387</v>
      </c>
      <c r="Q3">
        <f>($B$3*SQRT($D$3/$C$3))/A3</f>
        <v>11765.892157110266</v>
      </c>
    </row>
    <row r="4" spans="1:17" x14ac:dyDescent="0.25">
      <c r="A4">
        <v>5.2499999999999997E-4</v>
      </c>
      <c r="E4">
        <v>1.1299999999999999E-2</v>
      </c>
      <c r="M4">
        <f t="shared" ref="M4:M6" si="0">(E4*SQRT($D$3/$C$3))/A4</f>
        <v>45.194817405245821</v>
      </c>
      <c r="N4">
        <f t="shared" ref="N4:N6" si="1">-$B$3*E4*SQRT($D$3/$C$3)/(A4*A4)</f>
        <v>-251799.69697208391</v>
      </c>
      <c r="O4">
        <f t="shared" ref="O4:O6" si="2">$B$3*E4/(2*A4*SQRT($D$3*$C$3))</f>
        <v>6.7377594755527035</v>
      </c>
      <c r="P4">
        <f>-0.5*$B$3*E4*SQRT(9.81)/(A4*$C$3*SQRT($C$3))</f>
        <v>-29.706705822549225</v>
      </c>
      <c r="Q4">
        <f t="shared" ref="Q4:Q6" si="3">($B$3*SQRT($D$3/$C$3))/A4</f>
        <v>11698.658487641065</v>
      </c>
    </row>
    <row r="5" spans="1:17" x14ac:dyDescent="0.25">
      <c r="A5">
        <v>5.1900000000000004E-4</v>
      </c>
      <c r="E5">
        <v>1.1299999999999999E-2</v>
      </c>
      <c r="M5">
        <f t="shared" si="0"/>
        <v>45.717300843456748</v>
      </c>
      <c r="N5">
        <f t="shared" si="1"/>
        <v>-257655.30822179382</v>
      </c>
      <c r="O5">
        <f t="shared" si="2"/>
        <v>6.8156526486804783</v>
      </c>
      <c r="P5">
        <f t="shared" ref="P5:P6" si="4">-0.5*$B$3*E5*SQRT(9.81)/(A5*$C$3*SQRT($C$3))</f>
        <v>-30.050135947665396</v>
      </c>
      <c r="Q5">
        <f t="shared" si="3"/>
        <v>11833.903094434601</v>
      </c>
    </row>
    <row r="6" spans="1:17" x14ac:dyDescent="0.25">
      <c r="A6">
        <v>5.2400000000000005E-4</v>
      </c>
      <c r="E6">
        <v>1.14E-2</v>
      </c>
      <c r="M6">
        <f t="shared" si="0"/>
        <v>45.681784464364696</v>
      </c>
      <c r="N6">
        <f t="shared" si="1"/>
        <v>-254998.51060737923</v>
      </c>
      <c r="O6">
        <f t="shared" si="2"/>
        <v>6.810357775650699</v>
      </c>
      <c r="P6">
        <f t="shared" si="4"/>
        <v>-30.02679091197005</v>
      </c>
      <c r="Q6">
        <f t="shared" si="3"/>
        <v>11720.984171777782</v>
      </c>
    </row>
    <row r="9" spans="1:17" x14ac:dyDescent="0.25">
      <c r="A9">
        <v>1</v>
      </c>
      <c r="B9">
        <v>2</v>
      </c>
      <c r="C9">
        <v>3</v>
      </c>
      <c r="D9">
        <v>4</v>
      </c>
      <c r="E9">
        <v>5</v>
      </c>
    </row>
    <row r="10" spans="1:17" x14ac:dyDescent="0.25">
      <c r="A10">
        <f>M3^2*$H$3^2</f>
        <v>5.0742754671998881E-2</v>
      </c>
      <c r="B10">
        <f>N3^2*$G$3^2</f>
        <v>6.373012440225777E-4</v>
      </c>
      <c r="C10">
        <f>O3^2*$J$3^2</f>
        <v>0.11277887935001012</v>
      </c>
      <c r="D10">
        <f>P3^2*$I$3^2</f>
        <v>8.7693166103395106E-4</v>
      </c>
      <c r="E10">
        <f>Q3^2*$K$3^2</f>
        <v>22.149794920439817</v>
      </c>
      <c r="G10">
        <f>SUM(A10:E10)</f>
        <v>22.314830787366883</v>
      </c>
      <c r="I10" s="1">
        <f>SQRT(G10)</f>
        <v>4.7238576171776057</v>
      </c>
    </row>
    <row r="11" spans="1:17" x14ac:dyDescent="0.25">
      <c r="A11">
        <f t="shared" ref="A11:A13" si="5">M4^2*$H$3^2</f>
        <v>5.1064288007337769E-2</v>
      </c>
      <c r="B11">
        <f t="shared" ref="B11:B13" si="6">N4^2*$G$3^2</f>
        <v>6.3403087395233276E-4</v>
      </c>
      <c r="C11">
        <f t="shared" ref="C11:C13" si="7">O4^2*$J$3^2</f>
        <v>0.11349350687600063</v>
      </c>
      <c r="D11">
        <f t="shared" ref="D11:D13" si="8">P4^2*$I$3^2</f>
        <v>8.8248837082748001E-4</v>
      </c>
      <c r="E11">
        <f t="shared" ref="E11:E13" si="9">Q4^2*$K$3^2</f>
        <v>21.897377665673012</v>
      </c>
      <c r="G11">
        <f t="shared" ref="G11:G13" si="10">SUM(A11:E11)</f>
        <v>22.06345197980113</v>
      </c>
      <c r="I11" s="1">
        <f t="shared" ref="I11:I13" si="11">SQRT(G11)</f>
        <v>4.6971748934653403</v>
      </c>
    </row>
    <row r="12" spans="1:17" x14ac:dyDescent="0.25">
      <c r="A12">
        <f t="shared" si="5"/>
        <v>5.2251789910278276E-2</v>
      </c>
      <c r="B12">
        <f t="shared" si="6"/>
        <v>6.6386257854867564E-4</v>
      </c>
      <c r="C12">
        <f t="shared" si="7"/>
        <v>0.11613280256866308</v>
      </c>
      <c r="D12">
        <f t="shared" si="8"/>
        <v>9.0301067047317198E-4</v>
      </c>
      <c r="E12">
        <f t="shared" si="9"/>
        <v>22.406601991755014</v>
      </c>
      <c r="G12">
        <f t="shared" si="10"/>
        <v>22.576553457482976</v>
      </c>
      <c r="I12" s="1">
        <f t="shared" si="11"/>
        <v>4.7514790810318184</v>
      </c>
    </row>
    <row r="13" spans="1:17" x14ac:dyDescent="0.25">
      <c r="A13">
        <f t="shared" si="5"/>
        <v>5.2170635796216794E-2</v>
      </c>
      <c r="B13">
        <f t="shared" si="6"/>
        <v>6.5024240411981691E-4</v>
      </c>
      <c r="C13">
        <f t="shared" si="7"/>
        <v>0.11595243258091487</v>
      </c>
      <c r="D13">
        <f t="shared" si="8"/>
        <v>9.0160817247116715E-4</v>
      </c>
      <c r="E13">
        <f t="shared" si="9"/>
        <v>21.981035192810445</v>
      </c>
      <c r="G13">
        <f>SUM(A13:E13)</f>
        <v>22.15071011176417</v>
      </c>
      <c r="I13" s="1">
        <f t="shared" si="11"/>
        <v>4.7064540911140487</v>
      </c>
    </row>
    <row r="15" spans="1:17" x14ac:dyDescent="0.25">
      <c r="A15" s="1">
        <f>$B$3*SQRT($D$3/$C$3)*E3/A3</f>
        <v>131.77799215963498</v>
      </c>
      <c r="C15">
        <f>(A15-$A$19)^2</f>
        <v>1.10417483791917</v>
      </c>
    </row>
    <row r="16" spans="1:17" x14ac:dyDescent="0.25">
      <c r="A16" s="1">
        <f t="shared" ref="A16:A18" si="12">$B$3*SQRT($D$3/$C$3)*E4/A4</f>
        <v>132.19484091034403</v>
      </c>
      <c r="C16">
        <f>(A16-$A$19)^2</f>
        <v>0.40189068606528572</v>
      </c>
    </row>
    <row r="17" spans="1:13" x14ac:dyDescent="0.25">
      <c r="A17" s="1">
        <f t="shared" si="12"/>
        <v>133.72310496711097</v>
      </c>
      <c r="C17">
        <f>(A17-$A$19)^2</f>
        <v>0.79980033565329989</v>
      </c>
    </row>
    <row r="18" spans="1:13" x14ac:dyDescent="0.25">
      <c r="A18" s="1">
        <f t="shared" si="12"/>
        <v>133.61921955826674</v>
      </c>
      <c r="C18">
        <f>(A18-$A$19)^2</f>
        <v>0.6247798369326748</v>
      </c>
    </row>
    <row r="19" spans="1:13" x14ac:dyDescent="0.25">
      <c r="A19" s="1">
        <f>AVERAGE(A15:A18)</f>
        <v>132.82878939883918</v>
      </c>
      <c r="C19">
        <f>AVERAGE(C15:C18)</f>
        <v>0.7326614241426076</v>
      </c>
      <c r="D19" s="1">
        <f>SQRT(C19)</f>
        <v>0.85595643822720768</v>
      </c>
    </row>
    <row r="22" spans="1:13" x14ac:dyDescent="0.25">
      <c r="A22" t="s">
        <v>1</v>
      </c>
      <c r="B22" t="s">
        <v>15</v>
      </c>
      <c r="C22" t="s">
        <v>16</v>
      </c>
      <c r="D22" t="s">
        <v>4</v>
      </c>
      <c r="E22" t="s">
        <v>17</v>
      </c>
      <c r="F22" t="s">
        <v>20</v>
      </c>
      <c r="G22" t="s">
        <v>18</v>
      </c>
      <c r="H22" t="s">
        <v>19</v>
      </c>
    </row>
    <row r="23" spans="1:13" x14ac:dyDescent="0.25">
      <c r="A23">
        <v>5.2499999999999997E-4</v>
      </c>
      <c r="B23">
        <v>0.28499999999999998</v>
      </c>
      <c r="C23">
        <v>16.821000000000002</v>
      </c>
      <c r="D23">
        <v>8.5000000000000006E-2</v>
      </c>
      <c r="E23">
        <v>0.29399999999999998</v>
      </c>
      <c r="F23">
        <v>0.72599999999999998</v>
      </c>
      <c r="G23">
        <v>0.20100000000000001</v>
      </c>
      <c r="H23">
        <v>12</v>
      </c>
      <c r="K23">
        <f>(2*3.14*F23*B23*B23*C23*D23)/(E23*A23*G23*(C23*C23-H23*H23))</f>
        <v>122.8309618956403</v>
      </c>
      <c r="L23">
        <f>(K23-K25)^2</f>
        <v>2.3739702330092132</v>
      </c>
    </row>
    <row r="24" spans="1:13" x14ac:dyDescent="0.25">
      <c r="A24">
        <v>5.22E-4</v>
      </c>
      <c r="B24">
        <v>0.28299999999999997</v>
      </c>
      <c r="C24">
        <v>16.768000000000001</v>
      </c>
      <c r="D24">
        <v>8.2000000000000003E-2</v>
      </c>
      <c r="E24">
        <v>0.29499999999999998</v>
      </c>
      <c r="G24">
        <v>0.19900000000000001</v>
      </c>
      <c r="H24">
        <v>12.29</v>
      </c>
      <c r="K24">
        <f>(2*3.14*F23*B24*B24*C24*D24)/(E24*A24*G24*(C24*C24-H24*H24))</f>
        <v>125.91250062361971</v>
      </c>
      <c r="L24">
        <f>(K24-K25)^2</f>
        <v>2.3739702330092567</v>
      </c>
    </row>
    <row r="25" spans="1:13" x14ac:dyDescent="0.25">
      <c r="K25" s="1">
        <f>AVERAGE(K23:K24)</f>
        <v>124.37173125963</v>
      </c>
      <c r="L25">
        <f>AVERAGE(AVERAGE(L23:L24))</f>
        <v>2.3739702330092349</v>
      </c>
      <c r="M25">
        <f>SQRT(L25)</f>
        <v>1.5407693639897033</v>
      </c>
    </row>
    <row r="26" spans="1:13" x14ac:dyDescent="0.25">
      <c r="A26" t="s">
        <v>5</v>
      </c>
      <c r="B26" t="s">
        <v>21</v>
      </c>
      <c r="C26" t="s">
        <v>22</v>
      </c>
      <c r="D26" t="s">
        <v>9</v>
      </c>
      <c r="E26" t="s">
        <v>23</v>
      </c>
      <c r="F26" t="s">
        <v>6</v>
      </c>
      <c r="G26" t="s">
        <v>24</v>
      </c>
      <c r="H26" t="s">
        <v>25</v>
      </c>
    </row>
    <row r="27" spans="1:13" x14ac:dyDescent="0.25">
      <c r="A27">
        <v>9.9999999999999995E-8</v>
      </c>
      <c r="B27">
        <v>1E-3</v>
      </c>
      <c r="C27">
        <v>0.1</v>
      </c>
      <c r="D27">
        <v>1E-3</v>
      </c>
      <c r="E27">
        <v>1E-3</v>
      </c>
      <c r="F27">
        <v>5.0000000000000001E-3</v>
      </c>
      <c r="G27">
        <v>1E-3</v>
      </c>
      <c r="H27">
        <v>0.1</v>
      </c>
    </row>
    <row r="29" spans="1:13" x14ac:dyDescent="0.25">
      <c r="A29" t="s">
        <v>11</v>
      </c>
      <c r="B29" t="s">
        <v>26</v>
      </c>
      <c r="C29" t="s">
        <v>27</v>
      </c>
      <c r="D29" t="s">
        <v>14</v>
      </c>
      <c r="E29" t="s">
        <v>28</v>
      </c>
      <c r="F29" t="s">
        <v>10</v>
      </c>
      <c r="G29" t="s">
        <v>29</v>
      </c>
      <c r="H29" t="s">
        <v>30</v>
      </c>
      <c r="I29" t="s">
        <v>31</v>
      </c>
    </row>
    <row r="30" spans="1:13" x14ac:dyDescent="0.25">
      <c r="A30">
        <f>-2*3.14*$F$23*B23*B23*C23*D23/(E23*A23*A23*G23*(C23^2-H23^2))</f>
        <v>-233963.73694407675</v>
      </c>
      <c r="B30">
        <f>(4*3.14*$F$23*B23*C23*D23)/(E23*A23*G23*(C23^2-H23^2))</f>
        <v>861.97166242554613</v>
      </c>
      <c r="C30">
        <f>((2*3.14*$F$23*B23*B23*D23*(E23*A23*G23*C23*C23-E23*A23*G23*H23*H23))-(4*3.14*$F$23*B23*B23*D23*E23*A23*G23*C23*C23))/(E23*A23*G23*C23*C23-E23*A23*G23*H23*H23)^2</f>
        <v>-22.437933465685209</v>
      </c>
      <c r="D30">
        <f>2*3.14*$F$23*B23*B23*C23/(E23*A23*G23*(C23^2-H23^2))</f>
        <v>1445.0701399487095</v>
      </c>
      <c r="E30">
        <f>-2*3.14*$F$23*B23*B23*C23*D23/(E23*E23*A23*G23*(C23^2-H23^2))</f>
        <v>-417.7923874001371</v>
      </c>
      <c r="F30">
        <f>2*3.14*B23*B23*C23*D23/(E23*A23*G23*(C23^2-H23^2))</f>
        <v>169.18865274881588</v>
      </c>
      <c r="G30">
        <f>-2*3.14*$F$23*B23*B23*C23*D23/(E23*A23*G23*G23*(C23^2-H23^2))</f>
        <v>-611.0993129136333</v>
      </c>
      <c r="H30">
        <f>-2*3.14*$F$23*B23*B23*D23*(-2*E23*A23*G23*H23)/(E23*A23*G23*C23*C23-E23*A23*G23*H23*H23)</f>
        <v>5.4371332301580257E-3</v>
      </c>
      <c r="I30">
        <f>2*$F$23*B23*B23*C23*D23/(E23*A23*G23*(C23^2-H23^2))</f>
        <v>39.118140731095643</v>
      </c>
    </row>
    <row r="31" spans="1:13" x14ac:dyDescent="0.25">
      <c r="A31">
        <f>-2*3.14*$F$23*B24*B24*C24*D24/(E24*A24*A24*G24*(C24^2-H24^2))</f>
        <v>-241211.68701842858</v>
      </c>
      <c r="B31">
        <f>(4*3.14*$F$23*B24*C24*D24)/(E24*A24*G24*(C24^2-H24^2))</f>
        <v>889.84099380649968</v>
      </c>
      <c r="C31">
        <f>((2*3.14*$F$23*B24*B24*D24*(E24*A24*G24*C24*C24-E24*A24*G24*H24*H24))-(4*3.14*$F$23*B24*B24*D24*E24*A24*G24*C24*C24))/(E24*A24*G24*C24*C24-E24*A24*G24*H24*H24)^2</f>
        <v>-24.942070914190829</v>
      </c>
      <c r="D31">
        <f>2*3.14*$F$23*B24*B24*C24/(E24*A24*G24*(C24^2-H24^2))</f>
        <v>1535.5183002880451</v>
      </c>
      <c r="E31">
        <f>-2*3.14*$F$23*B24*B24*C24*D24/(E24*E24*A24*G24*(C24^2-H24^2))</f>
        <v>-426.82203601227025</v>
      </c>
      <c r="F31">
        <f>2*3.14*B24*B24*C24*D24/(E24*A24*G24*(C24^2-H24^2))</f>
        <v>173.43319645126681</v>
      </c>
      <c r="G31">
        <f>-2*3.14*$F$23*B24*B24*C24*D24/(E24*A24*G24*G24*(C24^2-H24^2))</f>
        <v>-632.72613378703375</v>
      </c>
      <c r="H31">
        <f>-2*3.14*$F$23*B24*B24*D24*(-2*E24*A24*G24*H24)/(E24*A24*G24*C24*C24-E24*A24*G24*H24*H24)</f>
        <v>5.6560736734268483E-3</v>
      </c>
      <c r="I31">
        <f>2*$F$23*B24*B24*C24*D24/(E24*A24*G24*(C24^2-H24^2))</f>
        <v>40.099522491598634</v>
      </c>
    </row>
    <row r="33" spans="1:2" x14ac:dyDescent="0.25">
      <c r="A33" t="s">
        <v>32</v>
      </c>
    </row>
    <row r="34" spans="1:2" x14ac:dyDescent="0.25">
      <c r="A34">
        <f>A30^2*A27^2+B30^2*B27^2+C30^2*C27^2+D30^2*D27^2+E30^2*E27^2+F30^2*F27^2+G30^2*G27^2+H30^2*H27^2+I30^2*0.0004</f>
        <v>9.7420835526175598</v>
      </c>
      <c r="B34">
        <f>SQRT(A34)</f>
        <v>3.1212310956764417</v>
      </c>
    </row>
    <row r="35" spans="1:2" x14ac:dyDescent="0.25">
      <c r="A35">
        <f>A31^2*A$27^2+B31^2*B$27^2+C31^2*C$27^2+D31^2*D$27^2+E31^2*E$27^2+F31^2*F$27^2+G31^2*G$27^2+H31^2*H$27^2+I31^2*0.0004</f>
        <v>11.348969543561534</v>
      </c>
      <c r="B35">
        <f>SQRT(A35)</f>
        <v>3.3688231689362285</v>
      </c>
    </row>
    <row r="36" spans="1:2" x14ac:dyDescent="0.25">
      <c r="A36">
        <f>(A30^2)*(A23^2)</f>
        <v>15087.445200208234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Карпова</dc:creator>
  <cp:lastModifiedBy>Татьяна Карпова</cp:lastModifiedBy>
  <dcterms:created xsi:type="dcterms:W3CDTF">2016-10-23T21:05:26Z</dcterms:created>
  <dcterms:modified xsi:type="dcterms:W3CDTF">2016-10-28T14:18:43Z</dcterms:modified>
</cp:coreProperties>
</file>