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ki\Documents\Лабы\"/>
    </mc:Choice>
  </mc:AlternateContent>
  <bookViews>
    <workbookView xWindow="0" yWindow="0" windowWidth="20490" windowHeight="7530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H43" i="1"/>
  <c r="I43" i="1"/>
  <c r="F43" i="1"/>
  <c r="F42" i="1"/>
  <c r="G42" i="1"/>
  <c r="H42" i="1"/>
  <c r="I42" i="1"/>
  <c r="F33" i="1"/>
  <c r="F27" i="1"/>
  <c r="V8" i="1"/>
  <c r="S71" i="1"/>
  <c r="S6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1" i="1"/>
  <c r="S62" i="1"/>
  <c r="S63" i="1"/>
  <c r="S64" i="1"/>
  <c r="S65" i="1"/>
  <c r="S66" i="1"/>
  <c r="S67" i="1"/>
  <c r="S68" i="1"/>
  <c r="S69" i="1"/>
  <c r="S70" i="1"/>
  <c r="S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40" i="1"/>
  <c r="Q40" i="1"/>
  <c r="P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P63" i="1"/>
  <c r="P64" i="1"/>
  <c r="P65" i="1"/>
  <c r="P66" i="1"/>
  <c r="P67" i="1"/>
  <c r="P68" i="1"/>
  <c r="P69" i="1"/>
  <c r="P70" i="1"/>
  <c r="P71" i="1"/>
  <c r="P62" i="1"/>
  <c r="P52" i="1"/>
  <c r="P53" i="1"/>
  <c r="P54" i="1"/>
  <c r="P55" i="1"/>
  <c r="P56" i="1"/>
  <c r="P57" i="1"/>
  <c r="P58" i="1"/>
  <c r="P59" i="1"/>
  <c r="P60" i="1"/>
  <c r="P51" i="1"/>
  <c r="P41" i="1"/>
  <c r="P42" i="1"/>
  <c r="P43" i="1"/>
  <c r="P44" i="1"/>
  <c r="P45" i="1"/>
  <c r="P46" i="1"/>
  <c r="P47" i="1"/>
  <c r="P48" i="1"/>
  <c r="P4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3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49" i="1"/>
  <c r="M40" i="1"/>
  <c r="M41" i="1"/>
  <c r="M42" i="1"/>
  <c r="M43" i="1"/>
  <c r="M44" i="1"/>
  <c r="M45" i="1"/>
  <c r="M46" i="1"/>
  <c r="M47" i="1"/>
  <c r="M48" i="1"/>
  <c r="M39" i="1"/>
  <c r="G44" i="1" l="1"/>
  <c r="G45" i="1" s="1"/>
  <c r="G46" i="1" s="1"/>
  <c r="H44" i="1"/>
  <c r="H45" i="1" s="1"/>
  <c r="H46" i="1" s="1"/>
  <c r="I44" i="1"/>
  <c r="I45" i="1" s="1"/>
  <c r="I46" i="1" s="1"/>
  <c r="L32" i="1"/>
  <c r="M32" i="1"/>
  <c r="N32" i="1"/>
  <c r="K32" i="1"/>
  <c r="S30" i="1"/>
  <c r="Q30" i="1"/>
  <c r="M33" i="1" s="1"/>
  <c r="O30" i="1"/>
  <c r="L33" i="1" s="1"/>
  <c r="M30" i="1"/>
  <c r="M29" i="1"/>
  <c r="M27" i="1"/>
  <c r="M28" i="1"/>
  <c r="N33" i="1"/>
  <c r="H1" i="1"/>
  <c r="G1" i="1"/>
  <c r="M2" i="1"/>
  <c r="F16" i="1" s="1"/>
  <c r="M3" i="1"/>
  <c r="M19" i="1" s="1"/>
  <c r="M4" i="1"/>
  <c r="M20" i="1" s="1"/>
  <c r="M5" i="1"/>
  <c r="F19" i="1" s="1"/>
  <c r="M6" i="1"/>
  <c r="M22" i="1" s="1"/>
  <c r="M9" i="1"/>
  <c r="M25" i="1" s="1"/>
  <c r="M10" i="1"/>
  <c r="M11" i="1"/>
  <c r="M12" i="1"/>
  <c r="M13" i="1"/>
  <c r="O2" i="1"/>
  <c r="O3" i="1"/>
  <c r="O19" i="1" s="1"/>
  <c r="O4" i="1"/>
  <c r="O5" i="1"/>
  <c r="O21" i="1" s="1"/>
  <c r="O6" i="1"/>
  <c r="O22" i="1" s="1"/>
  <c r="O9" i="1"/>
  <c r="O10" i="1"/>
  <c r="O11" i="1"/>
  <c r="O12" i="1"/>
  <c r="O28" i="1" s="1"/>
  <c r="O13" i="1"/>
  <c r="G26" i="1" s="1"/>
  <c r="Q2" i="1"/>
  <c r="Q3" i="1"/>
  <c r="Q4" i="1"/>
  <c r="Q5" i="1"/>
  <c r="Q21" i="1" s="1"/>
  <c r="Q6" i="1"/>
  <c r="Q9" i="1"/>
  <c r="Q10" i="1"/>
  <c r="Q26" i="1" s="1"/>
  <c r="Q11" i="1"/>
  <c r="Q12" i="1"/>
  <c r="Q13" i="1"/>
  <c r="S2" i="1"/>
  <c r="S3" i="1"/>
  <c r="I17" i="1" s="1"/>
  <c r="S4" i="1"/>
  <c r="S20" i="1" s="1"/>
  <c r="S5" i="1"/>
  <c r="S6" i="1"/>
  <c r="S9" i="1"/>
  <c r="S25" i="1" s="1"/>
  <c r="S10" i="1"/>
  <c r="S11" i="1"/>
  <c r="S12" i="1"/>
  <c r="S13" i="1"/>
  <c r="S29" i="1" s="1"/>
  <c r="I20" i="1"/>
  <c r="Q28" i="1"/>
  <c r="Q29" i="1"/>
  <c r="Q25" i="1"/>
  <c r="Q22" i="1"/>
  <c r="O27" i="1"/>
  <c r="M23" i="1"/>
  <c r="S18" i="1"/>
  <c r="S19" i="1"/>
  <c r="S21" i="1"/>
  <c r="S22" i="1"/>
  <c r="S23" i="1"/>
  <c r="S24" i="1"/>
  <c r="S26" i="1"/>
  <c r="S27" i="1"/>
  <c r="S28" i="1"/>
  <c r="S17" i="1"/>
  <c r="Q18" i="1"/>
  <c r="Q19" i="1"/>
  <c r="Q20" i="1"/>
  <c r="Q23" i="1"/>
  <c r="Q24" i="1"/>
  <c r="Q27" i="1"/>
  <c r="Q17" i="1"/>
  <c r="O18" i="1"/>
  <c r="O20" i="1"/>
  <c r="O23" i="1"/>
  <c r="O24" i="1"/>
  <c r="O25" i="1"/>
  <c r="O26" i="1"/>
  <c r="O17" i="1"/>
  <c r="M17" i="1"/>
  <c r="M24" i="1"/>
  <c r="M26" i="1"/>
  <c r="F26" i="1"/>
  <c r="F23" i="1"/>
  <c r="F18" i="1"/>
  <c r="J8" i="1"/>
  <c r="G8" i="1"/>
  <c r="K5" i="1"/>
  <c r="G23" i="1"/>
  <c r="I15" i="1"/>
  <c r="H21" i="1"/>
  <c r="F21" i="1"/>
  <c r="I22" i="1"/>
  <c r="H25" i="1"/>
  <c r="I19" i="1"/>
  <c r="Q14" i="1"/>
  <c r="H19" i="1"/>
  <c r="G19" i="1"/>
  <c r="F17" i="1"/>
  <c r="J2" i="1"/>
  <c r="K2" i="1" s="1"/>
  <c r="J3" i="1"/>
  <c r="K3" i="1" s="1"/>
  <c r="J4" i="1"/>
  <c r="H24" i="1" s="1"/>
  <c r="J5" i="1"/>
  <c r="I25" i="1" s="1"/>
  <c r="J6" i="1"/>
  <c r="K6" i="1" s="1"/>
  <c r="J1" i="1"/>
  <c r="H15" i="1" s="1"/>
  <c r="G2" i="1"/>
  <c r="G7" i="1" s="1"/>
  <c r="G3" i="1"/>
  <c r="H3" i="1" s="1"/>
  <c r="G4" i="1"/>
  <c r="F24" i="1" s="1"/>
  <c r="G5" i="1"/>
  <c r="F25" i="1" s="1"/>
  <c r="G6" i="1"/>
  <c r="M18" i="1" l="1"/>
  <c r="M21" i="1"/>
  <c r="O29" i="1"/>
  <c r="G25" i="1"/>
  <c r="S14" i="1"/>
  <c r="H20" i="1"/>
  <c r="M14" i="1"/>
  <c r="F20" i="1"/>
  <c r="F22" i="1"/>
  <c r="I24" i="1"/>
  <c r="I21" i="1"/>
  <c r="I23" i="1"/>
  <c r="H5" i="1"/>
  <c r="I26" i="1"/>
  <c r="O14" i="1"/>
  <c r="I16" i="1"/>
  <c r="H6" i="1"/>
  <c r="H2" i="1"/>
  <c r="G18" i="1"/>
  <c r="G24" i="1"/>
  <c r="K4" i="1"/>
  <c r="G15" i="1"/>
  <c r="G17" i="1"/>
  <c r="G22" i="1"/>
  <c r="H17" i="1"/>
  <c r="H23" i="1"/>
  <c r="H26" i="1"/>
  <c r="H18" i="1"/>
  <c r="H4" i="1"/>
  <c r="H7" i="1" s="1"/>
  <c r="K1" i="1"/>
  <c r="K7" i="1" s="1"/>
  <c r="F15" i="1"/>
  <c r="J7" i="1"/>
  <c r="G20" i="1"/>
  <c r="G21" i="1"/>
  <c r="H16" i="1"/>
  <c r="H22" i="1"/>
  <c r="I18" i="1"/>
  <c r="G16" i="1"/>
  <c r="C11" i="1"/>
  <c r="D3" i="1" s="1"/>
  <c r="A9" i="1"/>
  <c r="B5" i="1" s="1"/>
  <c r="I27" i="1" l="1"/>
  <c r="H27" i="1"/>
  <c r="G27" i="1"/>
  <c r="B8" i="1"/>
  <c r="B4" i="1"/>
  <c r="D10" i="1"/>
  <c r="D6" i="1"/>
  <c r="D2" i="1"/>
  <c r="B7" i="1"/>
  <c r="D9" i="1"/>
  <c r="B3" i="1"/>
  <c r="D5" i="1"/>
  <c r="B6" i="1"/>
  <c r="B1" i="1"/>
  <c r="D8" i="1"/>
  <c r="D4" i="1"/>
  <c r="B2" i="1"/>
  <c r="D1" i="1"/>
  <c r="D7" i="1"/>
  <c r="K33" i="1" l="1"/>
  <c r="F44" i="1"/>
  <c r="F45" i="1" s="1"/>
  <c r="F46" i="1" s="1"/>
  <c r="G33" i="1"/>
  <c r="I33" i="1"/>
  <c r="H33" i="1"/>
  <c r="D11" i="1"/>
  <c r="D12" i="1" s="1"/>
  <c r="B9" i="1"/>
  <c r="B10" i="1" s="1"/>
</calcChain>
</file>

<file path=xl/sharedStrings.xml><?xml version="1.0" encoding="utf-8"?>
<sst xmlns="http://schemas.openxmlformats.org/spreadsheetml/2006/main" count="21" uniqueCount="21">
  <si>
    <t>мнк</t>
  </si>
  <si>
    <t>b1</t>
  </si>
  <si>
    <t>b2</t>
  </si>
  <si>
    <t>b3</t>
  </si>
  <si>
    <t>b4</t>
  </si>
  <si>
    <t>k1</t>
  </si>
  <si>
    <t>k2</t>
  </si>
  <si>
    <t>k3</t>
  </si>
  <si>
    <t>k4</t>
  </si>
  <si>
    <t>h1</t>
  </si>
  <si>
    <t>h2</t>
  </si>
  <si>
    <t>h3</t>
  </si>
  <si>
    <t>h4</t>
  </si>
  <si>
    <t>a1</t>
  </si>
  <si>
    <t>a2</t>
  </si>
  <si>
    <t>a3</t>
  </si>
  <si>
    <t>a4</t>
  </si>
  <si>
    <t>E1</t>
  </si>
  <si>
    <t>E2</t>
  </si>
  <si>
    <t>E3</t>
  </si>
  <si>
    <t>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</si>
</sst>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2" borderId="0" xfId="0" applyNumberFormat="1" applyFill="1"/>
    <xf numFmtId="0" fontId="0" fillId="2" borderId="0" xfId="0" applyFill="1"/>
    <xf numFmtId="166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"Нагрузка-прогиб"</a:t>
            </a:r>
          </a:p>
          <a:p>
            <a:pPr>
              <a:defRPr/>
            </a:pPr>
            <a:r>
              <a:rPr lang="ru-RU" baseline="0"/>
              <a:t>Металлические балки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Лист1!$G$1:$G$6</c:f>
              <c:numCache>
                <c:formatCode>0.00</c:formatCode>
                <c:ptCount val="6"/>
                <c:pt idx="0">
                  <c:v>1.80908</c:v>
                </c:pt>
                <c:pt idx="1">
                  <c:v>6.3709800000000003</c:v>
                </c:pt>
                <c:pt idx="2">
                  <c:v>11.202380000000002</c:v>
                </c:pt>
                <c:pt idx="3">
                  <c:v>15.819160000000002</c:v>
                </c:pt>
                <c:pt idx="4">
                  <c:v>20.633900000000004</c:v>
                </c:pt>
                <c:pt idx="5">
                  <c:v>25.539780000000004</c:v>
                </c:pt>
              </c:numCache>
            </c:numRef>
          </c:xVal>
          <c:yVal>
            <c:numRef>
              <c:f>Лист1!$M$1:$M$6</c:f>
              <c:numCache>
                <c:formatCode>General</c:formatCode>
                <c:ptCount val="6"/>
                <c:pt idx="0">
                  <c:v>0</c:v>
                </c:pt>
                <c:pt idx="1">
                  <c:v>0.63000000000000034</c:v>
                </c:pt>
                <c:pt idx="2">
                  <c:v>1.2949999999999999</c:v>
                </c:pt>
                <c:pt idx="3">
                  <c:v>1.925</c:v>
                </c:pt>
                <c:pt idx="4">
                  <c:v>2.5750000000000002</c:v>
                </c:pt>
                <c:pt idx="5">
                  <c:v>3.2650000000000001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0-43F1-8B3B-A408A2372A4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Лист1!$G$1:$G$6</c:f>
              <c:numCache>
                <c:formatCode>0.00</c:formatCode>
                <c:ptCount val="6"/>
                <c:pt idx="0">
                  <c:v>1.80908</c:v>
                </c:pt>
                <c:pt idx="1">
                  <c:v>6.3709800000000003</c:v>
                </c:pt>
                <c:pt idx="2">
                  <c:v>11.202380000000002</c:v>
                </c:pt>
                <c:pt idx="3">
                  <c:v>15.819160000000002</c:v>
                </c:pt>
                <c:pt idx="4">
                  <c:v>20.633900000000004</c:v>
                </c:pt>
                <c:pt idx="5">
                  <c:v>25.539780000000004</c:v>
                </c:pt>
              </c:numCache>
            </c:numRef>
          </c:xVal>
          <c:yVal>
            <c:numRef>
              <c:f>Лист1!$M$8:$M$13</c:f>
              <c:numCache>
                <c:formatCode>General</c:formatCode>
                <c:ptCount val="6"/>
                <c:pt idx="0">
                  <c:v>0</c:v>
                </c:pt>
                <c:pt idx="1">
                  <c:v>0.68000000000000016</c:v>
                </c:pt>
                <c:pt idx="2">
                  <c:v>1.2999999999999998</c:v>
                </c:pt>
                <c:pt idx="3">
                  <c:v>1.91</c:v>
                </c:pt>
                <c:pt idx="4">
                  <c:v>2.62</c:v>
                </c:pt>
                <c:pt idx="5">
                  <c:v>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0-43F1-8B3B-A408A2372A4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Лист1!$J$1:$J$6</c:f>
              <c:numCache>
                <c:formatCode>0.00</c:formatCode>
                <c:ptCount val="6"/>
                <c:pt idx="0">
                  <c:v>1.80908</c:v>
                </c:pt>
                <c:pt idx="1">
                  <c:v>6.3709800000000003</c:v>
                </c:pt>
                <c:pt idx="2">
                  <c:v>10.98776</c:v>
                </c:pt>
                <c:pt idx="3">
                  <c:v>15.819160000000002</c:v>
                </c:pt>
                <c:pt idx="4">
                  <c:v>20.633900000000004</c:v>
                </c:pt>
                <c:pt idx="5">
                  <c:v>25.539780000000004</c:v>
                </c:pt>
              </c:numCache>
            </c:numRef>
          </c:xVal>
          <c:yVal>
            <c:numRef>
              <c:f>Лист1!$Q$1:$Q$6</c:f>
              <c:numCache>
                <c:formatCode>General</c:formatCode>
                <c:ptCount val="6"/>
                <c:pt idx="0">
                  <c:v>0</c:v>
                </c:pt>
                <c:pt idx="1">
                  <c:v>1.0899999999999999</c:v>
                </c:pt>
                <c:pt idx="2">
                  <c:v>2.2000000000000002</c:v>
                </c:pt>
                <c:pt idx="3">
                  <c:v>3.37</c:v>
                </c:pt>
                <c:pt idx="4">
                  <c:v>4.5299999999999994</c:v>
                </c:pt>
                <c:pt idx="5">
                  <c:v>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C0-43F1-8B3B-A408A2372A4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Лист1!$J$1:$J$6</c:f>
              <c:numCache>
                <c:formatCode>0.00</c:formatCode>
                <c:ptCount val="6"/>
                <c:pt idx="0">
                  <c:v>1.80908</c:v>
                </c:pt>
                <c:pt idx="1">
                  <c:v>6.3709800000000003</c:v>
                </c:pt>
                <c:pt idx="2">
                  <c:v>10.98776</c:v>
                </c:pt>
                <c:pt idx="3">
                  <c:v>15.819160000000002</c:v>
                </c:pt>
                <c:pt idx="4">
                  <c:v>20.633900000000004</c:v>
                </c:pt>
                <c:pt idx="5">
                  <c:v>25.539780000000004</c:v>
                </c:pt>
              </c:numCache>
            </c:numRef>
          </c:xVal>
          <c:yVal>
            <c:numRef>
              <c:f>Лист1!$Q$8:$Q$13</c:f>
              <c:numCache>
                <c:formatCode>General</c:formatCode>
                <c:ptCount val="6"/>
                <c:pt idx="0">
                  <c:v>0</c:v>
                </c:pt>
                <c:pt idx="1">
                  <c:v>1.0900000000000007</c:v>
                </c:pt>
                <c:pt idx="2">
                  <c:v>2.1300000000000008</c:v>
                </c:pt>
                <c:pt idx="3">
                  <c:v>3.2600000000000007</c:v>
                </c:pt>
                <c:pt idx="4">
                  <c:v>4.42</c:v>
                </c:pt>
                <c:pt idx="5">
                  <c:v>5.61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C0-43F1-8B3B-A408A2372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54304"/>
        <c:axId val="229354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Лист1!$J$1:$J$6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1.80908</c:v>
                      </c:pt>
                      <c:pt idx="1">
                        <c:v>6.3709800000000003</c:v>
                      </c:pt>
                      <c:pt idx="2">
                        <c:v>10.98776</c:v>
                      </c:pt>
                      <c:pt idx="3">
                        <c:v>15.819160000000002</c:v>
                      </c:pt>
                      <c:pt idx="4">
                        <c:v>20.633900000000004</c:v>
                      </c:pt>
                      <c:pt idx="5">
                        <c:v>25.539780000000004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0.50999999999999979</c:v>
                      </c:pt>
                      <c:pt idx="1">
                        <c:v>1.02</c:v>
                      </c:pt>
                      <c:pt idx="2">
                        <c:v>1.56</c:v>
                      </c:pt>
                      <c:pt idx="3">
                        <c:v>2.12</c:v>
                      </c:pt>
                      <c:pt idx="4">
                        <c:v>2.67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EC0-43F1-8B3B-A408A2372A45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Лист1!$J$1:$J$6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1.80908</c:v>
                      </c:pt>
                      <c:pt idx="1">
                        <c:v>6.3709800000000003</c:v>
                      </c:pt>
                      <c:pt idx="2">
                        <c:v>10.98776</c:v>
                      </c:pt>
                      <c:pt idx="3">
                        <c:v>15.819160000000002</c:v>
                      </c:pt>
                      <c:pt idx="4">
                        <c:v>20.633900000000004</c:v>
                      </c:pt>
                      <c:pt idx="5">
                        <c:v>25.539780000000004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Лист1!$O$9:$O$13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1.0099999999999998</c:v>
                      </c:pt>
                      <c:pt idx="2">
                        <c:v>1.5499999999999998</c:v>
                      </c:pt>
                      <c:pt idx="3">
                        <c:v>2.09</c:v>
                      </c:pt>
                      <c:pt idx="4">
                        <c:v>2.6399999999999997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C0-43F1-8B3B-A408A2372A45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Лист1!$J$1:$J$6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1.80908</c:v>
                      </c:pt>
                      <c:pt idx="1">
                        <c:v>6.3709800000000003</c:v>
                      </c:pt>
                      <c:pt idx="2">
                        <c:v>10.98776</c:v>
                      </c:pt>
                      <c:pt idx="3">
                        <c:v>15.819160000000002</c:v>
                      </c:pt>
                      <c:pt idx="4">
                        <c:v>20.633900000000004</c:v>
                      </c:pt>
                      <c:pt idx="5">
                        <c:v>25.539780000000004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Лист1!$S$2:$S$6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0.65000000000000036</c:v>
                      </c:pt>
                      <c:pt idx="1">
                        <c:v>1.3200000000000003</c:v>
                      </c:pt>
                      <c:pt idx="2">
                        <c:v>1.9850000000000003</c:v>
                      </c:pt>
                      <c:pt idx="3">
                        <c:v>2.66</c:v>
                      </c:pt>
                      <c:pt idx="4">
                        <c:v>3.37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EC0-43F1-8B3B-A408A2372A45}"/>
                  </c:ext>
                </c:extLst>
              </c15:ser>
            </c15:filteredScatterSeries>
          </c:ext>
        </c:extLst>
      </c:scatterChart>
      <c:valAx>
        <c:axId val="22935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Р, 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54960"/>
        <c:crosses val="autoZero"/>
        <c:crossBetween val="midCat"/>
      </c:valAx>
      <c:valAx>
        <c:axId val="2293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5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 "Нагрузка-прогиб"</a:t>
            </a:r>
          </a:p>
          <a:p>
            <a:pPr>
              <a:defRPr/>
            </a:pPr>
            <a:r>
              <a:rPr lang="ru-RU"/>
              <a:t>Деревянные балки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Лист1!$J$1:$J$6</c:f>
              <c:numCache>
                <c:formatCode>0.00</c:formatCode>
                <c:ptCount val="6"/>
                <c:pt idx="0">
                  <c:v>1.80908</c:v>
                </c:pt>
                <c:pt idx="1">
                  <c:v>6.3709800000000003</c:v>
                </c:pt>
                <c:pt idx="2">
                  <c:v>10.98776</c:v>
                </c:pt>
                <c:pt idx="3">
                  <c:v>15.819160000000002</c:v>
                </c:pt>
                <c:pt idx="4">
                  <c:v>20.633900000000004</c:v>
                </c:pt>
                <c:pt idx="5">
                  <c:v>25.539780000000004</c:v>
                </c:pt>
              </c:numCache>
            </c:numRef>
          </c:xVal>
          <c:yVal>
            <c:numRef>
              <c:f>Лист1!$O$1:$O$6</c:f>
              <c:numCache>
                <c:formatCode>General</c:formatCode>
                <c:ptCount val="6"/>
                <c:pt idx="0">
                  <c:v>0</c:v>
                </c:pt>
                <c:pt idx="1">
                  <c:v>0.50999999999999979</c:v>
                </c:pt>
                <c:pt idx="2">
                  <c:v>1.02</c:v>
                </c:pt>
                <c:pt idx="3">
                  <c:v>1.56</c:v>
                </c:pt>
                <c:pt idx="4">
                  <c:v>2.12</c:v>
                </c:pt>
                <c:pt idx="5">
                  <c:v>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9-4941-84B0-C153912B2C9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Лист1!$J$1:$J$6</c:f>
              <c:numCache>
                <c:formatCode>0.00</c:formatCode>
                <c:ptCount val="6"/>
                <c:pt idx="0">
                  <c:v>1.80908</c:v>
                </c:pt>
                <c:pt idx="1">
                  <c:v>6.3709800000000003</c:v>
                </c:pt>
                <c:pt idx="2">
                  <c:v>10.98776</c:v>
                </c:pt>
                <c:pt idx="3">
                  <c:v>15.819160000000002</c:v>
                </c:pt>
                <c:pt idx="4">
                  <c:v>20.633900000000004</c:v>
                </c:pt>
                <c:pt idx="5">
                  <c:v>25.539780000000004</c:v>
                </c:pt>
              </c:numCache>
            </c:numRef>
          </c:xVal>
          <c:yVal>
            <c:numRef>
              <c:f>Лист1!$O$8:$O$13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1.0099999999999998</c:v>
                </c:pt>
                <c:pt idx="3">
                  <c:v>1.5499999999999998</c:v>
                </c:pt>
                <c:pt idx="4">
                  <c:v>2.09</c:v>
                </c:pt>
                <c:pt idx="5">
                  <c:v>2.6399999999999997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9-4941-84B0-C153912B2C9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Лист1!$J$1:$J$6</c:f>
              <c:numCache>
                <c:formatCode>0.00</c:formatCode>
                <c:ptCount val="6"/>
                <c:pt idx="0">
                  <c:v>1.80908</c:v>
                </c:pt>
                <c:pt idx="1">
                  <c:v>6.3709800000000003</c:v>
                </c:pt>
                <c:pt idx="2">
                  <c:v>10.98776</c:v>
                </c:pt>
                <c:pt idx="3">
                  <c:v>15.819160000000002</c:v>
                </c:pt>
                <c:pt idx="4">
                  <c:v>20.633900000000004</c:v>
                </c:pt>
                <c:pt idx="5">
                  <c:v>25.539780000000004</c:v>
                </c:pt>
              </c:numCache>
            </c:numRef>
          </c:xVal>
          <c:yVal>
            <c:numRef>
              <c:f>Лист1!$S$1:$S$6</c:f>
              <c:numCache>
                <c:formatCode>General</c:formatCode>
                <c:ptCount val="6"/>
                <c:pt idx="0">
                  <c:v>0</c:v>
                </c:pt>
                <c:pt idx="1">
                  <c:v>0.65000000000000036</c:v>
                </c:pt>
                <c:pt idx="2">
                  <c:v>1.3200000000000003</c:v>
                </c:pt>
                <c:pt idx="3">
                  <c:v>1.9850000000000003</c:v>
                </c:pt>
                <c:pt idx="4">
                  <c:v>2.66</c:v>
                </c:pt>
                <c:pt idx="5">
                  <c:v>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49-4941-84B0-C153912B2C9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Лист1!$J$1:$J$6</c:f>
              <c:numCache>
                <c:formatCode>0.00</c:formatCode>
                <c:ptCount val="6"/>
                <c:pt idx="0">
                  <c:v>1.80908</c:v>
                </c:pt>
                <c:pt idx="1">
                  <c:v>6.3709800000000003</c:v>
                </c:pt>
                <c:pt idx="2">
                  <c:v>10.98776</c:v>
                </c:pt>
                <c:pt idx="3">
                  <c:v>15.819160000000002</c:v>
                </c:pt>
                <c:pt idx="4">
                  <c:v>20.633900000000004</c:v>
                </c:pt>
                <c:pt idx="5">
                  <c:v>25.539780000000004</c:v>
                </c:pt>
              </c:numCache>
            </c:numRef>
          </c:xVal>
          <c:yVal>
            <c:numRef>
              <c:f>Лист1!$S$8:$S$13</c:f>
              <c:numCache>
                <c:formatCode>General</c:formatCode>
                <c:ptCount val="6"/>
                <c:pt idx="0">
                  <c:v>0</c:v>
                </c:pt>
                <c:pt idx="1">
                  <c:v>0.62000000000000011</c:v>
                </c:pt>
                <c:pt idx="2">
                  <c:v>1.2699999999999996</c:v>
                </c:pt>
                <c:pt idx="3">
                  <c:v>1.9299999999999997</c:v>
                </c:pt>
                <c:pt idx="4">
                  <c:v>2.61</c:v>
                </c:pt>
                <c:pt idx="5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49-4941-84B0-C153912B2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74360"/>
        <c:axId val="235573704"/>
      </c:scatterChart>
      <c:valAx>
        <c:axId val="23557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Р, 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73704"/>
        <c:crosses val="autoZero"/>
        <c:crossBetween val="midCat"/>
      </c:valAx>
      <c:valAx>
        <c:axId val="23557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7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"Нагрузка-удлинение"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Лист1!$M$40:$M$49</c:f>
              <c:numCache>
                <c:formatCode>0.00</c:formatCode>
                <c:ptCount val="10"/>
                <c:pt idx="0">
                  <c:v>4.41</c:v>
                </c:pt>
                <c:pt idx="1">
                  <c:v>8.849400000000001</c:v>
                </c:pt>
                <c:pt idx="2">
                  <c:v>13.533800000000001</c:v>
                </c:pt>
                <c:pt idx="3">
                  <c:v>18.394600000000001</c:v>
                </c:pt>
                <c:pt idx="4">
                  <c:v>23.226000000000003</c:v>
                </c:pt>
                <c:pt idx="5">
                  <c:v>18.394600000000001</c:v>
                </c:pt>
                <c:pt idx="6">
                  <c:v>13.533800000000001</c:v>
                </c:pt>
                <c:pt idx="7">
                  <c:v>8.849400000000001</c:v>
                </c:pt>
                <c:pt idx="8">
                  <c:v>4.41</c:v>
                </c:pt>
                <c:pt idx="9">
                  <c:v>0</c:v>
                </c:pt>
              </c:numCache>
            </c:numRef>
          </c:xVal>
          <c:yVal>
            <c:numRef>
              <c:f>Лист1!$S$40:$S$49</c:f>
              <c:numCache>
                <c:formatCode>0.00</c:formatCode>
                <c:ptCount val="10"/>
                <c:pt idx="0">
                  <c:v>22.127659574468087</c:v>
                </c:pt>
                <c:pt idx="1">
                  <c:v>35.265957446808514</c:v>
                </c:pt>
                <c:pt idx="2">
                  <c:v>46.329787234042563</c:v>
                </c:pt>
                <c:pt idx="3">
                  <c:v>57.393617021276597</c:v>
                </c:pt>
                <c:pt idx="4">
                  <c:v>67.420212765957459</c:v>
                </c:pt>
                <c:pt idx="5">
                  <c:v>56.356382978723417</c:v>
                </c:pt>
                <c:pt idx="6">
                  <c:v>47.367021276595757</c:v>
                </c:pt>
                <c:pt idx="7">
                  <c:v>36.303191489361716</c:v>
                </c:pt>
                <c:pt idx="8">
                  <c:v>23.510638297872344</c:v>
                </c:pt>
                <c:pt idx="9">
                  <c:v>1.3829787234042568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B-40DE-9C5A-3890462FE74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Лист1!$M$51:$M$60</c:f>
              <c:numCache>
                <c:formatCode>0.00</c:formatCode>
                <c:ptCount val="10"/>
                <c:pt idx="0">
                  <c:v>4.41</c:v>
                </c:pt>
                <c:pt idx="1">
                  <c:v>8.849400000000001</c:v>
                </c:pt>
                <c:pt idx="2">
                  <c:v>13.533800000000001</c:v>
                </c:pt>
                <c:pt idx="3">
                  <c:v>18.394600000000001</c:v>
                </c:pt>
                <c:pt idx="4">
                  <c:v>23.226000000000003</c:v>
                </c:pt>
                <c:pt idx="5">
                  <c:v>18.394600000000001</c:v>
                </c:pt>
                <c:pt idx="6">
                  <c:v>13.533800000000001</c:v>
                </c:pt>
                <c:pt idx="7">
                  <c:v>8.849400000000001</c:v>
                </c:pt>
                <c:pt idx="8">
                  <c:v>4.41</c:v>
                </c:pt>
                <c:pt idx="9">
                  <c:v>0</c:v>
                </c:pt>
              </c:numCache>
            </c:numRef>
          </c:xVal>
          <c:yVal>
            <c:numRef>
              <c:f>Лист1!$S$51:$S$60</c:f>
              <c:numCache>
                <c:formatCode>0.00</c:formatCode>
                <c:ptCount val="10"/>
                <c:pt idx="0">
                  <c:v>21.60904255319149</c:v>
                </c:pt>
                <c:pt idx="1">
                  <c:v>35.265957446808514</c:v>
                </c:pt>
                <c:pt idx="2">
                  <c:v>46.675531914893625</c:v>
                </c:pt>
                <c:pt idx="3">
                  <c:v>58.085106382978729</c:v>
                </c:pt>
                <c:pt idx="4">
                  <c:v>63.617021276595743</c:v>
                </c:pt>
                <c:pt idx="5">
                  <c:v>57.739361702127667</c:v>
                </c:pt>
                <c:pt idx="6">
                  <c:v>46.675531914893625</c:v>
                </c:pt>
                <c:pt idx="7">
                  <c:v>35.265957446808514</c:v>
                </c:pt>
                <c:pt idx="8">
                  <c:v>21.781914893617021</c:v>
                </c:pt>
                <c:pt idx="9">
                  <c:v>0.69148936170212594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0B-40DE-9C5A-3890462FE74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Лист1!$M$62:$M$71</c:f>
              <c:numCache>
                <c:formatCode>0.00</c:formatCode>
                <c:ptCount val="10"/>
                <c:pt idx="0">
                  <c:v>4.41</c:v>
                </c:pt>
                <c:pt idx="1">
                  <c:v>8.849400000000001</c:v>
                </c:pt>
                <c:pt idx="2">
                  <c:v>13.533800000000001</c:v>
                </c:pt>
                <c:pt idx="3">
                  <c:v>18.394600000000001</c:v>
                </c:pt>
                <c:pt idx="4">
                  <c:v>23.226000000000003</c:v>
                </c:pt>
                <c:pt idx="5">
                  <c:v>18.394600000000001</c:v>
                </c:pt>
                <c:pt idx="6">
                  <c:v>13.533800000000001</c:v>
                </c:pt>
                <c:pt idx="7">
                  <c:v>8.849400000000001</c:v>
                </c:pt>
                <c:pt idx="8">
                  <c:v>4.41</c:v>
                </c:pt>
                <c:pt idx="9">
                  <c:v>0</c:v>
                </c:pt>
              </c:numCache>
            </c:numRef>
          </c:xVal>
          <c:yVal>
            <c:numRef>
              <c:f>Лист1!$S$62:$S$71</c:f>
              <c:numCache>
                <c:formatCode>0.00</c:formatCode>
                <c:ptCount val="10"/>
                <c:pt idx="0">
                  <c:v>22.300531914893622</c:v>
                </c:pt>
                <c:pt idx="1">
                  <c:v>36.130319148936167</c:v>
                </c:pt>
                <c:pt idx="2">
                  <c:v>47.712765957446813</c:v>
                </c:pt>
                <c:pt idx="3">
                  <c:v>59.122340425531924</c:v>
                </c:pt>
                <c:pt idx="4">
                  <c:v>67.420212765957459</c:v>
                </c:pt>
                <c:pt idx="5">
                  <c:v>59.468085106382993</c:v>
                </c:pt>
                <c:pt idx="6">
                  <c:v>47.712765957446813</c:v>
                </c:pt>
                <c:pt idx="7">
                  <c:v>36.303191489361716</c:v>
                </c:pt>
                <c:pt idx="8">
                  <c:v>23.510638297872344</c:v>
                </c:pt>
                <c:pt idx="9">
                  <c:v>0.34574468085106419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0B-40DE-9C5A-3890462FE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36176"/>
        <c:axId val="231434536"/>
      </c:scatterChart>
      <c:valAx>
        <c:axId val="23143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Р, 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34536"/>
        <c:crosses val="autoZero"/>
        <c:crossBetween val="midCat"/>
      </c:valAx>
      <c:valAx>
        <c:axId val="2314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l, </a:t>
                </a:r>
                <a:r>
                  <a:rPr lang="ru-RU"/>
                  <a:t>мум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3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408903</xdr:colOff>
      <xdr:row>0</xdr:row>
      <xdr:rowOff>102577</xdr:rowOff>
    </xdr:from>
    <xdr:to>
      <xdr:col>34</xdr:col>
      <xdr:colOff>366346</xdr:colOff>
      <xdr:row>22</xdr:row>
      <xdr:rowOff>175846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E6C454-4A10-4C3C-9333-82031BEB2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410307</xdr:colOff>
      <xdr:row>24</xdr:row>
      <xdr:rowOff>131885</xdr:rowOff>
    </xdr:from>
    <xdr:to>
      <xdr:col>34</xdr:col>
      <xdr:colOff>395653</xdr:colOff>
      <xdr:row>47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842ADE0-3CBC-406A-8093-2EE5D24EE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310809</xdr:colOff>
      <xdr:row>50</xdr:row>
      <xdr:rowOff>167410</xdr:rowOff>
    </xdr:from>
    <xdr:to>
      <xdr:col>34</xdr:col>
      <xdr:colOff>405544</xdr:colOff>
      <xdr:row>74</xdr:row>
      <xdr:rowOff>12371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92BB07E-28DC-4E94-881E-2C6840935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tabSelected="1" topLeftCell="D32" zoomScale="154" zoomScaleNormal="154" workbookViewId="0">
      <selection activeCell="F43" sqref="F43:I43"/>
    </sheetView>
  </sheetViews>
  <sheetFormatPr defaultRowHeight="15" x14ac:dyDescent="0.25"/>
  <cols>
    <col min="2" max="2" width="18.85546875" bestFit="1" customWidth="1"/>
    <col min="5" max="5" width="2.28515625" customWidth="1"/>
    <col min="6" max="6" width="22.140625" customWidth="1"/>
    <col min="7" max="7" width="20.28515625" customWidth="1"/>
    <col min="8" max="8" width="21.140625" customWidth="1"/>
    <col min="9" max="9" width="21" customWidth="1"/>
    <col min="12" max="12" width="10.42578125" bestFit="1" customWidth="1"/>
    <col min="15" max="15" width="12.5703125" bestFit="1" customWidth="1"/>
    <col min="18" max="18" width="12.5703125" bestFit="1" customWidth="1"/>
    <col min="22" max="22" width="13.140625" bestFit="1" customWidth="1"/>
  </cols>
  <sheetData>
    <row r="1" spans="1:22" x14ac:dyDescent="0.25">
      <c r="A1">
        <v>10.8</v>
      </c>
      <c r="B1" s="1">
        <f>ABS(A1-A9)^2</f>
        <v>4.5156250000000148E-2</v>
      </c>
      <c r="C1">
        <v>10.9</v>
      </c>
      <c r="D1">
        <f>ABS(C1-$C$11)^2</f>
        <v>3.2399999999999901E-2</v>
      </c>
      <c r="F1">
        <v>184.6</v>
      </c>
      <c r="G1" s="5">
        <f>F1*0.001*9.8</f>
        <v>1.80908</v>
      </c>
      <c r="H1">
        <f>G1*G1</f>
        <v>3.2727704464</v>
      </c>
      <c r="I1">
        <v>184.6</v>
      </c>
      <c r="J1" s="5">
        <f>I1*0.001*9.8</f>
        <v>1.80908</v>
      </c>
      <c r="K1">
        <f>J1*J1</f>
        <v>3.2727704464</v>
      </c>
      <c r="L1">
        <v>3.91</v>
      </c>
      <c r="M1">
        <v>0</v>
      </c>
      <c r="N1">
        <v>4.54</v>
      </c>
      <c r="O1">
        <v>0</v>
      </c>
      <c r="P1">
        <v>7.21</v>
      </c>
      <c r="Q1">
        <v>0</v>
      </c>
      <c r="R1">
        <v>4.6100000000000003</v>
      </c>
      <c r="S1">
        <v>0</v>
      </c>
    </row>
    <row r="2" spans="1:22" x14ac:dyDescent="0.25">
      <c r="A2">
        <v>10.7</v>
      </c>
      <c r="B2" s="1">
        <f>ABS(A2-$A$9)^2</f>
        <v>1.265624999999976E-2</v>
      </c>
      <c r="C2">
        <v>10.7</v>
      </c>
      <c r="D2">
        <f t="shared" ref="D2:D10" si="0">ABS(C2-$C$11)^2</f>
        <v>4.0000000000005401E-4</v>
      </c>
      <c r="F2">
        <v>650.1</v>
      </c>
      <c r="G2" s="5">
        <f t="shared" ref="G2:G6" si="1">F2*0.001*9.8</f>
        <v>6.3709800000000003</v>
      </c>
      <c r="H2">
        <f t="shared" ref="H2:H6" si="2">G2*G2</f>
        <v>40.589386160400004</v>
      </c>
      <c r="I2">
        <v>650.1</v>
      </c>
      <c r="J2" s="5">
        <f t="shared" ref="J2:J6" si="3">I2*0.001*9.8</f>
        <v>6.3709800000000003</v>
      </c>
      <c r="K2">
        <f t="shared" ref="K2:K6" si="4">J2*J2</f>
        <v>40.589386160400004</v>
      </c>
      <c r="L2">
        <v>3.28</v>
      </c>
      <c r="M2">
        <f>$L$1-L2</f>
        <v>0.63000000000000034</v>
      </c>
      <c r="N2">
        <v>4.03</v>
      </c>
      <c r="O2">
        <f>$N$1-N2</f>
        <v>0.50999999999999979</v>
      </c>
      <c r="P2">
        <v>6.12</v>
      </c>
      <c r="Q2">
        <f>$P$1-P2</f>
        <v>1.0899999999999999</v>
      </c>
      <c r="R2">
        <v>3.96</v>
      </c>
      <c r="S2">
        <f>$R$1-R2</f>
        <v>0.65000000000000036</v>
      </c>
    </row>
    <row r="3" spans="1:22" x14ac:dyDescent="0.25">
      <c r="A3">
        <v>10.6</v>
      </c>
      <c r="B3" s="1">
        <f t="shared" ref="B3:B8" si="5">ABS(A3-$A$9)^2</f>
        <v>1.5624999999998225E-4</v>
      </c>
      <c r="C3">
        <v>10.6</v>
      </c>
      <c r="D3">
        <f t="shared" si="0"/>
        <v>1.4400000000000239E-2</v>
      </c>
      <c r="F3">
        <v>1143.0999999999999</v>
      </c>
      <c r="G3" s="5">
        <f t="shared" si="1"/>
        <v>11.202380000000002</v>
      </c>
      <c r="H3">
        <f t="shared" si="2"/>
        <v>125.49331766440004</v>
      </c>
      <c r="I3">
        <v>1121.2</v>
      </c>
      <c r="J3" s="5">
        <f t="shared" si="3"/>
        <v>10.98776</v>
      </c>
      <c r="K3">
        <f t="shared" si="4"/>
        <v>120.7308698176</v>
      </c>
      <c r="L3">
        <v>2.6150000000000002</v>
      </c>
      <c r="M3">
        <f t="shared" ref="M3:M6" si="6">$L$1-L3</f>
        <v>1.2949999999999999</v>
      </c>
      <c r="N3">
        <v>3.52</v>
      </c>
      <c r="O3">
        <f t="shared" ref="O3:O6" si="7">$N$1-N3</f>
        <v>1.02</v>
      </c>
      <c r="P3">
        <v>5.01</v>
      </c>
      <c r="Q3">
        <f t="shared" ref="Q3:Q6" si="8">$P$1-P3</f>
        <v>2.2000000000000002</v>
      </c>
      <c r="R3">
        <v>3.29</v>
      </c>
      <c r="S3">
        <f t="shared" ref="S3:S6" si="9">$R$1-R3</f>
        <v>1.3200000000000003</v>
      </c>
    </row>
    <row r="4" spans="1:22" x14ac:dyDescent="0.25">
      <c r="A4">
        <v>10.5</v>
      </c>
      <c r="B4" s="1">
        <f t="shared" si="5"/>
        <v>7.6562500000000623E-3</v>
      </c>
      <c r="C4">
        <v>10.7</v>
      </c>
      <c r="D4">
        <f t="shared" si="0"/>
        <v>4.0000000000005401E-4</v>
      </c>
      <c r="F4">
        <v>1614.2</v>
      </c>
      <c r="G4" s="5">
        <f t="shared" si="1"/>
        <v>15.819160000000002</v>
      </c>
      <c r="H4">
        <f t="shared" si="2"/>
        <v>250.24582310560007</v>
      </c>
      <c r="I4">
        <v>1614.2</v>
      </c>
      <c r="J4" s="5">
        <f t="shared" si="3"/>
        <v>15.819160000000002</v>
      </c>
      <c r="K4">
        <f t="shared" si="4"/>
        <v>250.24582310560007</v>
      </c>
      <c r="L4">
        <v>1.9850000000000001</v>
      </c>
      <c r="M4">
        <f>$L$1-L4</f>
        <v>1.925</v>
      </c>
      <c r="N4">
        <v>2.98</v>
      </c>
      <c r="O4">
        <f t="shared" si="7"/>
        <v>1.56</v>
      </c>
      <c r="P4">
        <v>3.84</v>
      </c>
      <c r="Q4">
        <f t="shared" si="8"/>
        <v>3.37</v>
      </c>
      <c r="R4">
        <v>2.625</v>
      </c>
      <c r="S4">
        <f t="shared" si="9"/>
        <v>1.9850000000000003</v>
      </c>
    </row>
    <row r="5" spans="1:22" x14ac:dyDescent="0.25">
      <c r="A5">
        <v>10.5</v>
      </c>
      <c r="B5" s="1">
        <f t="shared" si="5"/>
        <v>7.6562500000000623E-3</v>
      </c>
      <c r="C5">
        <v>10.8</v>
      </c>
      <c r="D5">
        <f t="shared" si="0"/>
        <v>6.4000000000000116E-3</v>
      </c>
      <c r="F5">
        <v>2105.5</v>
      </c>
      <c r="G5" s="5">
        <f t="shared" si="1"/>
        <v>20.633900000000004</v>
      </c>
      <c r="H5">
        <f t="shared" si="2"/>
        <v>425.75782921000018</v>
      </c>
      <c r="I5">
        <v>2105.5</v>
      </c>
      <c r="J5" s="5">
        <f t="shared" si="3"/>
        <v>20.633900000000004</v>
      </c>
      <c r="K5">
        <f t="shared" si="4"/>
        <v>425.75782921000018</v>
      </c>
      <c r="L5">
        <v>1.335</v>
      </c>
      <c r="M5">
        <f t="shared" si="6"/>
        <v>2.5750000000000002</v>
      </c>
      <c r="N5">
        <v>2.42</v>
      </c>
      <c r="O5">
        <f t="shared" si="7"/>
        <v>2.12</v>
      </c>
      <c r="P5">
        <v>2.68</v>
      </c>
      <c r="Q5">
        <f t="shared" si="8"/>
        <v>4.5299999999999994</v>
      </c>
      <c r="R5">
        <v>1.95</v>
      </c>
      <c r="S5">
        <f t="shared" si="9"/>
        <v>2.66</v>
      </c>
    </row>
    <row r="6" spans="1:22" x14ac:dyDescent="0.25">
      <c r="A6">
        <v>10.6</v>
      </c>
      <c r="B6" s="1">
        <f t="shared" si="5"/>
        <v>1.5624999999998225E-4</v>
      </c>
      <c r="C6">
        <v>10.5</v>
      </c>
      <c r="D6">
        <f t="shared" si="0"/>
        <v>4.8400000000000283E-2</v>
      </c>
      <c r="F6">
        <v>2606.1</v>
      </c>
      <c r="G6" s="5">
        <f t="shared" si="1"/>
        <v>25.539780000000004</v>
      </c>
      <c r="H6">
        <f t="shared" si="2"/>
        <v>652.28036244840018</v>
      </c>
      <c r="I6">
        <v>2606.1</v>
      </c>
      <c r="J6" s="5">
        <f t="shared" si="3"/>
        <v>25.539780000000004</v>
      </c>
      <c r="K6">
        <f t="shared" si="4"/>
        <v>652.28036244840018</v>
      </c>
      <c r="L6">
        <v>0.64500000000000002</v>
      </c>
      <c r="M6">
        <f t="shared" si="6"/>
        <v>3.2650000000000001</v>
      </c>
      <c r="N6">
        <v>1.87</v>
      </c>
      <c r="O6">
        <f t="shared" si="7"/>
        <v>2.67</v>
      </c>
      <c r="P6">
        <v>1.49</v>
      </c>
      <c r="Q6">
        <f t="shared" si="8"/>
        <v>5.72</v>
      </c>
      <c r="R6">
        <v>1.24</v>
      </c>
      <c r="S6">
        <f t="shared" si="9"/>
        <v>3.37</v>
      </c>
    </row>
    <row r="7" spans="1:22" x14ac:dyDescent="0.25">
      <c r="A7">
        <v>10.5</v>
      </c>
      <c r="B7" s="1">
        <f t="shared" si="5"/>
        <v>7.6562500000000623E-3</v>
      </c>
      <c r="C7">
        <v>10.8</v>
      </c>
      <c r="D7">
        <f t="shared" si="0"/>
        <v>6.4000000000000116E-3</v>
      </c>
      <c r="G7" s="6">
        <f>AVERAGE(G1:G6)</f>
        <v>13.56254666666667</v>
      </c>
      <c r="H7" s="7">
        <f>AVERAGE(H1:H6)</f>
        <v>249.60658150586676</v>
      </c>
      <c r="J7" s="6">
        <f>AVERAGE(J1:J6)</f>
        <v>13.526776666666668</v>
      </c>
      <c r="K7" s="7">
        <f>AVERAGE(K1:K6)</f>
        <v>248.81284019806674</v>
      </c>
      <c r="M7" s="3"/>
      <c r="O7" s="3"/>
      <c r="Q7" s="3"/>
      <c r="S7" s="3"/>
    </row>
    <row r="8" spans="1:22" x14ac:dyDescent="0.25">
      <c r="A8">
        <v>10.5</v>
      </c>
      <c r="B8" s="1">
        <f t="shared" si="5"/>
        <v>7.6562500000000623E-3</v>
      </c>
      <c r="C8">
        <v>10.5</v>
      </c>
      <c r="D8">
        <f t="shared" si="0"/>
        <v>4.8400000000000283E-2</v>
      </c>
      <c r="G8" s="5">
        <f>G7*G7</f>
        <v>183.94267208551119</v>
      </c>
      <c r="J8" s="5">
        <f>J7*J7</f>
        <v>182.97368698987782</v>
      </c>
      <c r="L8">
        <v>3.52</v>
      </c>
      <c r="M8">
        <v>0</v>
      </c>
      <c r="N8">
        <v>4.8899999999999997</v>
      </c>
      <c r="O8">
        <v>0</v>
      </c>
      <c r="P8">
        <v>7.4</v>
      </c>
      <c r="Q8">
        <v>0</v>
      </c>
      <c r="R8">
        <v>4.93</v>
      </c>
      <c r="S8">
        <v>0</v>
      </c>
      <c r="V8">
        <f>4*333333.333*2.03/(3.14*0.00051*0.00051)</f>
        <v>3314093628810.0845</v>
      </c>
    </row>
    <row r="9" spans="1:22" x14ac:dyDescent="0.25">
      <c r="A9" s="2">
        <f>AVERAGE(A1:A8)</f>
        <v>10.5875</v>
      </c>
      <c r="B9" s="1">
        <f>SUM(B1:B8)</f>
        <v>8.8750000000000107E-2</v>
      </c>
      <c r="C9">
        <v>10.9</v>
      </c>
      <c r="D9">
        <f t="shared" si="0"/>
        <v>3.2399999999999901E-2</v>
      </c>
      <c r="L9">
        <v>2.84</v>
      </c>
      <c r="M9">
        <f>$L$8-L9</f>
        <v>0.68000000000000016</v>
      </c>
      <c r="N9">
        <v>4.3899999999999997</v>
      </c>
      <c r="O9">
        <f>$N$8-N9</f>
        <v>0.5</v>
      </c>
      <c r="P9">
        <v>6.31</v>
      </c>
      <c r="Q9">
        <f>$P$8-P9</f>
        <v>1.0900000000000007</v>
      </c>
      <c r="R9">
        <v>4.3099999999999996</v>
      </c>
      <c r="S9">
        <f>$R$8-R9</f>
        <v>0.62000000000000011</v>
      </c>
    </row>
    <row r="10" spans="1:22" x14ac:dyDescent="0.25">
      <c r="B10" s="1">
        <f>SQRT(B9/(8*7))</f>
        <v>3.9809815731442801E-2</v>
      </c>
      <c r="C10">
        <v>10.8</v>
      </c>
      <c r="D10">
        <f t="shared" si="0"/>
        <v>6.4000000000000116E-3</v>
      </c>
      <c r="L10">
        <v>2.2200000000000002</v>
      </c>
      <c r="M10">
        <f>$L$8-L10</f>
        <v>1.2999999999999998</v>
      </c>
      <c r="N10">
        <v>3.88</v>
      </c>
      <c r="O10">
        <f>$N$8-N10</f>
        <v>1.0099999999999998</v>
      </c>
      <c r="P10">
        <v>5.27</v>
      </c>
      <c r="Q10">
        <f>$P$8-P10</f>
        <v>2.1300000000000008</v>
      </c>
      <c r="R10">
        <v>3.66</v>
      </c>
      <c r="S10">
        <f>$R$8-R10</f>
        <v>1.2699999999999996</v>
      </c>
    </row>
    <row r="11" spans="1:22" x14ac:dyDescent="0.25">
      <c r="C11" s="3">
        <f>AVERAGE(C1:C10)</f>
        <v>10.72</v>
      </c>
      <c r="D11">
        <f>SUM(D1:D10)</f>
        <v>0.19600000000000076</v>
      </c>
      <c r="L11">
        <v>1.61</v>
      </c>
      <c r="M11">
        <f>$L$8-L11</f>
        <v>1.91</v>
      </c>
      <c r="N11">
        <v>3.34</v>
      </c>
      <c r="O11">
        <f>$N$8-N11</f>
        <v>1.5499999999999998</v>
      </c>
      <c r="P11">
        <v>4.1399999999999997</v>
      </c>
      <c r="Q11">
        <f>$P$8-P11</f>
        <v>3.2600000000000007</v>
      </c>
      <c r="R11">
        <v>3</v>
      </c>
      <c r="S11">
        <f>$R$8-R11</f>
        <v>1.9299999999999997</v>
      </c>
    </row>
    <row r="12" spans="1:22" x14ac:dyDescent="0.25">
      <c r="D12" s="1">
        <f>SQRT(D11/90)</f>
        <v>4.6666666666666759E-2</v>
      </c>
      <c r="L12">
        <v>0.9</v>
      </c>
      <c r="M12">
        <f>$L$8-L12</f>
        <v>2.62</v>
      </c>
      <c r="N12">
        <v>2.8</v>
      </c>
      <c r="O12">
        <f>$N$8-N12</f>
        <v>2.09</v>
      </c>
      <c r="P12">
        <v>2.98</v>
      </c>
      <c r="Q12">
        <f>$P$8-P12</f>
        <v>4.42</v>
      </c>
      <c r="R12">
        <v>2.3199999999999998</v>
      </c>
      <c r="S12">
        <f>$R$8-R12</f>
        <v>2.61</v>
      </c>
    </row>
    <row r="13" spans="1:22" x14ac:dyDescent="0.25">
      <c r="L13">
        <v>0.21</v>
      </c>
      <c r="M13">
        <f>$L$8-L13</f>
        <v>3.31</v>
      </c>
      <c r="N13">
        <v>2.25</v>
      </c>
      <c r="O13">
        <f>$N$8-N13</f>
        <v>2.6399999999999997</v>
      </c>
      <c r="P13">
        <v>1.79</v>
      </c>
      <c r="Q13">
        <f>$P$8-P13</f>
        <v>5.61</v>
      </c>
      <c r="R13">
        <v>1.64</v>
      </c>
      <c r="S13">
        <f>$R$8-R13</f>
        <v>3.29</v>
      </c>
    </row>
    <row r="14" spans="1:22" x14ac:dyDescent="0.25">
      <c r="F14" t="s">
        <v>0</v>
      </c>
      <c r="M14" s="3">
        <f>AVERAGE(M1:M13)</f>
        <v>1.6258333333333335</v>
      </c>
      <c r="O14" s="3">
        <f>AVERAGE(O1:O13)</f>
        <v>1.3058333333333332</v>
      </c>
      <c r="Q14" s="3">
        <f>AVERAGE(Q1:Q13)</f>
        <v>2.7850000000000001</v>
      </c>
      <c r="S14" s="3">
        <f>AVERAGE(S1:S13)</f>
        <v>1.6420833333333331</v>
      </c>
    </row>
    <row r="15" spans="1:22" x14ac:dyDescent="0.25">
      <c r="F15">
        <f>G1*M1</f>
        <v>0</v>
      </c>
      <c r="G15">
        <f>J1*O1</f>
        <v>0</v>
      </c>
      <c r="H15">
        <f>J1*Q1</f>
        <v>0</v>
      </c>
      <c r="I15">
        <f>J1*S1</f>
        <v>0</v>
      </c>
    </row>
    <row r="16" spans="1:22" x14ac:dyDescent="0.25">
      <c r="F16">
        <f>G2*M2</f>
        <v>4.0137174000000027</v>
      </c>
      <c r="G16">
        <f>J2*O2</f>
        <v>3.2491997999999986</v>
      </c>
      <c r="H16">
        <f t="shared" ref="H16:H20" si="10">J2*Q2</f>
        <v>6.9443681999999995</v>
      </c>
      <c r="I16">
        <f t="shared" ref="I16:I20" si="11">J2*S2</f>
        <v>4.1411370000000023</v>
      </c>
    </row>
    <row r="17" spans="6:19" x14ac:dyDescent="0.25">
      <c r="F17">
        <f>G3*M3</f>
        <v>14.507082100000002</v>
      </c>
      <c r="G17">
        <f t="shared" ref="G17:G20" si="12">J3*O3</f>
        <v>11.2075152</v>
      </c>
      <c r="H17">
        <f t="shared" si="10"/>
        <v>24.173072000000001</v>
      </c>
      <c r="I17">
        <f>J3*S3</f>
        <v>14.503843200000002</v>
      </c>
      <c r="M17">
        <f>M1*M1</f>
        <v>0</v>
      </c>
      <c r="O17">
        <f>O1*O1</f>
        <v>0</v>
      </c>
      <c r="Q17">
        <f>Q1*Q1</f>
        <v>0</v>
      </c>
      <c r="S17">
        <f>S1*S1</f>
        <v>0</v>
      </c>
    </row>
    <row r="18" spans="6:19" x14ac:dyDescent="0.25">
      <c r="F18">
        <f>G4*M4</f>
        <v>30.451883000000006</v>
      </c>
      <c r="G18">
        <f t="shared" si="12"/>
        <v>24.677889600000004</v>
      </c>
      <c r="H18">
        <f>J4*Q4</f>
        <v>53.31056920000001</v>
      </c>
      <c r="I18">
        <f t="shared" si="11"/>
        <v>31.401032600000008</v>
      </c>
      <c r="M18">
        <f t="shared" ref="M18:M26" si="13">M2*M2</f>
        <v>0.39690000000000042</v>
      </c>
      <c r="O18">
        <f t="shared" ref="O18:O29" si="14">O2*O2</f>
        <v>0.26009999999999978</v>
      </c>
      <c r="Q18">
        <f t="shared" ref="Q18:Q29" si="15">Q2*Q2</f>
        <v>1.1880999999999997</v>
      </c>
      <c r="S18">
        <f t="shared" ref="S18:S29" si="16">S2*S2</f>
        <v>0.42250000000000049</v>
      </c>
    </row>
    <row r="19" spans="6:19" x14ac:dyDescent="0.25">
      <c r="F19">
        <f t="shared" ref="F19" si="17">G5*M5</f>
        <v>53.132292500000013</v>
      </c>
      <c r="G19">
        <f t="shared" si="12"/>
        <v>43.743868000000013</v>
      </c>
      <c r="H19">
        <f t="shared" si="10"/>
        <v>93.471567000000007</v>
      </c>
      <c r="I19">
        <f t="shared" si="11"/>
        <v>54.886174000000011</v>
      </c>
      <c r="M19">
        <f t="shared" si="13"/>
        <v>1.6770249999999998</v>
      </c>
      <c r="O19">
        <f t="shared" si="14"/>
        <v>1.0404</v>
      </c>
      <c r="Q19">
        <f t="shared" si="15"/>
        <v>4.8400000000000007</v>
      </c>
      <c r="S19">
        <f t="shared" si="16"/>
        <v>1.7424000000000008</v>
      </c>
    </row>
    <row r="20" spans="6:19" x14ac:dyDescent="0.25">
      <c r="F20">
        <f>G6*M6</f>
        <v>83.38738170000002</v>
      </c>
      <c r="G20">
        <f t="shared" si="12"/>
        <v>68.191212600000014</v>
      </c>
      <c r="H20">
        <f t="shared" si="10"/>
        <v>146.08754160000001</v>
      </c>
      <c r="I20">
        <f t="shared" si="11"/>
        <v>86.06905860000002</v>
      </c>
      <c r="M20">
        <f t="shared" si="13"/>
        <v>3.7056250000000004</v>
      </c>
      <c r="O20">
        <f t="shared" si="14"/>
        <v>2.4336000000000002</v>
      </c>
      <c r="Q20">
        <f t="shared" si="15"/>
        <v>11.356900000000001</v>
      </c>
      <c r="S20">
        <f t="shared" si="16"/>
        <v>3.9402250000000012</v>
      </c>
    </row>
    <row r="21" spans="6:19" x14ac:dyDescent="0.25">
      <c r="F21">
        <f>G1*M8</f>
        <v>0</v>
      </c>
      <c r="G21">
        <f>J1*O8</f>
        <v>0</v>
      </c>
      <c r="H21">
        <f>J1*Q8</f>
        <v>0</v>
      </c>
      <c r="I21">
        <f>J1*S8</f>
        <v>0</v>
      </c>
      <c r="M21">
        <f t="shared" si="13"/>
        <v>6.6306250000000011</v>
      </c>
      <c r="O21">
        <f t="shared" si="14"/>
        <v>4.4944000000000006</v>
      </c>
      <c r="Q21">
        <f t="shared" si="15"/>
        <v>20.520899999999994</v>
      </c>
      <c r="S21">
        <f t="shared" si="16"/>
        <v>7.0756000000000006</v>
      </c>
    </row>
    <row r="22" spans="6:19" x14ac:dyDescent="0.25">
      <c r="F22">
        <f t="shared" ref="F22:F25" si="18">G2*M9</f>
        <v>4.3322664000000008</v>
      </c>
      <c r="G22">
        <f t="shared" ref="G22:G26" si="19">J2*O9</f>
        <v>3.1854900000000002</v>
      </c>
      <c r="H22">
        <f t="shared" ref="H22:H26" si="20">J2*Q9</f>
        <v>6.9443682000000049</v>
      </c>
      <c r="I22">
        <f t="shared" ref="I22:I26" si="21">J2*S9</f>
        <v>3.9500076000000011</v>
      </c>
      <c r="M22">
        <f t="shared" si="13"/>
        <v>10.660225000000001</v>
      </c>
      <c r="O22">
        <f t="shared" si="14"/>
        <v>7.1288999999999998</v>
      </c>
      <c r="Q22">
        <f t="shared" si="15"/>
        <v>32.718399999999995</v>
      </c>
      <c r="S22">
        <f t="shared" si="16"/>
        <v>11.356900000000001</v>
      </c>
    </row>
    <row r="23" spans="6:19" x14ac:dyDescent="0.25">
      <c r="F23">
        <f>G3*M10</f>
        <v>14.563094</v>
      </c>
      <c r="G23">
        <f>J3*O10</f>
        <v>11.097637599999997</v>
      </c>
      <c r="H23">
        <f t="shared" si="20"/>
        <v>23.403928800000006</v>
      </c>
      <c r="I23">
        <f>J3*S10</f>
        <v>13.954455199999995</v>
      </c>
      <c r="M23">
        <f t="shared" si="13"/>
        <v>0</v>
      </c>
      <c r="O23">
        <f t="shared" si="14"/>
        <v>0</v>
      </c>
      <c r="Q23">
        <f t="shared" si="15"/>
        <v>0</v>
      </c>
      <c r="S23">
        <f t="shared" si="16"/>
        <v>0</v>
      </c>
    </row>
    <row r="24" spans="6:19" x14ac:dyDescent="0.25">
      <c r="F24">
        <f t="shared" si="18"/>
        <v>30.214595600000003</v>
      </c>
      <c r="G24">
        <f>J4*O11</f>
        <v>24.519698000000002</v>
      </c>
      <c r="H24">
        <f>J4*Q11</f>
        <v>51.570461600000016</v>
      </c>
      <c r="I24">
        <f t="shared" si="21"/>
        <v>30.5309788</v>
      </c>
      <c r="M24">
        <f t="shared" si="13"/>
        <v>0</v>
      </c>
      <c r="O24">
        <f t="shared" si="14"/>
        <v>0</v>
      </c>
      <c r="Q24">
        <f t="shared" si="15"/>
        <v>0</v>
      </c>
      <c r="S24">
        <f t="shared" si="16"/>
        <v>0</v>
      </c>
    </row>
    <row r="25" spans="6:19" x14ac:dyDescent="0.25">
      <c r="F25">
        <f t="shared" si="18"/>
        <v>54.060818000000012</v>
      </c>
      <c r="G25">
        <f t="shared" si="19"/>
        <v>43.124851000000007</v>
      </c>
      <c r="H25">
        <f t="shared" si="20"/>
        <v>91.201838000000023</v>
      </c>
      <c r="I25">
        <f t="shared" si="21"/>
        <v>53.854479000000005</v>
      </c>
      <c r="M25">
        <f t="shared" si="13"/>
        <v>0.4624000000000002</v>
      </c>
      <c r="O25">
        <f t="shared" si="14"/>
        <v>0.25</v>
      </c>
      <c r="Q25">
        <f t="shared" si="15"/>
        <v>1.1881000000000017</v>
      </c>
      <c r="S25">
        <f t="shared" si="16"/>
        <v>0.38440000000000013</v>
      </c>
    </row>
    <row r="26" spans="6:19" x14ac:dyDescent="0.25">
      <c r="F26">
        <f>G6*M13</f>
        <v>84.536671800000008</v>
      </c>
      <c r="G26">
        <f t="shared" si="19"/>
        <v>67.425019200000008</v>
      </c>
      <c r="H26">
        <f t="shared" si="20"/>
        <v>143.27816580000004</v>
      </c>
      <c r="I26">
        <f t="shared" si="21"/>
        <v>84.025876200000013</v>
      </c>
      <c r="M26">
        <f t="shared" si="13"/>
        <v>1.6899999999999995</v>
      </c>
      <c r="O26">
        <f t="shared" si="14"/>
        <v>1.0200999999999996</v>
      </c>
      <c r="Q26">
        <f t="shared" si="15"/>
        <v>4.5369000000000037</v>
      </c>
      <c r="S26">
        <f t="shared" si="16"/>
        <v>1.6128999999999989</v>
      </c>
    </row>
    <row r="27" spans="6:19" x14ac:dyDescent="0.25">
      <c r="F27" s="3">
        <f>AVERAGE(F15:F26)</f>
        <v>31.099983541666674</v>
      </c>
      <c r="G27" s="3">
        <f>AVERAGE(G15:G26)</f>
        <v>25.03519841666667</v>
      </c>
      <c r="H27" s="3">
        <f>AVERAGE(H15:H26)</f>
        <v>53.365490033333344</v>
      </c>
      <c r="I27" s="3">
        <f>AVERAGE(I15:I26)</f>
        <v>31.443086850000004</v>
      </c>
      <c r="M27">
        <f>M11*M11</f>
        <v>3.6480999999999999</v>
      </c>
      <c r="O27">
        <f t="shared" si="14"/>
        <v>2.4024999999999994</v>
      </c>
      <c r="Q27">
        <f t="shared" si="15"/>
        <v>10.627600000000005</v>
      </c>
      <c r="S27">
        <f t="shared" si="16"/>
        <v>3.724899999999999</v>
      </c>
    </row>
    <row r="28" spans="6:19" x14ac:dyDescent="0.25">
      <c r="M28">
        <f>M12*M12</f>
        <v>6.8644000000000007</v>
      </c>
      <c r="O28">
        <f t="shared" si="14"/>
        <v>4.3680999999999992</v>
      </c>
      <c r="Q28">
        <f t="shared" si="15"/>
        <v>19.5364</v>
      </c>
      <c r="S28">
        <f t="shared" si="16"/>
        <v>6.8120999999999992</v>
      </c>
    </row>
    <row r="29" spans="6:19" x14ac:dyDescent="0.25">
      <c r="F29" t="s">
        <v>5</v>
      </c>
      <c r="G29" t="s">
        <v>6</v>
      </c>
      <c r="H29" t="s">
        <v>7</v>
      </c>
      <c r="I29" t="s">
        <v>8</v>
      </c>
      <c r="M29">
        <f>M13*M13</f>
        <v>10.956100000000001</v>
      </c>
      <c r="O29">
        <f t="shared" si="14"/>
        <v>6.969599999999998</v>
      </c>
      <c r="Q29">
        <f t="shared" si="15"/>
        <v>31.472100000000005</v>
      </c>
      <c r="S29">
        <f t="shared" si="16"/>
        <v>10.8241</v>
      </c>
    </row>
    <row r="30" spans="6:19" x14ac:dyDescent="0.25">
      <c r="F30" s="5">
        <v>8333.2999999999993</v>
      </c>
      <c r="G30" s="5">
        <v>10000</v>
      </c>
      <c r="H30" s="5">
        <v>5000</v>
      </c>
      <c r="I30" s="5">
        <v>8333.2999999999993</v>
      </c>
      <c r="M30" s="7">
        <f>AVERAGE(M17:M29)</f>
        <v>3.5916461538461539</v>
      </c>
      <c r="O30" s="7">
        <f>AVERAGE(O17:O29)</f>
        <v>2.335976923076923</v>
      </c>
      <c r="Q30" s="7">
        <f>AVERAGE(Q17:Q29)</f>
        <v>10.614261538461538</v>
      </c>
      <c r="S30" s="7">
        <f>AVERAGE(S17:S29)</f>
        <v>3.6843096153846155</v>
      </c>
    </row>
    <row r="31" spans="6:19" x14ac:dyDescent="0.25">
      <c r="F31" s="5"/>
      <c r="G31" s="5"/>
      <c r="H31" s="5"/>
      <c r="I31" s="5"/>
    </row>
    <row r="32" spans="6:19" x14ac:dyDescent="0.25">
      <c r="F32" s="5" t="s">
        <v>1</v>
      </c>
      <c r="G32" s="5" t="s">
        <v>2</v>
      </c>
      <c r="H32" s="5" t="s">
        <v>3</v>
      </c>
      <c r="I32" s="5" t="s">
        <v>4</v>
      </c>
      <c r="K32">
        <f>0.000001</f>
        <v>9.9999999999999995E-7</v>
      </c>
      <c r="L32">
        <f t="shared" ref="L32:N32" si="22">0.000001</f>
        <v>9.9999999999999995E-7</v>
      </c>
      <c r="M32">
        <f t="shared" si="22"/>
        <v>9.9999999999999995E-7</v>
      </c>
      <c r="N32">
        <f t="shared" si="22"/>
        <v>9.9999999999999995E-7</v>
      </c>
    </row>
    <row r="33" spans="4:19" x14ac:dyDescent="0.25">
      <c r="D33">
        <v>0.51500000000000001</v>
      </c>
      <c r="F33" s="5">
        <f>M14-F30*G7</f>
        <v>-113019.14430400002</v>
      </c>
      <c r="G33" s="5">
        <f>O14-J7*G30</f>
        <v>-135266.46083333335</v>
      </c>
      <c r="H33" s="5">
        <f>Q14-J7*H30</f>
        <v>-67631.098333333342</v>
      </c>
      <c r="I33" s="5">
        <f>S14-J7*I30</f>
        <v>-112721.04591299999</v>
      </c>
      <c r="K33" s="4" t="e">
        <f>SQRT(((M30-M14*M14)/(H7-G7*G7))-F30*F30)/SQRT(12)</f>
        <v>#NUM!</v>
      </c>
      <c r="L33" s="4" t="e">
        <f>SQRT(((O30-O14*O14)/($J7-$K7*$K7))-G30*G30)/SQRT(12)</f>
        <v>#NUM!</v>
      </c>
      <c r="M33" s="4" t="e">
        <f>SQRT(((Q30-Q14*Q14)/($J7-$K7*$K7))-H30*H30)/SQRT(12)</f>
        <v>#NUM!</v>
      </c>
      <c r="N33" s="4" t="e">
        <f>SQRT(((S30-S14*S14)/($J7-$K7*$K7))-I30*I30)/SQRT(12)</f>
        <v>#NUM!</v>
      </c>
    </row>
    <row r="35" spans="4:19" x14ac:dyDescent="0.25">
      <c r="F35" t="s">
        <v>9</v>
      </c>
      <c r="G35" t="s">
        <v>10</v>
      </c>
      <c r="H35" t="s">
        <v>11</v>
      </c>
      <c r="I35" t="s">
        <v>12</v>
      </c>
      <c r="K35">
        <v>1</v>
      </c>
      <c r="L35">
        <v>0.1</v>
      </c>
    </row>
    <row r="36" spans="4:19" x14ac:dyDescent="0.25">
      <c r="F36">
        <v>3.3999999999999998E-3</v>
      </c>
      <c r="G36">
        <v>1.072E-2</v>
      </c>
      <c r="H36">
        <v>4.0000000000000001E-3</v>
      </c>
      <c r="I36">
        <v>1.06E-2</v>
      </c>
    </row>
    <row r="38" spans="4:19" x14ac:dyDescent="0.25">
      <c r="F38" t="s">
        <v>13</v>
      </c>
      <c r="G38" t="s">
        <v>14</v>
      </c>
      <c r="H38" t="s">
        <v>15</v>
      </c>
      <c r="I38" t="s">
        <v>16</v>
      </c>
    </row>
    <row r="39" spans="4:19" x14ac:dyDescent="0.25">
      <c r="F39">
        <v>2.1000000000000001E-2</v>
      </c>
      <c r="G39">
        <v>0.02</v>
      </c>
      <c r="H39">
        <v>2.1999999999999999E-2</v>
      </c>
      <c r="I39">
        <v>2.0400000000000001E-2</v>
      </c>
      <c r="L39">
        <v>0</v>
      </c>
      <c r="M39" s="5">
        <f>L39*0.001*9.8</f>
        <v>0</v>
      </c>
      <c r="N39">
        <v>0.06</v>
      </c>
      <c r="O39">
        <f>0.1*N39</f>
        <v>6.0000000000000001E-3</v>
      </c>
      <c r="P39" s="5"/>
    </row>
    <row r="40" spans="4:19" x14ac:dyDescent="0.25">
      <c r="L40">
        <v>450</v>
      </c>
      <c r="M40" s="5">
        <f t="shared" ref="M40:M74" si="23">L40*0.001*9.8</f>
        <v>4.41</v>
      </c>
      <c r="N40">
        <v>0.124</v>
      </c>
      <c r="O40">
        <f t="shared" ref="O40:O71" si="24">0.1*N40</f>
        <v>1.2400000000000001E-2</v>
      </c>
      <c r="P40" s="1">
        <f>N40-$N$39</f>
        <v>6.4000000000000001E-2</v>
      </c>
      <c r="Q40">
        <f>P40*0.1</f>
        <v>6.4000000000000003E-3</v>
      </c>
      <c r="R40">
        <f>Q40*0.013/3.76</f>
        <v>2.2127659574468088E-5</v>
      </c>
      <c r="S40" s="5">
        <f>R40*1000000</f>
        <v>22.127659574468087</v>
      </c>
    </row>
    <row r="41" spans="4:19" x14ac:dyDescent="0.25">
      <c r="F41" t="s">
        <v>17</v>
      </c>
      <c r="G41" t="s">
        <v>18</v>
      </c>
      <c r="H41" t="s">
        <v>19</v>
      </c>
      <c r="I41" t="s">
        <v>20</v>
      </c>
      <c r="L41">
        <v>903</v>
      </c>
      <c r="M41" s="5">
        <f t="shared" si="23"/>
        <v>8.849400000000001</v>
      </c>
      <c r="N41">
        <v>0.16200000000000001</v>
      </c>
      <c r="O41">
        <f t="shared" si="24"/>
        <v>1.6200000000000003E-2</v>
      </c>
      <c r="P41" s="1">
        <f t="shared" ref="P41:P49" si="25">N41-$N$39</f>
        <v>0.10200000000000001</v>
      </c>
      <c r="Q41">
        <f t="shared" ref="Q41:Q71" si="26">P41*0.1</f>
        <v>1.0200000000000001E-2</v>
      </c>
      <c r="R41">
        <f t="shared" ref="R41:R71" si="27">Q41*0.013/3.76</f>
        <v>3.5265957446808511E-5</v>
      </c>
      <c r="S41" s="5">
        <f t="shared" ref="S41:S71" si="28">R41*1000000</f>
        <v>35.265957446808514</v>
      </c>
    </row>
    <row r="42" spans="4:19" x14ac:dyDescent="0.25">
      <c r="F42" s="1">
        <f>($D$33^3*F30)/(4*F39*F36^3)</f>
        <v>344764600064.18225</v>
      </c>
      <c r="G42" s="1">
        <f t="shared" ref="G42:I42" si="29">($D$33^3*G30)/(4*G39*G36^3)</f>
        <v>13859493019.336185</v>
      </c>
      <c r="H42" s="1">
        <f t="shared" si="29"/>
        <v>121263205788.35226</v>
      </c>
      <c r="I42" s="1">
        <f t="shared" si="29"/>
        <v>11711996915.739849</v>
      </c>
      <c r="L42">
        <v>1381</v>
      </c>
      <c r="M42" s="5">
        <f t="shared" si="23"/>
        <v>13.533800000000001</v>
      </c>
      <c r="N42">
        <v>0.19400000000000001</v>
      </c>
      <c r="O42">
        <f t="shared" si="24"/>
        <v>1.9400000000000001E-2</v>
      </c>
      <c r="P42" s="1">
        <f t="shared" si="25"/>
        <v>0.13400000000000001</v>
      </c>
      <c r="Q42">
        <f t="shared" si="26"/>
        <v>1.3400000000000002E-2</v>
      </c>
      <c r="R42">
        <f t="shared" si="27"/>
        <v>4.6329787234042565E-5</v>
      </c>
      <c r="S42" s="5">
        <f t="shared" si="28"/>
        <v>46.329787234042563</v>
      </c>
    </row>
    <row r="43" spans="4:19" x14ac:dyDescent="0.25">
      <c r="F43">
        <f>F42*0.000001</f>
        <v>344764.60006418225</v>
      </c>
      <c r="G43">
        <f t="shared" ref="G43:I43" si="30">G42*0.000001</f>
        <v>13859.493019336185</v>
      </c>
      <c r="H43">
        <f t="shared" si="30"/>
        <v>121263.20578835226</v>
      </c>
      <c r="I43">
        <f t="shared" si="30"/>
        <v>11711.996915739848</v>
      </c>
      <c r="L43">
        <v>1877</v>
      </c>
      <c r="M43" s="5">
        <f t="shared" si="23"/>
        <v>18.394600000000001</v>
      </c>
      <c r="N43">
        <v>0.22600000000000001</v>
      </c>
      <c r="O43">
        <f t="shared" si="24"/>
        <v>2.2600000000000002E-2</v>
      </c>
      <c r="P43" s="1">
        <f t="shared" si="25"/>
        <v>0.16600000000000001</v>
      </c>
      <c r="Q43">
        <f t="shared" si="26"/>
        <v>1.66E-2</v>
      </c>
      <c r="R43">
        <f t="shared" si="27"/>
        <v>5.7393617021276599E-5</v>
      </c>
      <c r="S43" s="5">
        <f t="shared" si="28"/>
        <v>57.393617021276597</v>
      </c>
    </row>
    <row r="44" spans="4:19" x14ac:dyDescent="0.25">
      <c r="F44">
        <f>3*(($K$35/$D$33)^2)+((($L$35/F39)^2)+3*(($L$35/F36)^2)+((K32/F30))^2)</f>
        <v>2629.1425972136171</v>
      </c>
      <c r="G44">
        <f t="shared" ref="G44:I44" si="31">3*(($K$35/$D$33)^2)+((($L$35/G39)^2)+3*(($L$35/G36)^2)+((L32/G30))^2)</f>
        <v>297.36595153335202</v>
      </c>
      <c r="H44">
        <f t="shared" si="31"/>
        <v>1906.9723079343983</v>
      </c>
      <c r="I44">
        <f t="shared" si="31"/>
        <v>302.33930244482667</v>
      </c>
      <c r="L44">
        <v>2370</v>
      </c>
      <c r="M44" s="5">
        <f t="shared" si="23"/>
        <v>23.226000000000003</v>
      </c>
      <c r="N44">
        <v>0.255</v>
      </c>
      <c r="O44">
        <f t="shared" si="24"/>
        <v>2.5500000000000002E-2</v>
      </c>
      <c r="P44" s="1">
        <f t="shared" si="25"/>
        <v>0.19500000000000001</v>
      </c>
      <c r="Q44">
        <f t="shared" si="26"/>
        <v>1.9500000000000003E-2</v>
      </c>
      <c r="R44">
        <f t="shared" si="27"/>
        <v>6.7420212765957456E-5</v>
      </c>
      <c r="S44" s="5">
        <f t="shared" si="28"/>
        <v>67.420212765957459</v>
      </c>
    </row>
    <row r="45" spans="4:19" x14ac:dyDescent="0.25">
      <c r="F45">
        <f>SQRT(F44)</f>
        <v>51.275165501572175</v>
      </c>
      <c r="G45">
        <f t="shared" ref="G45:I45" si="32">SQRT(G44)</f>
        <v>17.244302001917969</v>
      </c>
      <c r="H45">
        <f t="shared" si="32"/>
        <v>43.66889405439985</v>
      </c>
      <c r="I45">
        <f t="shared" si="32"/>
        <v>17.387906787328561</v>
      </c>
      <c r="L45">
        <v>1877</v>
      </c>
      <c r="M45" s="5">
        <f t="shared" si="23"/>
        <v>18.394600000000001</v>
      </c>
      <c r="N45">
        <v>0.223</v>
      </c>
      <c r="O45">
        <f t="shared" si="24"/>
        <v>2.23E-2</v>
      </c>
      <c r="P45" s="1">
        <f t="shared" si="25"/>
        <v>0.16300000000000001</v>
      </c>
      <c r="Q45">
        <f t="shared" si="26"/>
        <v>1.6300000000000002E-2</v>
      </c>
      <c r="R45">
        <f t="shared" si="27"/>
        <v>5.6356382978723415E-5</v>
      </c>
      <c r="S45" s="5">
        <f t="shared" si="28"/>
        <v>56.356382978723417</v>
      </c>
    </row>
    <row r="46" spans="4:19" x14ac:dyDescent="0.25">
      <c r="F46">
        <f>F45*F42</f>
        <v>17677861927374.285</v>
      </c>
      <c r="G46">
        <f t="shared" ref="G46:I46" si="33">G45*G42</f>
        <v>238997283218.9071</v>
      </c>
      <c r="H46">
        <f t="shared" si="33"/>
        <v>5295430086268.4414</v>
      </c>
      <c r="I46">
        <f t="shared" si="33"/>
        <v>203647110664.36411</v>
      </c>
      <c r="L46">
        <v>1381</v>
      </c>
      <c r="M46" s="5">
        <f t="shared" si="23"/>
        <v>13.533800000000001</v>
      </c>
      <c r="N46">
        <v>0.19700000000000001</v>
      </c>
      <c r="O46">
        <f t="shared" si="24"/>
        <v>1.9700000000000002E-2</v>
      </c>
      <c r="P46" s="1">
        <f t="shared" si="25"/>
        <v>0.13700000000000001</v>
      </c>
      <c r="Q46">
        <f t="shared" si="26"/>
        <v>1.3700000000000002E-2</v>
      </c>
      <c r="R46">
        <f t="shared" si="27"/>
        <v>4.7367021276595756E-5</v>
      </c>
      <c r="S46" s="5">
        <f t="shared" si="28"/>
        <v>47.367021276595757</v>
      </c>
    </row>
    <row r="47" spans="4:19" x14ac:dyDescent="0.25">
      <c r="L47">
        <v>903</v>
      </c>
      <c r="M47" s="5">
        <f t="shared" si="23"/>
        <v>8.849400000000001</v>
      </c>
      <c r="N47">
        <v>0.16500000000000001</v>
      </c>
      <c r="O47">
        <f t="shared" si="24"/>
        <v>1.6500000000000001E-2</v>
      </c>
      <c r="P47" s="1">
        <f t="shared" si="25"/>
        <v>0.10500000000000001</v>
      </c>
      <c r="Q47">
        <f t="shared" si="26"/>
        <v>1.0500000000000002E-2</v>
      </c>
      <c r="R47">
        <f t="shared" si="27"/>
        <v>3.6303191489361715E-5</v>
      </c>
      <c r="S47" s="5">
        <f t="shared" si="28"/>
        <v>36.303191489361716</v>
      </c>
    </row>
    <row r="48" spans="4:19" x14ac:dyDescent="0.25">
      <c r="L48">
        <v>450</v>
      </c>
      <c r="M48" s="5">
        <f t="shared" si="23"/>
        <v>4.41</v>
      </c>
      <c r="N48">
        <v>0.128</v>
      </c>
      <c r="O48">
        <f t="shared" si="24"/>
        <v>1.2800000000000001E-2</v>
      </c>
      <c r="P48" s="1">
        <f t="shared" si="25"/>
        <v>6.8000000000000005E-2</v>
      </c>
      <c r="Q48">
        <f t="shared" si="26"/>
        <v>6.8000000000000005E-3</v>
      </c>
      <c r="R48">
        <f t="shared" si="27"/>
        <v>2.3510638297872345E-5</v>
      </c>
      <c r="S48" s="5">
        <f t="shared" si="28"/>
        <v>23.510638297872344</v>
      </c>
    </row>
    <row r="49" spans="12:19" x14ac:dyDescent="0.25">
      <c r="L49">
        <v>0</v>
      </c>
      <c r="M49" s="5">
        <f t="shared" si="23"/>
        <v>0</v>
      </c>
      <c r="N49">
        <v>6.4000000000000001E-2</v>
      </c>
      <c r="O49">
        <f t="shared" si="24"/>
        <v>6.4000000000000003E-3</v>
      </c>
      <c r="P49" s="1">
        <f t="shared" si="25"/>
        <v>4.0000000000000036E-3</v>
      </c>
      <c r="Q49">
        <f t="shared" si="26"/>
        <v>4.000000000000004E-4</v>
      </c>
      <c r="R49">
        <f t="shared" si="27"/>
        <v>1.3829787234042568E-6</v>
      </c>
      <c r="S49" s="5">
        <f t="shared" si="28"/>
        <v>1.3829787234042568</v>
      </c>
    </row>
    <row r="50" spans="12:19" x14ac:dyDescent="0.25">
      <c r="L50">
        <v>0</v>
      </c>
      <c r="M50" s="5">
        <f t="shared" si="23"/>
        <v>0</v>
      </c>
      <c r="N50">
        <v>0.06</v>
      </c>
      <c r="O50">
        <f t="shared" si="24"/>
        <v>6.0000000000000001E-3</v>
      </c>
      <c r="P50" s="5"/>
      <c r="Q50">
        <f t="shared" si="26"/>
        <v>0</v>
      </c>
      <c r="R50">
        <f t="shared" si="27"/>
        <v>0</v>
      </c>
      <c r="S50" s="5">
        <f t="shared" si="28"/>
        <v>0</v>
      </c>
    </row>
    <row r="51" spans="12:19" x14ac:dyDescent="0.25">
      <c r="L51">
        <v>450</v>
      </c>
      <c r="M51" s="5">
        <f t="shared" si="23"/>
        <v>4.41</v>
      </c>
      <c r="N51">
        <v>0.1225</v>
      </c>
      <c r="O51">
        <f t="shared" si="24"/>
        <v>1.225E-2</v>
      </c>
      <c r="P51" s="1">
        <f>N51-$N$50</f>
        <v>6.25E-2</v>
      </c>
      <c r="Q51">
        <f t="shared" si="26"/>
        <v>6.2500000000000003E-3</v>
      </c>
      <c r="R51">
        <f t="shared" si="27"/>
        <v>2.1609042553191489E-5</v>
      </c>
      <c r="S51" s="5">
        <f t="shared" si="28"/>
        <v>21.60904255319149</v>
      </c>
    </row>
    <row r="52" spans="12:19" x14ac:dyDescent="0.25">
      <c r="L52">
        <v>903</v>
      </c>
      <c r="M52" s="5">
        <f t="shared" si="23"/>
        <v>8.849400000000001</v>
      </c>
      <c r="N52">
        <v>0.16200000000000001</v>
      </c>
      <c r="O52">
        <f t="shared" si="24"/>
        <v>1.6200000000000003E-2</v>
      </c>
      <c r="P52" s="1">
        <f t="shared" ref="P52:P60" si="34">N52-$N$50</f>
        <v>0.10200000000000001</v>
      </c>
      <c r="Q52">
        <f t="shared" si="26"/>
        <v>1.0200000000000001E-2</v>
      </c>
      <c r="R52">
        <f t="shared" si="27"/>
        <v>3.5265957446808511E-5</v>
      </c>
      <c r="S52" s="5">
        <f t="shared" si="28"/>
        <v>35.265957446808514</v>
      </c>
    </row>
    <row r="53" spans="12:19" x14ac:dyDescent="0.25">
      <c r="L53">
        <v>1381</v>
      </c>
      <c r="M53" s="5">
        <f t="shared" si="23"/>
        <v>13.533800000000001</v>
      </c>
      <c r="N53">
        <v>0.19500000000000001</v>
      </c>
      <c r="O53">
        <f t="shared" si="24"/>
        <v>1.9500000000000003E-2</v>
      </c>
      <c r="P53" s="1">
        <f t="shared" si="34"/>
        <v>0.13500000000000001</v>
      </c>
      <c r="Q53">
        <f t="shared" si="26"/>
        <v>1.3500000000000002E-2</v>
      </c>
      <c r="R53">
        <f t="shared" si="27"/>
        <v>4.6675531914893624E-5</v>
      </c>
      <c r="S53" s="5">
        <f t="shared" si="28"/>
        <v>46.675531914893625</v>
      </c>
    </row>
    <row r="54" spans="12:19" x14ac:dyDescent="0.25">
      <c r="L54">
        <v>1877</v>
      </c>
      <c r="M54" s="5">
        <f t="shared" si="23"/>
        <v>18.394600000000001</v>
      </c>
      <c r="N54">
        <v>0.22800000000000001</v>
      </c>
      <c r="O54">
        <f t="shared" si="24"/>
        <v>2.2800000000000001E-2</v>
      </c>
      <c r="P54" s="1">
        <f t="shared" si="34"/>
        <v>0.16800000000000001</v>
      </c>
      <c r="Q54">
        <f t="shared" si="26"/>
        <v>1.6800000000000002E-2</v>
      </c>
      <c r="R54">
        <f t="shared" si="27"/>
        <v>5.8085106382978731E-5</v>
      </c>
      <c r="S54" s="5">
        <f t="shared" si="28"/>
        <v>58.085106382978729</v>
      </c>
    </row>
    <row r="55" spans="12:19" x14ac:dyDescent="0.25">
      <c r="L55">
        <v>2370</v>
      </c>
      <c r="M55" s="5">
        <f t="shared" si="23"/>
        <v>23.226000000000003</v>
      </c>
      <c r="N55">
        <v>0.24399999999999999</v>
      </c>
      <c r="O55">
        <f t="shared" si="24"/>
        <v>2.4400000000000002E-2</v>
      </c>
      <c r="P55" s="1">
        <f t="shared" si="34"/>
        <v>0.184</v>
      </c>
      <c r="Q55">
        <f t="shared" si="26"/>
        <v>1.84E-2</v>
      </c>
      <c r="R55">
        <f t="shared" si="27"/>
        <v>6.3617021276595744E-5</v>
      </c>
      <c r="S55" s="5">
        <f t="shared" si="28"/>
        <v>63.617021276595743</v>
      </c>
    </row>
    <row r="56" spans="12:19" x14ac:dyDescent="0.25">
      <c r="L56">
        <v>1877</v>
      </c>
      <c r="M56" s="5">
        <f t="shared" si="23"/>
        <v>18.394600000000001</v>
      </c>
      <c r="N56">
        <v>0.22700000000000001</v>
      </c>
      <c r="O56">
        <f t="shared" si="24"/>
        <v>2.2700000000000001E-2</v>
      </c>
      <c r="P56" s="1">
        <f t="shared" si="34"/>
        <v>0.16700000000000001</v>
      </c>
      <c r="Q56">
        <f t="shared" si="26"/>
        <v>1.6700000000000003E-2</v>
      </c>
      <c r="R56">
        <f t="shared" si="27"/>
        <v>5.7739361702127665E-5</v>
      </c>
      <c r="S56" s="5">
        <f t="shared" si="28"/>
        <v>57.739361702127667</v>
      </c>
    </row>
    <row r="57" spans="12:19" x14ac:dyDescent="0.25">
      <c r="L57">
        <v>1381</v>
      </c>
      <c r="M57" s="5">
        <f t="shared" si="23"/>
        <v>13.533800000000001</v>
      </c>
      <c r="N57">
        <v>0.19500000000000001</v>
      </c>
      <c r="O57">
        <f t="shared" si="24"/>
        <v>1.9500000000000003E-2</v>
      </c>
      <c r="P57" s="1">
        <f t="shared" si="34"/>
        <v>0.13500000000000001</v>
      </c>
      <c r="Q57">
        <f t="shared" si="26"/>
        <v>1.3500000000000002E-2</v>
      </c>
      <c r="R57">
        <f t="shared" si="27"/>
        <v>4.6675531914893624E-5</v>
      </c>
      <c r="S57" s="5">
        <f t="shared" si="28"/>
        <v>46.675531914893625</v>
      </c>
    </row>
    <row r="58" spans="12:19" x14ac:dyDescent="0.25">
      <c r="L58">
        <v>903</v>
      </c>
      <c r="M58" s="5">
        <f t="shared" si="23"/>
        <v>8.849400000000001</v>
      </c>
      <c r="N58">
        <v>0.16200000000000001</v>
      </c>
      <c r="O58">
        <f t="shared" si="24"/>
        <v>1.6200000000000003E-2</v>
      </c>
      <c r="P58" s="1">
        <f t="shared" si="34"/>
        <v>0.10200000000000001</v>
      </c>
      <c r="Q58">
        <f t="shared" si="26"/>
        <v>1.0200000000000001E-2</v>
      </c>
      <c r="R58">
        <f t="shared" si="27"/>
        <v>3.5265957446808511E-5</v>
      </c>
      <c r="S58" s="5">
        <f t="shared" si="28"/>
        <v>35.265957446808514</v>
      </c>
    </row>
    <row r="59" spans="12:19" x14ac:dyDescent="0.25">
      <c r="L59">
        <v>450</v>
      </c>
      <c r="M59" s="5">
        <f t="shared" si="23"/>
        <v>4.41</v>
      </c>
      <c r="N59">
        <v>0.123</v>
      </c>
      <c r="O59">
        <f t="shared" si="24"/>
        <v>1.23E-2</v>
      </c>
      <c r="P59" s="1">
        <f t="shared" si="34"/>
        <v>6.3E-2</v>
      </c>
      <c r="Q59">
        <f t="shared" si="26"/>
        <v>6.3E-3</v>
      </c>
      <c r="R59">
        <f t="shared" si="27"/>
        <v>2.1781914893617022E-5</v>
      </c>
      <c r="S59" s="5">
        <f t="shared" si="28"/>
        <v>21.781914893617021</v>
      </c>
    </row>
    <row r="60" spans="12:19" x14ac:dyDescent="0.25">
      <c r="L60">
        <v>0</v>
      </c>
      <c r="M60" s="5">
        <f t="shared" si="23"/>
        <v>0</v>
      </c>
      <c r="N60">
        <v>5.8000000000000003E-2</v>
      </c>
      <c r="O60">
        <f t="shared" si="24"/>
        <v>5.8000000000000005E-3</v>
      </c>
      <c r="P60" s="1">
        <f t="shared" si="34"/>
        <v>-1.9999999999999948E-3</v>
      </c>
      <c r="Q60">
        <f t="shared" si="26"/>
        <v>-1.9999999999999949E-4</v>
      </c>
      <c r="R60">
        <f t="shared" si="27"/>
        <v>-6.9148936170212596E-7</v>
      </c>
      <c r="S60" s="5">
        <f>-R60*1000000</f>
        <v>0.69148936170212594</v>
      </c>
    </row>
    <row r="61" spans="12:19" x14ac:dyDescent="0.25">
      <c r="L61">
        <v>0</v>
      </c>
      <c r="M61" s="5">
        <f t="shared" si="23"/>
        <v>0</v>
      </c>
      <c r="N61">
        <v>0.06</v>
      </c>
      <c r="O61">
        <f t="shared" si="24"/>
        <v>6.0000000000000001E-3</v>
      </c>
      <c r="P61" s="5"/>
      <c r="Q61">
        <f t="shared" si="26"/>
        <v>0</v>
      </c>
      <c r="R61">
        <f t="shared" si="27"/>
        <v>0</v>
      </c>
      <c r="S61" s="5">
        <f t="shared" si="28"/>
        <v>0</v>
      </c>
    </row>
    <row r="62" spans="12:19" x14ac:dyDescent="0.25">
      <c r="L62">
        <v>450</v>
      </c>
      <c r="M62" s="5">
        <f t="shared" si="23"/>
        <v>4.41</v>
      </c>
      <c r="N62">
        <v>0.1245</v>
      </c>
      <c r="O62">
        <f t="shared" si="24"/>
        <v>1.2450000000000001E-2</v>
      </c>
      <c r="P62" s="1">
        <f>N62-$N$61</f>
        <v>6.4500000000000002E-2</v>
      </c>
      <c r="Q62">
        <f t="shared" si="26"/>
        <v>6.4500000000000009E-3</v>
      </c>
      <c r="R62">
        <f t="shared" si="27"/>
        <v>2.2300531914893621E-5</v>
      </c>
      <c r="S62" s="5">
        <f t="shared" si="28"/>
        <v>22.300531914893622</v>
      </c>
    </row>
    <row r="63" spans="12:19" x14ac:dyDescent="0.25">
      <c r="L63">
        <v>903</v>
      </c>
      <c r="M63" s="5">
        <f t="shared" si="23"/>
        <v>8.849400000000001</v>
      </c>
      <c r="N63">
        <v>0.16450000000000001</v>
      </c>
      <c r="O63">
        <f t="shared" si="24"/>
        <v>1.6450000000000003E-2</v>
      </c>
      <c r="P63" s="1">
        <f t="shared" ref="P63:P71" si="35">N63-$N$61</f>
        <v>0.10450000000000001</v>
      </c>
      <c r="Q63">
        <f t="shared" si="26"/>
        <v>1.0450000000000001E-2</v>
      </c>
      <c r="R63">
        <f t="shared" si="27"/>
        <v>3.6130319148936169E-5</v>
      </c>
      <c r="S63" s="5">
        <f t="shared" si="28"/>
        <v>36.130319148936167</v>
      </c>
    </row>
    <row r="64" spans="12:19" x14ac:dyDescent="0.25">
      <c r="L64">
        <v>1381</v>
      </c>
      <c r="M64" s="5">
        <f t="shared" si="23"/>
        <v>13.533800000000001</v>
      </c>
      <c r="N64">
        <v>0.19800000000000001</v>
      </c>
      <c r="O64">
        <f t="shared" si="24"/>
        <v>1.9800000000000002E-2</v>
      </c>
      <c r="P64" s="1">
        <f t="shared" si="35"/>
        <v>0.13800000000000001</v>
      </c>
      <c r="Q64">
        <f t="shared" si="26"/>
        <v>1.3800000000000002E-2</v>
      </c>
      <c r="R64">
        <f t="shared" si="27"/>
        <v>4.7712765957446815E-5</v>
      </c>
      <c r="S64" s="5">
        <f t="shared" si="28"/>
        <v>47.712765957446813</v>
      </c>
    </row>
    <row r="65" spans="12:19" x14ac:dyDescent="0.25">
      <c r="L65">
        <v>1877</v>
      </c>
      <c r="M65" s="5">
        <f t="shared" si="23"/>
        <v>18.394600000000001</v>
      </c>
      <c r="N65">
        <v>0.23100000000000001</v>
      </c>
      <c r="O65">
        <f t="shared" si="24"/>
        <v>2.3100000000000002E-2</v>
      </c>
      <c r="P65" s="1">
        <f t="shared" si="35"/>
        <v>0.17100000000000001</v>
      </c>
      <c r="Q65">
        <f t="shared" si="26"/>
        <v>1.7100000000000001E-2</v>
      </c>
      <c r="R65">
        <f t="shared" si="27"/>
        <v>5.9122340425531922E-5</v>
      </c>
      <c r="S65" s="5">
        <f t="shared" si="28"/>
        <v>59.122340425531924</v>
      </c>
    </row>
    <row r="66" spans="12:19" x14ac:dyDescent="0.25">
      <c r="L66">
        <v>2370</v>
      </c>
      <c r="M66" s="5">
        <f t="shared" si="23"/>
        <v>23.226000000000003</v>
      </c>
      <c r="N66">
        <v>0.255</v>
      </c>
      <c r="O66">
        <f t="shared" si="24"/>
        <v>2.5500000000000002E-2</v>
      </c>
      <c r="P66" s="1">
        <f t="shared" si="35"/>
        <v>0.19500000000000001</v>
      </c>
      <c r="Q66">
        <f t="shared" si="26"/>
        <v>1.9500000000000003E-2</v>
      </c>
      <c r="R66">
        <f t="shared" si="27"/>
        <v>6.7420212765957456E-5</v>
      </c>
      <c r="S66" s="5">
        <f t="shared" si="28"/>
        <v>67.420212765957459</v>
      </c>
    </row>
    <row r="67" spans="12:19" x14ac:dyDescent="0.25">
      <c r="L67">
        <v>1877</v>
      </c>
      <c r="M67" s="5">
        <f t="shared" si="23"/>
        <v>18.394600000000001</v>
      </c>
      <c r="N67">
        <v>0.23200000000000001</v>
      </c>
      <c r="O67">
        <f t="shared" si="24"/>
        <v>2.3200000000000002E-2</v>
      </c>
      <c r="P67" s="1">
        <f t="shared" si="35"/>
        <v>0.17200000000000001</v>
      </c>
      <c r="Q67">
        <f t="shared" si="26"/>
        <v>1.7200000000000003E-2</v>
      </c>
      <c r="R67">
        <f t="shared" si="27"/>
        <v>5.9468085106382994E-5</v>
      </c>
      <c r="S67" s="5">
        <f t="shared" si="28"/>
        <v>59.468085106382993</v>
      </c>
    </row>
    <row r="68" spans="12:19" x14ac:dyDescent="0.25">
      <c r="L68">
        <v>1381</v>
      </c>
      <c r="M68" s="5">
        <f t="shared" si="23"/>
        <v>13.533800000000001</v>
      </c>
      <c r="N68">
        <v>0.19800000000000001</v>
      </c>
      <c r="O68">
        <f t="shared" si="24"/>
        <v>1.9800000000000002E-2</v>
      </c>
      <c r="P68" s="1">
        <f t="shared" si="35"/>
        <v>0.13800000000000001</v>
      </c>
      <c r="Q68">
        <f t="shared" si="26"/>
        <v>1.3800000000000002E-2</v>
      </c>
      <c r="R68">
        <f t="shared" si="27"/>
        <v>4.7712765957446815E-5</v>
      </c>
      <c r="S68" s="5">
        <f t="shared" si="28"/>
        <v>47.712765957446813</v>
      </c>
    </row>
    <row r="69" spans="12:19" x14ac:dyDescent="0.25">
      <c r="L69">
        <v>903</v>
      </c>
      <c r="M69" s="5">
        <f t="shared" si="23"/>
        <v>8.849400000000001</v>
      </c>
      <c r="N69">
        <v>0.16500000000000001</v>
      </c>
      <c r="O69">
        <f t="shared" si="24"/>
        <v>1.6500000000000001E-2</v>
      </c>
      <c r="P69" s="1">
        <f t="shared" si="35"/>
        <v>0.10500000000000001</v>
      </c>
      <c r="Q69">
        <f t="shared" si="26"/>
        <v>1.0500000000000002E-2</v>
      </c>
      <c r="R69">
        <f t="shared" si="27"/>
        <v>3.6303191489361715E-5</v>
      </c>
      <c r="S69" s="5">
        <f t="shared" si="28"/>
        <v>36.303191489361716</v>
      </c>
    </row>
    <row r="70" spans="12:19" x14ac:dyDescent="0.25">
      <c r="L70">
        <v>450</v>
      </c>
      <c r="M70" s="5">
        <f t="shared" si="23"/>
        <v>4.41</v>
      </c>
      <c r="N70">
        <v>0.128</v>
      </c>
      <c r="O70">
        <f t="shared" si="24"/>
        <v>1.2800000000000001E-2</v>
      </c>
      <c r="P70" s="1">
        <f t="shared" si="35"/>
        <v>6.8000000000000005E-2</v>
      </c>
      <c r="Q70">
        <f t="shared" si="26"/>
        <v>6.8000000000000005E-3</v>
      </c>
      <c r="R70">
        <f t="shared" si="27"/>
        <v>2.3510638297872345E-5</v>
      </c>
      <c r="S70" s="5">
        <f t="shared" si="28"/>
        <v>23.510638297872344</v>
      </c>
    </row>
    <row r="71" spans="12:19" x14ac:dyDescent="0.25">
      <c r="L71">
        <v>0</v>
      </c>
      <c r="M71" s="5">
        <f t="shared" si="23"/>
        <v>0</v>
      </c>
      <c r="N71">
        <v>5.8999999999999997E-2</v>
      </c>
      <c r="O71">
        <f t="shared" si="24"/>
        <v>5.8999999999999999E-3</v>
      </c>
      <c r="P71" s="1">
        <f t="shared" si="35"/>
        <v>-1.0000000000000009E-3</v>
      </c>
      <c r="Q71">
        <f t="shared" si="26"/>
        <v>-1.000000000000001E-4</v>
      </c>
      <c r="R71">
        <f t="shared" si="27"/>
        <v>-3.457446808510642E-7</v>
      </c>
      <c r="S71" s="5">
        <f>-R71*1000000</f>
        <v>0.34574468085106419</v>
      </c>
    </row>
    <row r="72" spans="12:19" x14ac:dyDescent="0.25">
      <c r="M72" s="5"/>
    </row>
    <row r="73" spans="12:19" x14ac:dyDescent="0.25">
      <c r="M73" s="5"/>
    </row>
    <row r="74" spans="12:19" x14ac:dyDescent="0.25">
      <c r="M74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Карпова</dc:creator>
  <cp:lastModifiedBy>Татьяна Карпова</cp:lastModifiedBy>
  <cp:lastPrinted>2016-12-13T21:04:56Z</cp:lastPrinted>
  <dcterms:created xsi:type="dcterms:W3CDTF">2016-12-11T19:38:20Z</dcterms:created>
  <dcterms:modified xsi:type="dcterms:W3CDTF">2016-12-13T22:40:09Z</dcterms:modified>
</cp:coreProperties>
</file>