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ki\Documents\Лабы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O38" i="1"/>
  <c r="J38" i="1"/>
  <c r="E38" i="1"/>
  <c r="B38" i="1"/>
  <c r="C38" i="1"/>
  <c r="D38" i="1"/>
  <c r="F38" i="1"/>
  <c r="G38" i="1"/>
  <c r="H38" i="1"/>
  <c r="I38" i="1"/>
  <c r="K38" i="1"/>
  <c r="L38" i="1"/>
  <c r="M38" i="1"/>
  <c r="N38" i="1"/>
  <c r="A38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H7" i="1"/>
  <c r="I22" i="1"/>
  <c r="J22" i="1"/>
  <c r="J23" i="1" s="1"/>
  <c r="K22" i="1"/>
  <c r="K23" i="1" s="1"/>
  <c r="I21" i="1"/>
  <c r="J21" i="1"/>
  <c r="K21" i="1"/>
  <c r="H22" i="1"/>
  <c r="H21" i="1"/>
  <c r="H23" i="1" s="1"/>
  <c r="J20" i="1"/>
  <c r="J24" i="1" s="1"/>
  <c r="K20" i="1"/>
  <c r="K24" i="1" s="1"/>
  <c r="H20" i="1"/>
  <c r="I14" i="1"/>
  <c r="J14" i="1"/>
  <c r="K14" i="1"/>
  <c r="H14" i="1"/>
  <c r="H18" i="1" s="1"/>
  <c r="I13" i="1"/>
  <c r="J13" i="1"/>
  <c r="K13" i="1"/>
  <c r="I12" i="1"/>
  <c r="H13" i="1"/>
  <c r="I5" i="1"/>
  <c r="J5" i="1"/>
  <c r="K5" i="1"/>
  <c r="H5" i="1"/>
  <c r="H4" i="1"/>
  <c r="I4" i="1"/>
  <c r="J4" i="1"/>
  <c r="K4" i="1"/>
  <c r="K3" i="1"/>
  <c r="A2" i="1"/>
  <c r="L34" i="1"/>
  <c r="M34" i="1"/>
  <c r="N34" i="1"/>
  <c r="K34" i="1"/>
  <c r="I34" i="1"/>
  <c r="B34" i="1"/>
  <c r="C34" i="1"/>
  <c r="B28" i="1"/>
  <c r="C28" i="1"/>
  <c r="D28" i="1"/>
  <c r="A28" i="1"/>
  <c r="B27" i="1"/>
  <c r="C27" i="1"/>
  <c r="D27" i="1"/>
  <c r="A27" i="1"/>
  <c r="B18" i="1"/>
  <c r="I18" i="1" s="1"/>
  <c r="C18" i="1"/>
  <c r="J18" i="1" s="1"/>
  <c r="D18" i="1"/>
  <c r="K18" i="1" s="1"/>
  <c r="A18" i="1"/>
  <c r="A6" i="1"/>
  <c r="B25" i="1"/>
  <c r="C25" i="1"/>
  <c r="D25" i="1"/>
  <c r="A25" i="1"/>
  <c r="B23" i="1"/>
  <c r="I23" i="1" s="1"/>
  <c r="C23" i="1"/>
  <c r="D23" i="1"/>
  <c r="A23" i="1"/>
  <c r="B20" i="1"/>
  <c r="B24" i="1" s="1"/>
  <c r="C20" i="1"/>
  <c r="C24" i="1" s="1"/>
  <c r="D20" i="1"/>
  <c r="D24" i="1" s="1"/>
  <c r="A20" i="1"/>
  <c r="B6" i="1"/>
  <c r="E1" i="1"/>
  <c r="D34" i="1" s="1"/>
  <c r="E10" i="1"/>
  <c r="F34" i="1" s="1"/>
  <c r="C6" i="1"/>
  <c r="A3" i="1"/>
  <c r="H3" i="1" s="1"/>
  <c r="B16" i="1"/>
  <c r="C16" i="1"/>
  <c r="D16" i="1"/>
  <c r="A16" i="1"/>
  <c r="B15" i="1"/>
  <c r="C15" i="1"/>
  <c r="D15" i="1"/>
  <c r="A15" i="1"/>
  <c r="B11" i="1"/>
  <c r="B12" i="1" s="1"/>
  <c r="C11" i="1"/>
  <c r="C12" i="1" s="1"/>
  <c r="J12" i="1" s="1"/>
  <c r="D11" i="1"/>
  <c r="D12" i="1" s="1"/>
  <c r="D17" i="1" s="1"/>
  <c r="A11" i="1"/>
  <c r="A12" i="1" s="1"/>
  <c r="H12" i="1" s="1"/>
  <c r="B7" i="1"/>
  <c r="I7" i="1" s="1"/>
  <c r="C7" i="1"/>
  <c r="J7" i="1" s="1"/>
  <c r="D7" i="1"/>
  <c r="K7" i="1" s="1"/>
  <c r="A7" i="1"/>
  <c r="D6" i="1"/>
  <c r="B2" i="1"/>
  <c r="B3" i="1" s="1"/>
  <c r="I3" i="1" s="1"/>
  <c r="C2" i="1"/>
  <c r="C3" i="1" s="1"/>
  <c r="J3" i="1" s="1"/>
  <c r="D2" i="1"/>
  <c r="D3" i="1" s="1"/>
  <c r="A24" i="1" l="1"/>
  <c r="A17" i="1"/>
  <c r="H34" i="1"/>
  <c r="B17" i="1"/>
  <c r="A34" i="1"/>
  <c r="A35" i="1" s="1"/>
  <c r="G34" i="1"/>
  <c r="K12" i="1"/>
  <c r="K17" i="1" s="1"/>
  <c r="A8" i="1"/>
  <c r="I20" i="1"/>
  <c r="I24" i="1" s="1"/>
  <c r="C17" i="1"/>
  <c r="D8" i="1"/>
  <c r="C8" i="1"/>
  <c r="B8" i="1"/>
  <c r="J8" i="1" l="1"/>
  <c r="E17" i="1"/>
  <c r="H16" i="1"/>
  <c r="H17" i="1"/>
  <c r="K8" i="1"/>
  <c r="K9" i="1"/>
  <c r="H9" i="1"/>
  <c r="H8" i="1"/>
  <c r="E8" i="1"/>
  <c r="I16" i="1"/>
  <c r="I17" i="1"/>
  <c r="H24" i="1"/>
  <c r="E24" i="1"/>
  <c r="J16" i="1"/>
  <c r="J17" i="1"/>
  <c r="I9" i="1"/>
  <c r="I8" i="1"/>
  <c r="M13" i="1" l="1"/>
  <c r="M14" i="1" s="1"/>
  <c r="N8" i="1" s="1"/>
  <c r="J25" i="1"/>
  <c r="F13" i="1"/>
  <c r="K25" i="1"/>
  <c r="I25" i="1"/>
  <c r="K16" i="1"/>
  <c r="H25" i="1"/>
  <c r="J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Рис.</a:t>
            </a:r>
            <a:r>
              <a:rPr lang="ru-RU" baseline="0"/>
              <a:t> 1. </a:t>
            </a:r>
            <a:r>
              <a:rPr lang="ru-RU"/>
              <a:t>Зависимость выделяемой</a:t>
            </a:r>
            <a:r>
              <a:rPr lang="ru-RU" baseline="0"/>
              <a:t> мощности от изменения температуры при разных массах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Лист1!$A$3:$D$3</c:f>
              <c:numCache>
                <c:formatCode>0.0</c:formatCode>
                <c:ptCount val="4"/>
                <c:pt idx="0">
                  <c:v>4.2465753424657535</c:v>
                </c:pt>
                <c:pt idx="1">
                  <c:v>6.9863013698630141</c:v>
                </c:pt>
                <c:pt idx="2">
                  <c:v>10.228310502283104</c:v>
                </c:pt>
                <c:pt idx="3">
                  <c:v>14.611872146118721</c:v>
                </c:pt>
              </c:numCache>
            </c:numRef>
          </c:xVal>
          <c:yVal>
            <c:numRef>
              <c:f>Лист1!$A$7:$D$7</c:f>
              <c:numCache>
                <c:formatCode>General</c:formatCode>
                <c:ptCount val="4"/>
                <c:pt idx="0">
                  <c:v>0.49399999999999999</c:v>
                </c:pt>
                <c:pt idx="1">
                  <c:v>0.81600000000000006</c:v>
                </c:pt>
                <c:pt idx="2">
                  <c:v>1.2809999999999999</c:v>
                </c:pt>
                <c:pt idx="3">
                  <c:v>1.85</c:v>
                </c:pt>
              </c:numCache>
            </c:numRef>
          </c:yVal>
          <c:smooth val="1"/>
        </c:ser>
        <c:ser>
          <c:idx val="1"/>
          <c:order val="1"/>
          <c:tx>
            <c:v>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9669660302917"/>
                  <c:y val="-5.6617282912705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Лист1!$A$12:$D$12</c:f>
              <c:numCache>
                <c:formatCode>0.0</c:formatCode>
                <c:ptCount val="4"/>
                <c:pt idx="0">
                  <c:v>3.8584474885844751</c:v>
                </c:pt>
                <c:pt idx="1">
                  <c:v>5.8447488584474883</c:v>
                </c:pt>
                <c:pt idx="2">
                  <c:v>8.8584474885844742</c:v>
                </c:pt>
                <c:pt idx="3">
                  <c:v>11.301369863013699</c:v>
                </c:pt>
              </c:numCache>
            </c:numRef>
          </c:xVal>
          <c:yVal>
            <c:numRef>
              <c:f>Лист1!$A$16:$D$16</c:f>
              <c:numCache>
                <c:formatCode>0.00</c:formatCode>
                <c:ptCount val="4"/>
                <c:pt idx="0">
                  <c:v>0.21250000000000002</c:v>
                </c:pt>
                <c:pt idx="1">
                  <c:v>0.35200000000000004</c:v>
                </c:pt>
                <c:pt idx="2">
                  <c:v>0.55349999999999999</c:v>
                </c:pt>
                <c:pt idx="3">
                  <c:v>0.752</c:v>
                </c:pt>
              </c:numCache>
            </c:numRef>
          </c:yVal>
          <c:smooth val="1"/>
        </c:ser>
        <c:ser>
          <c:idx val="2"/>
          <c:order val="2"/>
          <c:tx>
            <c:v>m3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4740966196936"/>
                  <c:y val="5.1887043257807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Лист1!$A$20:$D$20</c:f>
              <c:numCache>
                <c:formatCode>0.0</c:formatCode>
                <c:ptCount val="4"/>
                <c:pt idx="0">
                  <c:v>6.0730593607305936</c:v>
                </c:pt>
                <c:pt idx="1">
                  <c:v>8.1506849315068486</c:v>
                </c:pt>
                <c:pt idx="2">
                  <c:v>10.479452054794521</c:v>
                </c:pt>
                <c:pt idx="3">
                  <c:v>12.945205479452055</c:v>
                </c:pt>
              </c:numCache>
            </c:numRef>
          </c:xVal>
          <c:yVal>
            <c:numRef>
              <c:f>Лист1!$A$28:$D$28</c:f>
              <c:numCache>
                <c:formatCode>General</c:formatCode>
                <c:ptCount val="4"/>
                <c:pt idx="0">
                  <c:v>0.15329999999999999</c:v>
                </c:pt>
                <c:pt idx="1">
                  <c:v>0.2457</c:v>
                </c:pt>
                <c:pt idx="2">
                  <c:v>0.33279999999999998</c:v>
                </c:pt>
                <c:pt idx="3">
                  <c:v>0.43559999999999999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7160"/>
        <c:axId val="206319512"/>
      </c:scatterChart>
      <c:valAx>
        <c:axId val="20631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dT,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046062992125972"/>
              <c:y val="0.8963201252118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19512"/>
        <c:crosses val="autoZero"/>
        <c:crossBetween val="midCat"/>
      </c:valAx>
      <c:valAx>
        <c:axId val="2063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P, </a:t>
                </a:r>
                <a:r>
                  <a:rPr lang="ru-RU"/>
                  <a:t>Вт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075427136946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1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19228445404564"/>
          <c:y val="0.2252166982582017"/>
          <c:w val="0.26550698580530308"/>
          <c:h val="0.370435326701001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Рис. 2. Зависимость</a:t>
            </a:r>
            <a:r>
              <a:rPr lang="ru-RU" baseline="0"/>
              <a:t> потерь мощности от изменения температуры при разных массах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092261638602505E-2"/>
                  <c:y val="1.4096639582579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Лист1!$A$31:$D$31</c:f>
              <c:numCache>
                <c:formatCode>General</c:formatCode>
                <c:ptCount val="4"/>
                <c:pt idx="0">
                  <c:v>4.2</c:v>
                </c:pt>
                <c:pt idx="1">
                  <c:v>7</c:v>
                </c:pt>
                <c:pt idx="2">
                  <c:v>10.199999999999999</c:v>
                </c:pt>
                <c:pt idx="3">
                  <c:v>14.6</c:v>
                </c:pt>
              </c:numCache>
            </c:numRef>
          </c:xVal>
          <c:yVal>
            <c:numRef>
              <c:f>Лист1!$A$34:$D$34</c:f>
              <c:numCache>
                <c:formatCode>0.000</c:formatCode>
                <c:ptCount val="4"/>
                <c:pt idx="0">
                  <c:v>0.10819208400000001</c:v>
                </c:pt>
                <c:pt idx="1">
                  <c:v>0.18347259000000002</c:v>
                </c:pt>
                <c:pt idx="2">
                  <c:v>0.35370489000000005</c:v>
                </c:pt>
                <c:pt idx="3">
                  <c:v>0.52600880000000005</c:v>
                </c:pt>
              </c:numCache>
            </c:numRef>
          </c:yVal>
          <c:smooth val="1"/>
        </c:ser>
        <c:ser>
          <c:idx val="1"/>
          <c:order val="1"/>
          <c:tx>
            <c:v>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5083136770074865"/>
                  <c:y val="-2.9295403003072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Лист1!$F$31:$I$31</c:f>
              <c:numCache>
                <c:formatCode>General</c:formatCode>
                <c:ptCount val="4"/>
                <c:pt idx="0">
                  <c:v>3.9</c:v>
                </c:pt>
                <c:pt idx="1">
                  <c:v>5.8</c:v>
                </c:pt>
                <c:pt idx="2">
                  <c:v>8.9</c:v>
                </c:pt>
                <c:pt idx="3">
                  <c:v>11.3</c:v>
                </c:pt>
              </c:numCache>
            </c:numRef>
          </c:xVal>
          <c:yVal>
            <c:numRef>
              <c:f>Лист1!$F$34:$I$34</c:f>
              <c:numCache>
                <c:formatCode>0.000</c:formatCode>
                <c:ptCount val="4"/>
                <c:pt idx="0">
                  <c:v>4.1119259999999998E-2</c:v>
                </c:pt>
                <c:pt idx="1">
                  <c:v>9.0956759999999998E-2</c:v>
                </c:pt>
                <c:pt idx="2">
                  <c:v>0.15967935</c:v>
                </c:pt>
                <c:pt idx="3">
                  <c:v>0.24879323000000003</c:v>
                </c:pt>
              </c:numCache>
            </c:numRef>
          </c:yVal>
          <c:smooth val="1"/>
        </c:ser>
        <c:ser>
          <c:idx val="2"/>
          <c:order val="2"/>
          <c:tx>
            <c:v>m3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35795685307421"/>
                  <c:y val="5.4425889765837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Лист1!$K$31:$N$31</c:f>
              <c:numCache>
                <c:formatCode>General</c:formatCode>
                <c:ptCount val="4"/>
                <c:pt idx="0">
                  <c:v>6.1</c:v>
                </c:pt>
                <c:pt idx="1">
                  <c:v>8.1999999999999993</c:v>
                </c:pt>
                <c:pt idx="2">
                  <c:v>10.5</c:v>
                </c:pt>
                <c:pt idx="3">
                  <c:v>12.9</c:v>
                </c:pt>
              </c:numCache>
            </c:numRef>
          </c:xVal>
          <c:yVal>
            <c:numRef>
              <c:f>Лист1!$K$34:$N$34</c:f>
              <c:numCache>
                <c:formatCode>0.000</c:formatCode>
                <c:ptCount val="4"/>
                <c:pt idx="0">
                  <c:v>1.530246E-2</c:v>
                </c:pt>
                <c:pt idx="1">
                  <c:v>6.0784959999999992E-2</c:v>
                </c:pt>
                <c:pt idx="2">
                  <c:v>9.491999999999999E-2</c:v>
                </c:pt>
                <c:pt idx="3">
                  <c:v>0.14081382000000001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3192"/>
        <c:axId val="208975152"/>
      </c:scatterChart>
      <c:valAx>
        <c:axId val="20897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dT,</a:t>
                </a:r>
                <a:r>
                  <a:rPr lang="en-GB" baseline="0"/>
                  <a:t>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62974628171478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75152"/>
        <c:crosses val="autoZero"/>
        <c:crossBetween val="midCat"/>
      </c:valAx>
      <c:valAx>
        <c:axId val="2089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N, </a:t>
                </a:r>
                <a:r>
                  <a:rPr lang="ru-RU"/>
                  <a:t>Вт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9020122484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7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3001356275578"/>
          <c:y val="0.22328008789480591"/>
          <c:w val="0.26692369453074011"/>
          <c:h val="0.383082435396673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Лист1!$A$31:$C$31</c:f>
              <c:numCache>
                <c:formatCode>General</c:formatCode>
                <c:ptCount val="3"/>
                <c:pt idx="0">
                  <c:v>4.2</c:v>
                </c:pt>
                <c:pt idx="1">
                  <c:v>7</c:v>
                </c:pt>
                <c:pt idx="2">
                  <c:v>10.199999999999999</c:v>
                </c:pt>
              </c:numCache>
            </c:numRef>
          </c:xVal>
          <c:yVal>
            <c:numRef>
              <c:f>Лист1!$A$34:$C$34</c:f>
              <c:numCache>
                <c:formatCode>General</c:formatCode>
                <c:ptCount val="3"/>
                <c:pt idx="0">
                  <c:v>0.10819208400000001</c:v>
                </c:pt>
                <c:pt idx="1">
                  <c:v>0.18347259000000002</c:v>
                </c:pt>
                <c:pt idx="2">
                  <c:v>0.35370489000000005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12184"/>
        <c:axId val="202788800"/>
      </c:scatterChart>
      <c:valAx>
        <c:axId val="46411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8800"/>
        <c:crosses val="autoZero"/>
        <c:crossBetween val="midCat"/>
      </c:valAx>
      <c:valAx>
        <c:axId val="2027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1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465534</xdr:colOff>
      <xdr:row>3</xdr:row>
      <xdr:rowOff>23217</xdr:rowOff>
    </xdr:from>
    <xdr:to>
      <xdr:col>31</xdr:col>
      <xdr:colOff>160734</xdr:colOff>
      <xdr:row>21</xdr:row>
      <xdr:rowOff>137513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504230</xdr:colOff>
      <xdr:row>26</xdr:row>
      <xdr:rowOff>148233</xdr:rowOff>
    </xdr:from>
    <xdr:to>
      <xdr:col>31</xdr:col>
      <xdr:colOff>199430</xdr:colOff>
      <xdr:row>44</xdr:row>
      <xdr:rowOff>159544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519308</xdr:colOff>
      <xdr:row>25</xdr:row>
      <xdr:rowOff>57150</xdr:rowOff>
    </xdr:from>
    <xdr:to>
      <xdr:col>26</xdr:col>
      <xdr:colOff>185281</xdr:colOff>
      <xdr:row>39</xdr:row>
      <xdr:rowOff>60281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N24" zoomScale="136" zoomScaleNormal="136" workbookViewId="0">
      <selection activeCell="S34" sqref="S34"/>
    </sheetView>
  </sheetViews>
  <sheetFormatPr defaultRowHeight="15" x14ac:dyDescent="0.25"/>
  <cols>
    <col min="1" max="2" width="13.5703125" bestFit="1" customWidth="1"/>
    <col min="3" max="3" width="13.5703125" customWidth="1"/>
    <col min="4" max="4" width="15.5703125" customWidth="1"/>
    <col min="5" max="5" width="11.28515625" bestFit="1" customWidth="1"/>
    <col min="6" max="7" width="12.42578125" bestFit="1" customWidth="1"/>
    <col min="8" max="8" width="14.140625" bestFit="1" customWidth="1"/>
    <col min="9" max="9" width="13.5703125" bestFit="1" customWidth="1"/>
    <col min="10" max="10" width="12.42578125" bestFit="1" customWidth="1"/>
    <col min="11" max="11" width="14.140625" bestFit="1" customWidth="1"/>
    <col min="12" max="13" width="12.42578125" bestFit="1" customWidth="1"/>
    <col min="14" max="14" width="13.5703125" bestFit="1" customWidth="1"/>
  </cols>
  <sheetData>
    <row r="1" spans="1:14" x14ac:dyDescent="0.25">
      <c r="A1">
        <v>186</v>
      </c>
      <c r="B1">
        <v>306</v>
      </c>
      <c r="C1">
        <v>448</v>
      </c>
      <c r="D1">
        <v>640</v>
      </c>
      <c r="E1">
        <f>9.007*10^(-5)</f>
        <v>9.007000000000001E-5</v>
      </c>
    </row>
    <row r="2" spans="1:14" x14ac:dyDescent="0.25">
      <c r="A2">
        <f>10*A1/438</f>
        <v>4.2465753424657535</v>
      </c>
      <c r="B2">
        <f t="shared" ref="B2:D2" si="0">10*B1/438</f>
        <v>6.9863013698630141</v>
      </c>
      <c r="C2">
        <f t="shared" si="0"/>
        <v>10.228310502283104</v>
      </c>
      <c r="D2">
        <f t="shared" si="0"/>
        <v>14.611872146118721</v>
      </c>
    </row>
    <row r="3" spans="1:14" x14ac:dyDescent="0.25">
      <c r="A3" s="3">
        <f>A2</f>
        <v>4.2465753424657535</v>
      </c>
      <c r="B3" s="3">
        <f t="shared" ref="B3:D3" si="1">B2</f>
        <v>6.9863013698630141</v>
      </c>
      <c r="C3" s="3">
        <f t="shared" si="1"/>
        <v>10.228310502283104</v>
      </c>
      <c r="D3" s="3">
        <f t="shared" si="1"/>
        <v>14.611872146118721</v>
      </c>
      <c r="E3" s="3"/>
      <c r="F3">
        <v>9.9999999999999995E-7</v>
      </c>
      <c r="H3">
        <f>($F$3/A3)^2</f>
        <v>5.5452653485952121E-14</v>
      </c>
      <c r="I3">
        <f t="shared" ref="I3:K3" si="2">($F$3/B3)^2</f>
        <v>2.0488273740868894E-14</v>
      </c>
      <c r="J3">
        <f t="shared" si="2"/>
        <v>9.5585538903061214E-15</v>
      </c>
      <c r="K3">
        <f t="shared" si="2"/>
        <v>4.6836914062500005E-15</v>
      </c>
    </row>
    <row r="4" spans="1:14" x14ac:dyDescent="0.25">
      <c r="A4" s="1">
        <v>0.13</v>
      </c>
      <c r="B4">
        <v>0.17</v>
      </c>
      <c r="C4">
        <v>0.21</v>
      </c>
      <c r="D4">
        <v>0.25</v>
      </c>
      <c r="F4">
        <v>1E-3</v>
      </c>
      <c r="H4">
        <f>($F$4/A4)^2</f>
        <v>5.9171597633136087E-5</v>
      </c>
      <c r="I4">
        <f t="shared" ref="I4:K4" si="3">($F$4/B4)^2</f>
        <v>3.460207612456747E-5</v>
      </c>
      <c r="J4">
        <f t="shared" si="3"/>
        <v>2.2675736961451251E-5</v>
      </c>
      <c r="K4">
        <f t="shared" si="3"/>
        <v>1.5999999999999999E-5</v>
      </c>
    </row>
    <row r="5" spans="1:14" x14ac:dyDescent="0.25">
      <c r="A5">
        <v>3.8</v>
      </c>
      <c r="B5">
        <v>4.8</v>
      </c>
      <c r="C5">
        <v>6.1</v>
      </c>
      <c r="D5">
        <v>7.4</v>
      </c>
      <c r="F5">
        <v>0.01</v>
      </c>
      <c r="H5">
        <f>($F5/A5)^2</f>
        <v>6.9252077562326892E-6</v>
      </c>
      <c r="I5">
        <f t="shared" ref="I5:K5" si="4">($F5/B5)^2</f>
        <v>4.3402777777777778E-6</v>
      </c>
      <c r="J5">
        <f t="shared" si="4"/>
        <v>2.6874496103198071E-6</v>
      </c>
      <c r="K5">
        <f t="shared" si="4"/>
        <v>1.826150474799123E-6</v>
      </c>
    </row>
    <row r="6" spans="1:14" x14ac:dyDescent="0.25">
      <c r="A6" s="4">
        <f>A5/A4</f>
        <v>29.23076923076923</v>
      </c>
      <c r="B6" s="4">
        <f>B5/B4</f>
        <v>28.235294117647054</v>
      </c>
      <c r="C6" s="4">
        <f>C5/C4</f>
        <v>29.047619047619047</v>
      </c>
      <c r="D6" s="4">
        <f t="shared" ref="D6" si="5">D5/D4</f>
        <v>29.6</v>
      </c>
    </row>
    <row r="7" spans="1:14" x14ac:dyDescent="0.25">
      <c r="A7">
        <f>A4*A5</f>
        <v>0.49399999999999999</v>
      </c>
      <c r="B7">
        <f t="shared" ref="B7:D7" si="6">B4*B5</f>
        <v>0.81600000000000006</v>
      </c>
      <c r="C7">
        <f t="shared" si="6"/>
        <v>1.2809999999999999</v>
      </c>
      <c r="D7">
        <f t="shared" si="6"/>
        <v>1.85</v>
      </c>
      <c r="H7" s="7">
        <f>A7*SQRT(H4+H5)</f>
        <v>4.0162171256046403E-3</v>
      </c>
      <c r="I7" s="7">
        <f t="shared" ref="I7:K7" si="7">B7*SQRT(I4+I5)</f>
        <v>5.092150822589606E-3</v>
      </c>
      <c r="J7" s="7">
        <f t="shared" si="7"/>
        <v>6.4513564465157247E-3</v>
      </c>
      <c r="K7" s="7">
        <f t="shared" si="7"/>
        <v>7.8108898340714045E-3</v>
      </c>
    </row>
    <row r="8" spans="1:14" x14ac:dyDescent="0.25">
      <c r="A8" s="2">
        <f>A7/($E$1*A3)</f>
        <v>1291.5402715450705</v>
      </c>
      <c r="B8" s="2">
        <f>B7/($E$1*B3)</f>
        <v>1296.7691795270343</v>
      </c>
      <c r="C8" s="2">
        <f t="shared" ref="C8:D8" si="8">C7/($E$1*C3)</f>
        <v>1390.4810147662927</v>
      </c>
      <c r="D8" s="2">
        <f t="shared" si="8"/>
        <v>1405.6775285888755</v>
      </c>
      <c r="E8" s="2">
        <f>AVERAGE(A8:D8)</f>
        <v>1346.1169986068182</v>
      </c>
      <c r="H8" s="6">
        <f>A8*SQRT(H3+H4+H5)</f>
        <v>10.500214897091638</v>
      </c>
      <c r="I8" s="6">
        <f t="shared" ref="I8:J8" si="9">B8*SQRT(I3+I4+I5)</f>
        <v>8.0923336347726771</v>
      </c>
      <c r="J8" s="6">
        <f t="shared" si="9"/>
        <v>7.0027233880254425</v>
      </c>
      <c r="K8" s="6">
        <f>D8*SQRT(K3+K4+K5)</f>
        <v>5.934914767286414</v>
      </c>
      <c r="N8">
        <f>SQRT(M14/132)</f>
        <v>85.970503322039249</v>
      </c>
    </row>
    <row r="9" spans="1:14" x14ac:dyDescent="0.25">
      <c r="H9" s="8">
        <f>ABS(A8-$E$8)</f>
        <v>54.576727061747761</v>
      </c>
      <c r="I9" s="8">
        <f t="shared" ref="I9:K9" si="10">ABS(B8-$E$8)</f>
        <v>49.347819079783903</v>
      </c>
      <c r="J9" s="8">
        <f t="shared" si="10"/>
        <v>44.364016159474431</v>
      </c>
      <c r="K9" s="8">
        <f t="shared" si="10"/>
        <v>59.560529982057233</v>
      </c>
    </row>
    <row r="10" spans="1:14" x14ac:dyDescent="0.25">
      <c r="A10">
        <v>169</v>
      </c>
      <c r="B10">
        <v>256</v>
      </c>
      <c r="C10">
        <v>388</v>
      </c>
      <c r="D10">
        <v>495</v>
      </c>
      <c r="E10">
        <f>4.43*10^(-5)</f>
        <v>4.4299999999999999E-5</v>
      </c>
    </row>
    <row r="11" spans="1:14" x14ac:dyDescent="0.25">
      <c r="A11">
        <f>10*A10/438</f>
        <v>3.8584474885844751</v>
      </c>
      <c r="B11">
        <f t="shared" ref="B11:D11" si="11">10*B10/438</f>
        <v>5.8447488584474883</v>
      </c>
      <c r="C11">
        <f t="shared" si="11"/>
        <v>8.8584474885844742</v>
      </c>
      <c r="D11">
        <f t="shared" si="11"/>
        <v>11.301369863013699</v>
      </c>
    </row>
    <row r="12" spans="1:14" x14ac:dyDescent="0.25">
      <c r="A12" s="3">
        <f>A11</f>
        <v>3.8584474885844751</v>
      </c>
      <c r="B12" s="3">
        <f t="shared" ref="B12:D12" si="12">B11</f>
        <v>5.8447488584474883</v>
      </c>
      <c r="C12" s="3">
        <f t="shared" si="12"/>
        <v>8.8584474885844742</v>
      </c>
      <c r="D12" s="3">
        <f t="shared" si="12"/>
        <v>11.301369863013699</v>
      </c>
      <c r="H12">
        <f>($F3/A12)^2</f>
        <v>6.7169917019712197E-14</v>
      </c>
      <c r="I12">
        <f t="shared" ref="I12:K12" si="13">($F3/B12)^2</f>
        <v>2.9273071289062504E-14</v>
      </c>
      <c r="J12">
        <f t="shared" si="13"/>
        <v>1.2743383994048252E-14</v>
      </c>
      <c r="K12">
        <f t="shared" si="13"/>
        <v>7.8295684113865921E-15</v>
      </c>
    </row>
    <row r="13" spans="1:14" x14ac:dyDescent="0.25">
      <c r="A13">
        <v>8.5000000000000006E-2</v>
      </c>
      <c r="B13">
        <v>0.11</v>
      </c>
      <c r="C13">
        <v>0.13500000000000001</v>
      </c>
      <c r="D13">
        <v>0.16</v>
      </c>
      <c r="F13" s="2">
        <f>AVERAGE(E8,E17,E24)</f>
        <v>1353.7101920430239</v>
      </c>
      <c r="H13">
        <f>($F4/A13)^2</f>
        <v>1.3840830449826988E-4</v>
      </c>
      <c r="I13">
        <f t="shared" ref="I13:K13" si="14">($F4/B13)^2</f>
        <v>8.2644628099173546E-5</v>
      </c>
      <c r="J13">
        <f t="shared" si="14"/>
        <v>5.4869684499314122E-5</v>
      </c>
      <c r="K13">
        <f t="shared" si="14"/>
        <v>3.9062500000000008E-5</v>
      </c>
      <c r="M13">
        <f>SUM(H9,I9,J9,K9,H16,I16,J16,K16,H25,I25,J25,K25,)</f>
        <v>987.72588417572047</v>
      </c>
    </row>
    <row r="14" spans="1:14" x14ac:dyDescent="0.25">
      <c r="A14">
        <v>2.5</v>
      </c>
      <c r="B14">
        <v>3.2</v>
      </c>
      <c r="C14">
        <v>4.0999999999999996</v>
      </c>
      <c r="D14">
        <v>4.7</v>
      </c>
      <c r="H14">
        <f>($F5/A14)^2</f>
        <v>1.5999999999999999E-5</v>
      </c>
      <c r="I14">
        <f t="shared" ref="I14:K14" si="15">($F5/B14)^2</f>
        <v>9.7656249999999985E-6</v>
      </c>
      <c r="J14">
        <f t="shared" si="15"/>
        <v>5.9488399762046422E-6</v>
      </c>
      <c r="K14">
        <f t="shared" si="15"/>
        <v>4.526935264825713E-6</v>
      </c>
      <c r="M14">
        <f>M13^2</f>
        <v>975602.42227070872</v>
      </c>
    </row>
    <row r="15" spans="1:14" x14ac:dyDescent="0.25">
      <c r="A15" s="4">
        <f>A14/A13</f>
        <v>29.411764705882351</v>
      </c>
      <c r="B15" s="4">
        <f t="shared" ref="B15:D15" si="16">B14/B13</f>
        <v>29.090909090909093</v>
      </c>
      <c r="C15" s="4">
        <f t="shared" si="16"/>
        <v>30.370370370370367</v>
      </c>
      <c r="D15" s="4">
        <f t="shared" si="16"/>
        <v>29.375</v>
      </c>
    </row>
    <row r="16" spans="1:14" x14ac:dyDescent="0.25">
      <c r="A16" s="2">
        <f>A13*A14</f>
        <v>0.21250000000000002</v>
      </c>
      <c r="B16" s="2">
        <f t="shared" ref="B16:D16" si="17">B13*B14</f>
        <v>0.35200000000000004</v>
      </c>
      <c r="C16" s="2">
        <f t="shared" si="17"/>
        <v>0.55349999999999999</v>
      </c>
      <c r="D16" s="2">
        <f t="shared" si="17"/>
        <v>0.752</v>
      </c>
      <c r="H16" s="8">
        <f>ABS(A17-$E$8)</f>
        <v>102.91238242078157</v>
      </c>
      <c r="I16" s="8">
        <f t="shared" ref="I16:K16" si="18">ABS(B17-$E$8)</f>
        <v>13.363814034265488</v>
      </c>
      <c r="J16" s="8">
        <f t="shared" si="18"/>
        <v>64.328418069545023</v>
      </c>
      <c r="K16" s="8">
        <f t="shared" si="18"/>
        <v>155.92828492830722</v>
      </c>
    </row>
    <row r="17" spans="1:16" x14ac:dyDescent="0.25">
      <c r="A17" s="2">
        <f>A16/($E$10*A12)</f>
        <v>1243.2046161860367</v>
      </c>
      <c r="B17" s="2">
        <f t="shared" ref="B17:D17" si="19">B16/($E$10*B12)</f>
        <v>1359.4808126410837</v>
      </c>
      <c r="C17" s="2">
        <f t="shared" si="19"/>
        <v>1410.4454166763633</v>
      </c>
      <c r="D17" s="2">
        <f t="shared" si="19"/>
        <v>1502.0452835351255</v>
      </c>
      <c r="E17" s="2">
        <f>AVERAGE(A17:D17)</f>
        <v>1378.7940322596523</v>
      </c>
      <c r="H17" s="6">
        <f>A17*SQRT(H12+H13+H14)</f>
        <v>15.448202057166908</v>
      </c>
      <c r="I17" s="6">
        <f t="shared" ref="I17:K17" si="20">B17*SQRT(I12+I13+I14)</f>
        <v>13.06872328485705</v>
      </c>
      <c r="J17" s="6">
        <f t="shared" si="20"/>
        <v>10.999532409656174</v>
      </c>
      <c r="K17" s="6">
        <f t="shared" si="20"/>
        <v>9.9168477838948679</v>
      </c>
    </row>
    <row r="18" spans="1:16" ht="15.75" thickBot="1" x14ac:dyDescent="0.3">
      <c r="A18" s="5">
        <f>A13*A14</f>
        <v>0.21250000000000002</v>
      </c>
      <c r="B18" s="5">
        <f t="shared" ref="B18:D18" si="21">B13*B14</f>
        <v>0.35200000000000004</v>
      </c>
      <c r="C18" s="5">
        <f t="shared" si="21"/>
        <v>0.55349999999999999</v>
      </c>
      <c r="D18" s="5">
        <f t="shared" si="21"/>
        <v>0.752</v>
      </c>
      <c r="H18" s="7">
        <f>A18*SQRT(H13+H14)</f>
        <v>2.6405491853021788E-3</v>
      </c>
      <c r="I18" s="7">
        <f t="shared" ref="I18:K18" si="22">B18*SQRT(I13+I14)</f>
        <v>3.3837848631377266E-3</v>
      </c>
      <c r="J18" s="7">
        <f t="shared" si="22"/>
        <v>4.3165379646193311E-3</v>
      </c>
      <c r="K18" s="7">
        <f t="shared" si="22"/>
        <v>4.9648766349225642E-3</v>
      </c>
    </row>
    <row r="19" spans="1:16" x14ac:dyDescent="0.25">
      <c r="A19">
        <v>266</v>
      </c>
      <c r="B19">
        <v>357</v>
      </c>
      <c r="C19">
        <v>459</v>
      </c>
      <c r="D19">
        <v>567</v>
      </c>
      <c r="E19">
        <v>2.26E-5</v>
      </c>
    </row>
    <row r="20" spans="1:16" x14ac:dyDescent="0.25">
      <c r="A20" s="3">
        <f>10*A19/438</f>
        <v>6.0730593607305936</v>
      </c>
      <c r="B20" s="3">
        <f t="shared" ref="B20:D20" si="23">10*B19/438</f>
        <v>8.1506849315068486</v>
      </c>
      <c r="C20" s="3">
        <f t="shared" si="23"/>
        <v>10.479452054794521</v>
      </c>
      <c r="D20" s="3">
        <f t="shared" si="23"/>
        <v>12.945205479452055</v>
      </c>
      <c r="H20">
        <f>($F3/A20)^2</f>
        <v>2.7113460342585781E-14</v>
      </c>
      <c r="I20">
        <f t="shared" ref="I20:K21" si="24">($F3/B20)^2</f>
        <v>1.505260927900572E-14</v>
      </c>
      <c r="J20">
        <f t="shared" si="24"/>
        <v>9.1058994403861743E-15</v>
      </c>
      <c r="K20">
        <f t="shared" si="24"/>
        <v>5.9673581366703068E-15</v>
      </c>
    </row>
    <row r="21" spans="1:16" x14ac:dyDescent="0.25">
      <c r="A21">
        <v>7.2999999999999995E-2</v>
      </c>
      <c r="B21">
        <v>9.0999999999999998E-2</v>
      </c>
      <c r="C21">
        <v>0.104</v>
      </c>
      <c r="D21">
        <v>0.121</v>
      </c>
      <c r="H21">
        <f t="shared" ref="H21" si="25">($F4/A21)^2</f>
        <v>1.8765246762994937E-4</v>
      </c>
      <c r="I21">
        <f t="shared" si="24"/>
        <v>1.207583625166043E-4</v>
      </c>
      <c r="J21">
        <f t="shared" si="24"/>
        <v>9.2455621301775159E-5</v>
      </c>
      <c r="K21">
        <f t="shared" si="24"/>
        <v>6.8301345536507077E-5</v>
      </c>
    </row>
    <row r="22" spans="1:16" x14ac:dyDescent="0.25">
      <c r="A22">
        <v>2.1</v>
      </c>
      <c r="B22">
        <v>2.7</v>
      </c>
      <c r="C22">
        <v>3.2</v>
      </c>
      <c r="D22">
        <v>3.6</v>
      </c>
      <c r="H22">
        <f>($F5/A22)^2</f>
        <v>2.2675736961451244E-5</v>
      </c>
      <c r="I22">
        <f t="shared" ref="I22:K22" si="26">($F5/B22)^2</f>
        <v>1.371742112482853E-5</v>
      </c>
      <c r="J22">
        <f t="shared" si="26"/>
        <v>9.7656249999999985E-6</v>
      </c>
      <c r="K22">
        <f t="shared" si="26"/>
        <v>7.7160493827160496E-6</v>
      </c>
    </row>
    <row r="23" spans="1:16" x14ac:dyDescent="0.25">
      <c r="A23">
        <f>A22*A21</f>
        <v>0.15329999999999999</v>
      </c>
      <c r="B23">
        <f t="shared" ref="B23:D23" si="27">B22*B21</f>
        <v>0.2457</v>
      </c>
      <c r="C23">
        <f t="shared" si="27"/>
        <v>0.33279999999999998</v>
      </c>
      <c r="D23">
        <f t="shared" si="27"/>
        <v>0.43559999999999999</v>
      </c>
      <c r="H23" s="7">
        <f>A23*SQRT(H21+H22)</f>
        <v>2.2232633672149595E-3</v>
      </c>
      <c r="I23" s="7">
        <f t="shared" ref="I23:K23" si="28">B23*SQRT(I21+I22)</f>
        <v>2.8492279656075264E-3</v>
      </c>
      <c r="J23" s="7">
        <f t="shared" si="28"/>
        <v>3.3647585351700947E-3</v>
      </c>
      <c r="K23" s="7">
        <f t="shared" si="28"/>
        <v>3.797907318511077E-3</v>
      </c>
    </row>
    <row r="24" spans="1:16" x14ac:dyDescent="0.25">
      <c r="A24" s="2">
        <f>A23/(A20*$E$19)</f>
        <v>1116.930600838379</v>
      </c>
      <c r="B24" s="2">
        <f t="shared" ref="B24:D24" si="29">B23/(B20*$E$19)</f>
        <v>1333.8365434669445</v>
      </c>
      <c r="C24" s="2">
        <f t="shared" si="29"/>
        <v>1405.1940540227888</v>
      </c>
      <c r="D24" s="2">
        <f t="shared" si="29"/>
        <v>1488.9169827222925</v>
      </c>
      <c r="E24" s="2">
        <f>AVERAGE(A24:D24)</f>
        <v>1336.2195452626011</v>
      </c>
      <c r="H24" s="6">
        <f>A24*SQRT(H20+H21+H22)</f>
        <v>16.198505471137764</v>
      </c>
      <c r="I24" s="6">
        <f t="shared" ref="I24:K24" si="30">B24*SQRT(I20+I21+I22)</f>
        <v>15.467661299991844</v>
      </c>
      <c r="J24" s="6">
        <f t="shared" si="30"/>
        <v>14.207147497157564</v>
      </c>
      <c r="K24" s="6">
        <f t="shared" si="30"/>
        <v>12.981562684936581</v>
      </c>
    </row>
    <row r="25" spans="1:16" x14ac:dyDescent="0.25">
      <c r="A25" s="2">
        <f>A22/A21</f>
        <v>28.767123287671236</v>
      </c>
      <c r="B25" s="2">
        <f t="shared" ref="B25:D25" si="31">B22/B21</f>
        <v>29.670329670329672</v>
      </c>
      <c r="C25" s="2">
        <f t="shared" si="31"/>
        <v>30.769230769230774</v>
      </c>
      <c r="D25" s="2">
        <f t="shared" si="31"/>
        <v>29.75206611570248</v>
      </c>
      <c r="H25" s="8">
        <f>ABS(A24-$E$8)</f>
        <v>229.18639776843929</v>
      </c>
      <c r="I25" s="8">
        <f t="shared" ref="I25:K25" si="32">ABS(B24-$E$8)</f>
        <v>12.280455139873766</v>
      </c>
      <c r="J25" s="8">
        <f t="shared" si="32"/>
        <v>59.077055415970563</v>
      </c>
      <c r="K25" s="8">
        <f t="shared" si="32"/>
        <v>142.79998411547422</v>
      </c>
    </row>
    <row r="27" spans="1:16" x14ac:dyDescent="0.25">
      <c r="A27">
        <f>A22/A21</f>
        <v>28.767123287671236</v>
      </c>
      <c r="B27">
        <f t="shared" ref="B27:D27" si="33">B22/B21</f>
        <v>29.670329670329672</v>
      </c>
      <c r="C27">
        <f t="shared" si="33"/>
        <v>30.769230769230774</v>
      </c>
      <c r="D27">
        <f t="shared" si="33"/>
        <v>29.75206611570248</v>
      </c>
    </row>
    <row r="28" spans="1:16" x14ac:dyDescent="0.25">
      <c r="A28">
        <f>A22*A21</f>
        <v>0.15329999999999999</v>
      </c>
      <c r="B28">
        <f t="shared" ref="B28:D28" si="34">B22*B21</f>
        <v>0.2457</v>
      </c>
      <c r="C28">
        <f t="shared" si="34"/>
        <v>0.33279999999999998</v>
      </c>
      <c r="D28">
        <f t="shared" si="34"/>
        <v>0.43559999999999999</v>
      </c>
    </row>
    <row r="31" spans="1:16" x14ac:dyDescent="0.25">
      <c r="A31">
        <v>4.2</v>
      </c>
      <c r="B31">
        <v>7</v>
      </c>
      <c r="C31">
        <v>10.199999999999999</v>
      </c>
      <c r="D31">
        <v>14.6</v>
      </c>
      <c r="F31">
        <v>3.9</v>
      </c>
      <c r="G31">
        <v>5.8</v>
      </c>
      <c r="H31">
        <v>8.9</v>
      </c>
      <c r="I31">
        <v>11.3</v>
      </c>
      <c r="K31">
        <v>6.1</v>
      </c>
      <c r="L31">
        <v>8.1999999999999993</v>
      </c>
      <c r="M31">
        <v>10.5</v>
      </c>
      <c r="N31">
        <v>12.9</v>
      </c>
    </row>
    <row r="32" spans="1:16" x14ac:dyDescent="0.25">
      <c r="A32">
        <v>1291</v>
      </c>
      <c r="B32">
        <v>1296</v>
      </c>
      <c r="C32">
        <v>1390</v>
      </c>
      <c r="D32">
        <v>1405</v>
      </c>
      <c r="F32">
        <v>1243</v>
      </c>
      <c r="G32">
        <v>1359</v>
      </c>
      <c r="H32">
        <v>1410</v>
      </c>
      <c r="I32">
        <v>1502</v>
      </c>
      <c r="K32">
        <v>1116</v>
      </c>
      <c r="L32">
        <v>1333</v>
      </c>
      <c r="M32">
        <v>1405</v>
      </c>
      <c r="N32">
        <v>1488</v>
      </c>
      <c r="P32">
        <v>1005</v>
      </c>
    </row>
    <row r="34" spans="1:15" x14ac:dyDescent="0.25">
      <c r="A34" s="1">
        <f>(A32-$P$32)*$E$1*A31</f>
        <v>0.10819208400000001</v>
      </c>
      <c r="B34" s="1">
        <f t="shared" ref="B34:D34" si="35">(B32-$P$32)*$E$1*B31</f>
        <v>0.18347259000000002</v>
      </c>
      <c r="C34" s="1">
        <f t="shared" si="35"/>
        <v>0.35370489000000005</v>
      </c>
      <c r="D34" s="1">
        <f t="shared" si="35"/>
        <v>0.52600880000000005</v>
      </c>
      <c r="E34" s="1"/>
      <c r="F34" s="1">
        <f>(F32-$P$32)*$E$10*F31</f>
        <v>4.1119259999999998E-2</v>
      </c>
      <c r="G34" s="1">
        <f t="shared" ref="G34:I34" si="36">(G32-$P$32)*$E$10*G31</f>
        <v>9.0956759999999998E-2</v>
      </c>
      <c r="H34" s="1">
        <f t="shared" si="36"/>
        <v>0.15967935</v>
      </c>
      <c r="I34" s="1">
        <f t="shared" si="36"/>
        <v>0.24879323000000003</v>
      </c>
      <c r="J34" s="1"/>
      <c r="K34" s="1">
        <f>(K32-$P$32)*$E$19*K31</f>
        <v>1.530246E-2</v>
      </c>
      <c r="L34" s="1">
        <f t="shared" ref="L34:N34" si="37">(L32-$P$32)*$E$19*L31</f>
        <v>6.0784959999999992E-2</v>
      </c>
      <c r="M34" s="1">
        <f t="shared" si="37"/>
        <v>9.491999999999999E-2</v>
      </c>
      <c r="N34" s="1">
        <f t="shared" si="37"/>
        <v>0.14081382000000001</v>
      </c>
    </row>
    <row r="35" spans="1:15" x14ac:dyDescent="0.25">
      <c r="A35" s="3">
        <f>A34*1000</f>
        <v>108.19208400000001</v>
      </c>
      <c r="B35" s="3">
        <f t="shared" ref="B35:N35" si="38">B34*1000</f>
        <v>183.47259000000003</v>
      </c>
      <c r="C35" s="3">
        <f t="shared" si="38"/>
        <v>353.70489000000003</v>
      </c>
      <c r="D35" s="3">
        <f t="shared" si="38"/>
        <v>526.00880000000006</v>
      </c>
      <c r="E35" s="3">
        <f t="shared" si="38"/>
        <v>0</v>
      </c>
      <c r="F35" s="3">
        <f t="shared" si="38"/>
        <v>41.119259999999997</v>
      </c>
      <c r="G35" s="3">
        <f t="shared" si="38"/>
        <v>90.956760000000003</v>
      </c>
      <c r="H35" s="3">
        <f t="shared" si="38"/>
        <v>159.67935</v>
      </c>
      <c r="I35" s="3">
        <f t="shared" si="38"/>
        <v>248.79323000000002</v>
      </c>
      <c r="J35" s="3">
        <f t="shared" si="38"/>
        <v>0</v>
      </c>
      <c r="K35" s="3">
        <f t="shared" si="38"/>
        <v>15.30246</v>
      </c>
      <c r="L35" s="3">
        <f t="shared" si="38"/>
        <v>60.784959999999991</v>
      </c>
      <c r="M35" s="3">
        <f t="shared" si="38"/>
        <v>94.919999999999987</v>
      </c>
      <c r="N35" s="3">
        <f t="shared" si="38"/>
        <v>140.81381999999999</v>
      </c>
    </row>
    <row r="37" spans="1:15" x14ac:dyDescent="0.25">
      <c r="A37">
        <v>494</v>
      </c>
      <c r="B37">
        <v>816</v>
      </c>
      <c r="C37">
        <v>1281</v>
      </c>
      <c r="D37">
        <v>1850</v>
      </c>
      <c r="F37">
        <v>213</v>
      </c>
      <c r="G37">
        <v>352</v>
      </c>
      <c r="H37">
        <v>554</v>
      </c>
      <c r="I37">
        <v>752</v>
      </c>
      <c r="K37">
        <v>153</v>
      </c>
      <c r="L37">
        <v>254</v>
      </c>
      <c r="M37">
        <v>333</v>
      </c>
      <c r="N37">
        <v>436</v>
      </c>
    </row>
    <row r="38" spans="1:15" x14ac:dyDescent="0.25">
      <c r="A38" s="3">
        <f>100*A35/A37</f>
        <v>21.901231578947371</v>
      </c>
      <c r="B38" s="3">
        <f t="shared" ref="B38:N38" si="39">100*B35/B37</f>
        <v>22.484386029411766</v>
      </c>
      <c r="C38" s="3">
        <f t="shared" si="39"/>
        <v>27.611622950819672</v>
      </c>
      <c r="D38" s="3">
        <f t="shared" si="39"/>
        <v>28.432908108108112</v>
      </c>
      <c r="E38" s="3">
        <f>AVERAGE(A38:D38)</f>
        <v>25.107537166821729</v>
      </c>
      <c r="F38" s="3">
        <f t="shared" si="39"/>
        <v>19.304816901408447</v>
      </c>
      <c r="G38" s="3">
        <f t="shared" si="39"/>
        <v>25.839988636363636</v>
      </c>
      <c r="H38" s="3">
        <f t="shared" si="39"/>
        <v>28.822987364620939</v>
      </c>
      <c r="I38" s="3">
        <f t="shared" si="39"/>
        <v>33.084206117021282</v>
      </c>
      <c r="J38" s="3">
        <f>AVERAGE(F38:I38)</f>
        <v>26.762999754853578</v>
      </c>
      <c r="K38" s="3">
        <f t="shared" si="39"/>
        <v>10.001607843137256</v>
      </c>
      <c r="L38" s="3">
        <f t="shared" si="39"/>
        <v>23.931086614173225</v>
      </c>
      <c r="M38" s="3">
        <f t="shared" si="39"/>
        <v>28.504504504504499</v>
      </c>
      <c r="N38" s="3">
        <f t="shared" si="39"/>
        <v>32.296747706422018</v>
      </c>
      <c r="O38" s="3">
        <f>AVERAGE(K38:N38)</f>
        <v>23.683486667059249</v>
      </c>
    </row>
    <row r="40" spans="1:15" x14ac:dyDescent="0.25">
      <c r="E40" s="3">
        <f>AVERAGE(E38,J38,O38)</f>
        <v>25.184674529578189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2017-02-18T14:14:41Z</cp:lastPrinted>
  <dcterms:created xsi:type="dcterms:W3CDTF">2017-02-18T08:05:16Z</dcterms:created>
  <dcterms:modified xsi:type="dcterms:W3CDTF">2017-02-22T18:48:51Z</dcterms:modified>
</cp:coreProperties>
</file>