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7" i="1"/>
  <c r="X9"/>
  <c r="X8"/>
  <c r="X29"/>
  <c r="X6"/>
  <c r="W29"/>
  <c r="W9"/>
  <c r="W8"/>
  <c r="W6"/>
  <c r="T29"/>
  <c r="U9"/>
  <c r="U8"/>
  <c r="U29"/>
  <c r="U6"/>
  <c r="T6"/>
  <c r="T9"/>
  <c r="T8"/>
  <c r="R29"/>
  <c r="Q29"/>
  <c r="R6"/>
  <c r="Q6"/>
  <c r="R8"/>
  <c r="Q8"/>
  <c r="R9"/>
  <c r="Q9"/>
  <c r="P29"/>
  <c r="P9"/>
  <c r="P8"/>
  <c r="P6"/>
  <c r="L29"/>
  <c r="M29"/>
  <c r="N29"/>
  <c r="N9"/>
  <c r="M9"/>
  <c r="N8"/>
  <c r="M8"/>
  <c r="L9"/>
  <c r="L8"/>
  <c r="N6"/>
  <c r="M6"/>
  <c r="L6"/>
  <c r="J29"/>
  <c r="I29"/>
  <c r="J9"/>
  <c r="I9"/>
  <c r="J8"/>
  <c r="I8"/>
  <c r="J6"/>
  <c r="I6"/>
  <c r="G29"/>
  <c r="F29"/>
  <c r="F9"/>
  <c r="F8"/>
  <c r="D9"/>
  <c r="D8"/>
  <c r="C29"/>
  <c r="B29"/>
  <c r="C9"/>
  <c r="B9"/>
  <c r="C8"/>
  <c r="B8"/>
  <c r="G9"/>
  <c r="G8"/>
  <c r="G7"/>
  <c r="G6"/>
  <c r="F6"/>
  <c r="D6"/>
  <c r="D7"/>
  <c r="C7"/>
  <c r="C6"/>
  <c r="B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<sst xmlns="http://schemas.openxmlformats.org/spreadsheetml/2006/main" count="322" uniqueCount="110">
  <si>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</si>
  <si>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</si>
  <si>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</si>
  <si>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</si>
  <si>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</si>
  <si>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</si>
  <si>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</si>
  <si>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</si>
  <si>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</si>
  <si>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</si>
  <si>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</si>
  <si>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</si>
  <si>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</si>
  <si>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</si>
  <si>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</si>
  <si>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</si>
  <si>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</si>
  <si>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</si>
  <si>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</si>
  <si>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</si>
  <si>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</si>
  <si>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</si>
  <si>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</si>
  <si>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</si>
  <si>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</si>
  <si>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</si>
  <si>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</si>
  <si>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</si>
  <si>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</si>
  <si>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</si>
  <si>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</si>
  <si>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</si>
  <si>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</si>
  <si>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</si>
  <si>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</si>
  <si>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</si>
  <si>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</si>
  <si>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</si>
  <si>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</si>
  <si>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</si>
  <si>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</si>
  <si>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</si>
  <si>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</si>
  <si>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</si>
  <si>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</si>
  <si>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</si>
  <si>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</si>
  <si>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</si>
  <si>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</si>
  <si>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</si>
  <si>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</si>
  <si>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</si>
  <si>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</si>
  <si>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</si>
  <si>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</si>
  <si>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</si>
  <si>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</si>
  <si>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</si>
  <si>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</si>
  <si>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</si>
  <si>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</si>
  <si>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</si>
  <si>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</si>
  <si>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</si>
  <si>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</si>
  <si>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</si>
  <si>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</si>
  <si>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</si>
  <si>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</si>
  <si>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</si>
  <si>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</si>
  <si>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</si>
  <si>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</si>
  <si>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</si>
  <si>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</si>
  <si>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</si>
  <si>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</si>
  <si>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</si>
  <si>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</si>
  <si>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</si>
  <si>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</si>
  <si>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</si>
  <si>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</si>
  <si>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</si>
  <si>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</si>
  <si>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</si>
  <si>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</si>
  <si>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</si>
  <si>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</si>
  <si>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</si>
  <si>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</si>
  <si>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</si>
  <si>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</si>
  <si>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</si>
  <si>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</si>
  <si>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</si>
  <si>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</si>
  <si>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</si>
  <si>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</si>
  <si>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</si>
  <si>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</si>
  <si>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</si>
  <si>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</si>
  <si>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</si>
  <si>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</si>
  <si>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</si>
  <si>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</si>
  <si>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</si>
  <si>
    <t>Test Manager</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</si>
  <si>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offiziell nur auf Bugzilla 4.2. Ob an einer neuen Version für Bugzilla 4.4 oder dem demnächst releastem 5.0 gearbeitet wird, ist zZ nicht herauszufinden.Eigene Tests ergaben aber (nach einigen Bugfixes [s.u.]), dass Testopia 2.5 auch auf Bugzilla 4.4 läuft.
• Dokumentation für Einsteiger (Bugzilla &amp; Testopia) hilfreich (englisch)
• Fehler in Testopia 2.5 in Verbindung mit Bugzilla 4.2 &amp; 4.4 (https://bugzilla. mozilla.org/show_bug.cgi?id=931961)
• Fehler in Testopia 2.5 in Verbindung mit Bugzilla 4.4 (https://bugzilla. mozilla.org/show_bug.cgi?id=980234)</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</si>
</sst>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3">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14" fontId="2" fillId="0" borderId="0" xfId="1" applyNumberFormat="1" applyBorder="1" applyAlignment="1" applyProtection="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xf numFmtId="0" fontId="2" fillId="3" borderId="0" xfId="1" applyFill="1" applyBorder="1" applyAlignment="1" applyProtection="1">
      <alignment horizontal="center"/>
    </xf>
    <xf numFmtId="14"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zoomScale="70" zoomScaleNormal="70" workbookViewId="0">
      <pane xSplit="1" topLeftCell="B1" activePane="topRight" state="frozen"/>
      <selection activeCell="A24" sqref="A24"/>
      <selection pane="topRight" activeCell="AD10" sqref="AD10"/>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6.28515625" style="8" customWidth="1"/>
    <col min="7" max="7" width="16.5703125" style="8"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0" style="8" hidden="1" customWidth="1"/>
    <col min="24" max="24" width="15.42578125" style="8" hidden="1" customWidth="1"/>
    <col min="25" max="16384" width="11.42578125" style="8"/>
  </cols>
  <sheetData>
    <row r="1" spans="1:24">
      <c r="A1" s="160" t="s">
        <v>90</v>
      </c>
      <c r="B1" s="82" t="s">
        <v>59</v>
      </c>
      <c r="C1" s="106" t="s">
        <v>59</v>
      </c>
      <c r="D1" s="145" t="s">
        <v>15</v>
      </c>
      <c r="E1" s="104"/>
      <c r="F1" s="124" t="s">
        <v>28</v>
      </c>
      <c r="G1" s="21" t="s">
        <v>16</v>
      </c>
      <c r="H1" s="96"/>
      <c r="I1" s="82" t="s">
        <v>65</v>
      </c>
      <c r="J1" s="24" t="s">
        <v>65</v>
      </c>
      <c r="K1" s="96"/>
      <c r="L1" s="20" t="s">
        <v>67</v>
      </c>
      <c r="M1" s="82" t="s">
        <v>67</v>
      </c>
      <c r="N1" s="24" t="s">
        <v>67</v>
      </c>
      <c r="O1" s="96"/>
      <c r="P1" s="124" t="s">
        <v>29</v>
      </c>
      <c r="Q1" s="79" t="s">
        <v>75</v>
      </c>
      <c r="R1" s="102" t="s">
        <v>75</v>
      </c>
      <c r="S1" s="96"/>
      <c r="T1" s="124" t="s">
        <v>72</v>
      </c>
      <c r="U1" s="21" t="s">
        <v>79</v>
      </c>
      <c r="V1" s="96"/>
      <c r="W1" s="124" t="s">
        <v>73</v>
      </c>
      <c r="X1" s="21" t="s">
        <v>108</v>
      </c>
    </row>
    <row r="2" spans="1:24" s="5" customFormat="1">
      <c r="A2" s="161" t="s">
        <v>93</v>
      </c>
      <c r="B2" s="83"/>
      <c r="C2" s="107"/>
      <c r="D2" s="146" t="s">
        <v>74</v>
      </c>
      <c r="E2" s="105"/>
      <c r="F2" s="142"/>
      <c r="G2" s="23" t="s">
        <v>74</v>
      </c>
      <c r="H2" s="97"/>
      <c r="I2" s="83"/>
      <c r="J2" s="25"/>
      <c r="K2" s="97"/>
      <c r="L2" s="22"/>
      <c r="M2" s="83"/>
      <c r="N2" s="25"/>
      <c r="O2" s="97"/>
      <c r="P2" s="142"/>
      <c r="Q2" s="84" t="s">
        <v>76</v>
      </c>
      <c r="R2" s="103" t="s">
        <v>76</v>
      </c>
      <c r="S2" s="97"/>
      <c r="T2" s="142"/>
      <c r="U2" s="23" t="s">
        <v>76</v>
      </c>
      <c r="V2" s="97"/>
      <c r="W2" s="142"/>
      <c r="X2" s="23" t="s">
        <v>74</v>
      </c>
    </row>
    <row r="3" spans="1:24">
      <c r="A3" s="46" t="s">
        <v>91</v>
      </c>
      <c r="B3" s="163" t="s">
        <v>39</v>
      </c>
      <c r="C3" s="108" t="s">
        <v>40</v>
      </c>
      <c r="D3" s="147" t="s">
        <v>101</v>
      </c>
      <c r="E3" s="97"/>
      <c r="F3" s="143" t="s">
        <v>40</v>
      </c>
      <c r="G3" s="62" t="s">
        <v>40</v>
      </c>
      <c r="H3" s="97"/>
      <c r="I3" s="173" t="s">
        <v>39</v>
      </c>
      <c r="J3" s="62" t="s">
        <v>40</v>
      </c>
      <c r="K3" s="97"/>
      <c r="L3" s="66" t="s">
        <v>39</v>
      </c>
      <c r="M3" s="173" t="s">
        <v>39</v>
      </c>
      <c r="N3" s="62" t="s">
        <v>39</v>
      </c>
      <c r="O3" s="97"/>
      <c r="P3" s="143" t="s">
        <v>40</v>
      </c>
      <c r="Q3" s="4" t="s">
        <v>40</v>
      </c>
      <c r="R3" s="173" t="s">
        <v>39</v>
      </c>
      <c r="S3" s="97"/>
      <c r="T3" s="143" t="s">
        <v>40</v>
      </c>
      <c r="U3" s="62" t="s">
        <v>39</v>
      </c>
      <c r="V3" s="97"/>
      <c r="W3" s="143" t="s">
        <v>40</v>
      </c>
      <c r="X3" s="62"/>
    </row>
    <row r="4" spans="1:24" s="1" customFormat="1">
      <c r="A4" s="182" t="s">
        <v>55</v>
      </c>
      <c r="B4" s="93" t="s">
        <v>94</v>
      </c>
      <c r="C4" s="109" t="s">
        <v>94</v>
      </c>
      <c r="D4" s="148" t="s">
        <v>62</v>
      </c>
      <c r="E4" s="99"/>
      <c r="F4" s="141" t="s">
        <v>26</v>
      </c>
      <c r="G4" s="63" t="s">
        <v>27</v>
      </c>
      <c r="H4" s="99"/>
      <c r="I4" s="174" t="s">
        <v>66</v>
      </c>
      <c r="J4" s="27" t="s">
        <v>66</v>
      </c>
      <c r="K4" s="99"/>
      <c r="L4" s="26" t="s">
        <v>20</v>
      </c>
      <c r="M4" s="93" t="s">
        <v>21</v>
      </c>
      <c r="N4" s="27" t="s">
        <v>22</v>
      </c>
      <c r="O4" s="99"/>
      <c r="P4" s="141" t="s">
        <v>30</v>
      </c>
      <c r="Q4" s="3" t="s">
        <v>77</v>
      </c>
      <c r="R4" s="94" t="s">
        <v>77</v>
      </c>
      <c r="S4" s="99"/>
      <c r="T4" s="144" t="s">
        <v>78</v>
      </c>
      <c r="U4" s="27"/>
      <c r="V4" s="99"/>
      <c r="W4" s="133" t="s">
        <v>82</v>
      </c>
      <c r="X4" s="27"/>
    </row>
    <row r="5" spans="1:24">
      <c r="A5" s="9" t="s">
        <v>56</v>
      </c>
      <c r="B5" s="164">
        <v>42038</v>
      </c>
      <c r="C5" s="110">
        <v>42038</v>
      </c>
      <c r="D5" s="188">
        <v>41904</v>
      </c>
      <c r="E5" s="97"/>
      <c r="F5" s="125" t="s">
        <v>100</v>
      </c>
      <c r="G5" s="67">
        <v>41882</v>
      </c>
      <c r="H5" s="97"/>
      <c r="I5" s="164">
        <v>41915</v>
      </c>
      <c r="J5" s="67">
        <v>41915</v>
      </c>
      <c r="K5" s="97"/>
      <c r="L5" s="28"/>
      <c r="M5" s="164"/>
      <c r="N5" s="67"/>
      <c r="O5" s="97"/>
      <c r="P5" s="125">
        <v>42030</v>
      </c>
      <c r="Q5" s="2">
        <v>41903</v>
      </c>
      <c r="R5" s="164">
        <v>41903</v>
      </c>
      <c r="S5" s="97"/>
      <c r="T5" s="125">
        <v>42015</v>
      </c>
      <c r="U5" s="85"/>
      <c r="V5" s="97"/>
      <c r="W5" s="125"/>
      <c r="X5" s="67">
        <v>41645</v>
      </c>
    </row>
    <row r="6" spans="1:24" ht="15">
      <c r="A6" s="9" t="s">
        <v>92</v>
      </c>
      <c r="B6" s="183" t="str">
        <f>HYPERLINK("https://www.atlassian.com/software/jira","Link")</f>
        <v>Link</v>
      </c>
      <c r="C6" s="184" t="str">
        <f>HYPERLINK("https://www.atlassian.com/software/jira","Link")</f>
        <v>Link</v>
      </c>
      <c r="D6" s="185" t="str">
        <f>HYPERLINK("http://products.optimizory.com/rmsis","Link")</f>
        <v>Link</v>
      </c>
      <c r="E6" s="97"/>
      <c r="F6" s="186" t="str">
        <f>HYPERLINK("https://www.bugzilla.org/","Link")</f>
        <v>Link</v>
      </c>
      <c r="G6" s="187" t="str">
        <f>HYPERLINK("https://developer.mozilla.org/de/docs/Mozilla/Bugzilla/Testopia","Link")</f>
        <v>Link</v>
      </c>
      <c r="H6" s="97"/>
      <c r="I6" s="183" t="str">
        <f>HYPERLINK("http://www.inflectra.com/SpiraTest/","Link")</f>
        <v>Link</v>
      </c>
      <c r="J6" s="183" t="str">
        <f>HYPERLINK("http://www.inflectra.com/SpiraTest/","Link")</f>
        <v>Link</v>
      </c>
      <c r="K6" s="97"/>
      <c r="L6" s="189" t="str">
        <f>HYPERLINK("http://www.practitest.com/","Link")</f>
        <v>Link</v>
      </c>
      <c r="M6" s="189" t="str">
        <f>HYPERLINK("http://www.practitest.com/","Link")</f>
        <v>Link</v>
      </c>
      <c r="N6" s="189" t="str">
        <f>HYPERLINK("http://www.practitest.com/","Link")</f>
        <v>Link</v>
      </c>
      <c r="O6" s="97"/>
      <c r="P6" s="186" t="str">
        <f>HYPERLINK("https://www.mantisbt.org/","Link")</f>
        <v>Link</v>
      </c>
      <c r="Q6" s="6" t="str">
        <f>HYPERLINK("http://www.gurock.com/testrail/","Link")</f>
        <v>Link</v>
      </c>
      <c r="R6" s="183" t="str">
        <f>HYPERLINK("http://www.gurock.com/testrail/","Link")</f>
        <v>Link</v>
      </c>
      <c r="S6" s="97"/>
      <c r="T6" s="186" t="str">
        <f>HYPERLINK("www.redmine.org","Link")</f>
        <v>Link</v>
      </c>
      <c r="U6" s="196" t="str">
        <f>HYPERLINK("http://www.testlodge.com/","Link")</f>
        <v>Link</v>
      </c>
      <c r="V6" s="97"/>
      <c r="W6" s="186" t="str">
        <f>HYPERLINK("http://trac.edgewall.org/","Link")</f>
        <v>Link</v>
      </c>
      <c r="X6" s="196" t="str">
        <f>HYPERLINK("http://trac-hacks.org/wiki/TestManagerForTracPlugin","Link")</f>
        <v>Link</v>
      </c>
    </row>
    <row r="7" spans="1:24" ht="15">
      <c r="A7" s="9" t="s">
        <v>99</v>
      </c>
      <c r="B7" s="183"/>
      <c r="C7" s="184" t="str">
        <f>HYPERLINK("http://192.168.10.115:8080/","Link")</f>
        <v>Link</v>
      </c>
      <c r="D7" s="185" t="str">
        <f>HYPERLINK("http://192.168.10.115:8080/secure/rmsis.jspa","Link")</f>
        <v>Link</v>
      </c>
      <c r="E7" s="97"/>
      <c r="F7" s="186" t="str">
        <f>HYPERLINK("http://192.168.10.115","Link")</f>
        <v>Link</v>
      </c>
      <c r="G7" s="187" t="str">
        <f>HYPERLINK("http://192.168.10.115/bugzilla/tr_show_product.cgi","Link")</f>
        <v>Link</v>
      </c>
      <c r="H7" s="97"/>
      <c r="I7" s="164"/>
      <c r="J7" s="67"/>
      <c r="K7" s="97"/>
      <c r="L7" s="28"/>
      <c r="M7" s="164"/>
      <c r="N7" s="67"/>
      <c r="O7" s="97"/>
      <c r="P7" s="125"/>
      <c r="Q7" s="2"/>
      <c r="R7" s="164"/>
      <c r="S7" s="97"/>
      <c r="T7" s="125"/>
      <c r="U7" s="67"/>
      <c r="V7" s="97"/>
      <c r="W7" s="125"/>
      <c r="X7" s="87"/>
    </row>
    <row r="8" spans="1:24" ht="15">
      <c r="A8" s="9" t="s">
        <v>102</v>
      </c>
      <c r="B8" s="183" t="str">
        <f>HYPERLINK("https://confluence.atlassian.com/display/JIRA/JIRA+Documentation","Link")</f>
        <v>Link</v>
      </c>
      <c r="C8" s="184" t="str">
        <f>HYPERLINK("https://confluence.atlassian.com/display/JIRA/JIRA+Documentation","Link")</f>
        <v>Link</v>
      </c>
      <c r="D8" s="185" t="str">
        <f>HYPERLINK("http://docs.optimizory.com/display/rmsis/RMsis+Documentation+-+Latest+Release","Link")</f>
        <v>Link</v>
      </c>
      <c r="E8" s="97"/>
      <c r="F8" s="186" t="str">
        <f>HYPERLINK("https://www.bugzilla.org/docs/","Link")</f>
        <v>Link</v>
      </c>
      <c r="G8" s="187" t="str">
        <f>HYPERLINK("https://wiki.mozilla.org/Testopia:Documentation","Link")</f>
        <v>Link</v>
      </c>
      <c r="H8" s="97"/>
      <c r="I8" s="183" t="str">
        <f>HYPERLINK("http://www.inflectra.com/SpiraTest/Documentation.aspx","Link")</f>
        <v>Link</v>
      </c>
      <c r="J8" s="183" t="str">
        <f>HYPERLINK("http://www.inflectra.com/SpiraTest/Documentation.aspx","Link")</f>
        <v>Link</v>
      </c>
      <c r="K8" s="97"/>
      <c r="L8" s="189" t="str">
        <f t="shared" ref="L8:N9" si="0">HYPERLINK("http://support.practitest.com/","Link")</f>
        <v>Link</v>
      </c>
      <c r="M8" s="189" t="str">
        <f t="shared" si="0"/>
        <v>Link</v>
      </c>
      <c r="N8" s="189" t="str">
        <f t="shared" si="0"/>
        <v>Link</v>
      </c>
      <c r="O8" s="97"/>
      <c r="P8" s="186" t="str">
        <f>HYPERLINK("https://www.mantisbt.org/documentation.php","Link")</f>
        <v>Link</v>
      </c>
      <c r="Q8" s="6" t="str">
        <f>HYPERLINK("http://docs.gurock.com/start","Link")</f>
        <v>Link</v>
      </c>
      <c r="R8" s="183" t="str">
        <f>HYPERLINK("http://docs.gurock.com/start","Link")</f>
        <v>Link</v>
      </c>
      <c r="S8" s="97"/>
      <c r="T8" s="186" t="str">
        <f>HYPERLINK("http://www.redmine.org/guide","Link")</f>
        <v>Link</v>
      </c>
      <c r="U8" s="196" t="str">
        <f>HYPERLINK("https://help.testlodge.com/home","Link")</f>
        <v>Link</v>
      </c>
      <c r="V8" s="97"/>
      <c r="W8" s="186" t="str">
        <f>HYPERLINK("http://trac.edgewall.org/wiki/TracGuide","Link")</f>
        <v>Link</v>
      </c>
      <c r="X8" s="196" t="str">
        <f>HYPERLINK("http://trac-hacks.org/wiki/TestManagerForTracPlugin","Link")</f>
        <v>Link</v>
      </c>
    </row>
    <row r="9" spans="1:24" ht="15">
      <c r="A9" s="9" t="s">
        <v>103</v>
      </c>
      <c r="B9" s="183" t="str">
        <f>HYPERLINK("https://confluence.atlassian.com/display/JIRA/JIRA+User%27s+Guide","Link")</f>
        <v>Link</v>
      </c>
      <c r="C9" s="184" t="str">
        <f>HYPERLINK("https://confluence.atlassian.com/display/JIRA/JIRA+User%27s+Guide","Link")</f>
        <v>Link</v>
      </c>
      <c r="D9" s="185" t="str">
        <f>HYPERLINK("http://docs.optimizory.com/display/rmsis/RMsis+User%27s+Guide","Link")</f>
        <v>Link</v>
      </c>
      <c r="E9" s="97"/>
      <c r="F9" s="186" t="str">
        <f>HYPERLINK("https://www.bugzilla.org/docs/","Link")</f>
        <v>Link</v>
      </c>
      <c r="G9" s="187" t="str">
        <f>HYPERLINK("http://bzr.mozilla.org/bugzilla/extensions/testopia/1.0-bugzilla-2.20/download/ghendricks@novell.com-20060718173813-5a4isqmfqo2z4r4a/manual.pdf-20100630224142-n5ysbewcr2z07c0c-211/Manual.pdf","Link")</f>
        <v>Link</v>
      </c>
      <c r="H9" s="97"/>
      <c r="I9" s="183" t="str">
        <f>HYPERLINK("http://www.inflectra.com/SpiraDemo/Help/Frameset.aspx?section=1.%20Introduction","Link")</f>
        <v>Link</v>
      </c>
      <c r="J9" s="183" t="str">
        <f>HYPERLINK("http://www.inflectra.com/SpiraDemo/Help/Frameset.aspx?section=1.%20Introduction","Link")</f>
        <v>Link</v>
      </c>
      <c r="K9" s="97"/>
      <c r="L9" s="189" t="str">
        <f t="shared" si="0"/>
        <v>Link</v>
      </c>
      <c r="M9" s="189" t="str">
        <f t="shared" si="0"/>
        <v>Link</v>
      </c>
      <c r="N9" s="189" t="str">
        <f t="shared" si="0"/>
        <v>Link</v>
      </c>
      <c r="O9" s="97"/>
      <c r="P9" s="186" t="str">
        <f>HYPERLINK("https://www.mantisbt.org/forums/viewtopic.php?f=3&amp;t=20550","Link")</f>
        <v>Link</v>
      </c>
      <c r="Q9" s="6" t="str">
        <f>HYPERLINK("http://docs.gurock.com/testrail-userguide/start","Link")</f>
        <v>Link</v>
      </c>
      <c r="R9" s="183" t="str">
        <f>HYPERLINK("http://docs.gurock.com/testrail-userguide/start","Link")</f>
        <v>Link</v>
      </c>
      <c r="S9" s="97"/>
      <c r="T9" s="186" t="str">
        <f>HYPERLINK("http://www.redmine.org/guide","Link")</f>
        <v>Link</v>
      </c>
      <c r="U9" s="196" t="str">
        <f>HYPERLINK("https://help.testlodge.com/home","Link")</f>
        <v>Link</v>
      </c>
      <c r="V9" s="97"/>
      <c r="W9" s="186" t="str">
        <f>HYPERLINK("http://trac.edgewall.org/wiki/TracGuide","Link")</f>
        <v>Link</v>
      </c>
      <c r="X9" s="196" t="str">
        <f>HYPERLINK("http://trac-hacks.org/wiki/TestManagerForTracPlugin","Link")</f>
        <v>Link</v>
      </c>
    </row>
    <row r="10" spans="1:24" s="12" customFormat="1" ht="360" customHeight="1">
      <c r="A10" s="10" t="s">
        <v>96</v>
      </c>
      <c r="B10" s="197" t="s">
        <v>107</v>
      </c>
      <c r="C10" s="198"/>
      <c r="D10" s="199"/>
      <c r="E10" s="98"/>
      <c r="F10" s="197" t="s">
        <v>109</v>
      </c>
      <c r="G10" s="199"/>
      <c r="H10" s="98"/>
      <c r="I10" s="197" t="s">
        <v>106</v>
      </c>
      <c r="J10" s="199"/>
      <c r="K10" s="98"/>
      <c r="L10" s="189"/>
      <c r="M10" s="165"/>
      <c r="N10" s="29"/>
      <c r="O10" s="98"/>
      <c r="P10" s="126"/>
      <c r="Q10" s="11"/>
      <c r="R10" s="91"/>
      <c r="S10" s="98"/>
      <c r="T10" s="126"/>
      <c r="U10" s="64" t="s">
        <v>86</v>
      </c>
      <c r="V10" s="98"/>
      <c r="W10" s="126"/>
      <c r="X10" s="64" t="s">
        <v>85</v>
      </c>
    </row>
    <row r="11" spans="1:24" s="49" customFormat="1">
      <c r="A11" s="162" t="s">
        <v>57</v>
      </c>
      <c r="B11" s="92"/>
      <c r="C11" s="111"/>
      <c r="D11" s="149"/>
      <c r="E11" s="92"/>
      <c r="F11" s="127"/>
      <c r="G11" s="50"/>
      <c r="H11" s="92"/>
      <c r="I11" s="92"/>
      <c r="J11" s="50"/>
      <c r="K11" s="92"/>
      <c r="L11" s="71"/>
      <c r="M11" s="176"/>
      <c r="N11" s="72"/>
      <c r="O11" s="92"/>
      <c r="P11" s="127"/>
      <c r="R11" s="92"/>
      <c r="S11" s="92"/>
      <c r="T11" s="127"/>
      <c r="U11" s="50"/>
      <c r="V11" s="92"/>
      <c r="W11" s="127"/>
      <c r="X11" s="50"/>
    </row>
    <row r="12" spans="1:24">
      <c r="A12" s="8" t="s">
        <v>1</v>
      </c>
      <c r="B12" s="58"/>
      <c r="C12" s="58"/>
      <c r="D12" s="151"/>
      <c r="E12" s="97"/>
      <c r="F12" s="135"/>
      <c r="G12" s="36"/>
      <c r="H12" s="97"/>
      <c r="I12" s="166"/>
      <c r="J12" s="34"/>
      <c r="K12" s="97"/>
      <c r="L12" s="32"/>
      <c r="M12" s="166"/>
      <c r="N12" s="34"/>
      <c r="O12" s="97"/>
      <c r="P12" s="135"/>
      <c r="Q12" s="15"/>
      <c r="R12" s="59"/>
      <c r="S12" s="97"/>
      <c r="T12" s="136"/>
      <c r="U12" s="34"/>
      <c r="V12" s="97"/>
      <c r="W12" s="135"/>
      <c r="X12" s="36"/>
    </row>
    <row r="13" spans="1:24">
      <c r="A13" s="8" t="s">
        <v>0</v>
      </c>
      <c r="B13" s="166"/>
      <c r="C13" s="112"/>
      <c r="D13" s="150"/>
      <c r="E13" s="97"/>
      <c r="F13" s="129"/>
      <c r="G13" s="33"/>
      <c r="H13" s="97"/>
      <c r="I13" s="166"/>
      <c r="J13" s="34"/>
      <c r="K13" s="97"/>
      <c r="L13" s="32"/>
      <c r="M13" s="166"/>
      <c r="N13" s="34"/>
      <c r="O13" s="97"/>
      <c r="P13" s="129"/>
      <c r="Q13" s="14"/>
      <c r="R13" s="60"/>
      <c r="S13" s="97"/>
      <c r="T13" s="129"/>
      <c r="U13" s="33"/>
      <c r="V13" s="97"/>
      <c r="W13" s="129"/>
      <c r="X13" s="33"/>
    </row>
    <row r="14" spans="1:24">
      <c r="A14" s="8" t="s">
        <v>3</v>
      </c>
      <c r="B14" s="58"/>
      <c r="C14" s="113"/>
      <c r="D14" s="151"/>
      <c r="E14" s="97"/>
      <c r="F14" s="128"/>
      <c r="G14" s="34"/>
      <c r="H14" s="97"/>
      <c r="I14" s="166"/>
      <c r="J14" s="34"/>
      <c r="K14" s="97"/>
      <c r="L14" s="32"/>
      <c r="M14" s="166"/>
      <c r="N14" s="34"/>
      <c r="O14" s="97"/>
      <c r="P14" s="136"/>
      <c r="Q14" s="13"/>
      <c r="R14" s="166"/>
      <c r="S14" s="97"/>
      <c r="T14" s="136"/>
      <c r="U14" s="34"/>
      <c r="V14" s="97"/>
      <c r="W14" s="136"/>
      <c r="X14" s="34"/>
    </row>
    <row r="15" spans="1:24">
      <c r="B15" s="90"/>
      <c r="C15" s="114"/>
      <c r="D15" s="152"/>
      <c r="E15" s="97"/>
      <c r="F15" s="130"/>
      <c r="G15" s="31"/>
      <c r="H15" s="97"/>
      <c r="I15" s="90"/>
      <c r="J15" s="31"/>
      <c r="K15" s="97"/>
      <c r="L15" s="30"/>
      <c r="M15" s="90"/>
      <c r="N15" s="31"/>
      <c r="O15" s="97"/>
      <c r="P15" s="130"/>
      <c r="R15" s="90"/>
      <c r="S15" s="97"/>
      <c r="T15" s="130"/>
      <c r="U15" s="31"/>
      <c r="V15" s="97"/>
      <c r="W15" s="130"/>
      <c r="X15" s="31"/>
    </row>
    <row r="16" spans="1:24" ht="12.75" customHeight="1">
      <c r="A16" s="5" t="s">
        <v>68</v>
      </c>
      <c r="B16" s="200" t="s">
        <v>69</v>
      </c>
      <c r="C16" s="201"/>
      <c r="D16" s="202"/>
      <c r="E16" s="97"/>
      <c r="F16" s="200" t="s">
        <v>70</v>
      </c>
      <c r="G16" s="202"/>
      <c r="H16" s="97"/>
      <c r="I16" s="200" t="s">
        <v>71</v>
      </c>
      <c r="J16" s="202"/>
      <c r="K16" s="97"/>
      <c r="L16" s="200" t="s">
        <v>69</v>
      </c>
      <c r="M16" s="201"/>
      <c r="N16" s="202"/>
      <c r="O16" s="97"/>
      <c r="P16" s="200" t="s">
        <v>70</v>
      </c>
      <c r="Q16" s="201"/>
      <c r="R16" s="202"/>
      <c r="S16" s="97"/>
      <c r="T16" s="200" t="s">
        <v>81</v>
      </c>
      <c r="U16" s="202"/>
      <c r="V16" s="97"/>
      <c r="W16" s="200" t="s">
        <v>70</v>
      </c>
      <c r="X16" s="202"/>
    </row>
    <row r="17" spans="1:24">
      <c r="B17" s="90"/>
      <c r="C17" s="114"/>
      <c r="D17" s="152"/>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3"/>
      <c r="E18" s="97"/>
      <c r="F18" s="129"/>
      <c r="G18" s="34"/>
      <c r="H18" s="97"/>
      <c r="I18" s="166"/>
      <c r="J18" s="34"/>
      <c r="K18" s="97"/>
      <c r="L18" s="35"/>
      <c r="M18" s="59"/>
      <c r="N18" s="36"/>
      <c r="O18" s="97"/>
      <c r="P18" s="129"/>
      <c r="Q18" s="15"/>
      <c r="R18" s="59"/>
      <c r="S18" s="97"/>
      <c r="T18" s="129"/>
      <c r="U18" s="36"/>
      <c r="V18" s="97"/>
      <c r="W18" s="129"/>
      <c r="X18" s="34"/>
    </row>
    <row r="19" spans="1:24" s="5" customFormat="1">
      <c r="B19" s="89"/>
      <c r="C19" s="117"/>
      <c r="D19" s="154"/>
      <c r="E19" s="97"/>
      <c r="F19" s="131"/>
      <c r="G19" s="38"/>
      <c r="H19" s="97"/>
      <c r="I19" s="89"/>
      <c r="J19" s="38"/>
      <c r="K19" s="97"/>
      <c r="L19" s="37"/>
      <c r="M19" s="89"/>
      <c r="N19" s="38"/>
      <c r="O19" s="97"/>
      <c r="P19" s="131"/>
      <c r="R19" s="89"/>
      <c r="S19" s="97"/>
      <c r="T19" s="131"/>
      <c r="U19" s="38"/>
      <c r="V19" s="97"/>
      <c r="W19" s="131"/>
      <c r="X19" s="38"/>
    </row>
    <row r="20" spans="1:24">
      <c r="A20" s="8" t="s">
        <v>41</v>
      </c>
      <c r="B20" s="166"/>
      <c r="C20" s="112"/>
      <c r="D20" s="150"/>
      <c r="E20" s="97"/>
      <c r="F20" s="128"/>
      <c r="G20" s="33"/>
      <c r="H20" s="97"/>
      <c r="I20" s="166"/>
      <c r="J20" s="34"/>
      <c r="K20" s="97"/>
      <c r="L20" s="35"/>
      <c r="M20" s="59"/>
      <c r="N20" s="36"/>
      <c r="O20" s="97"/>
      <c r="P20" s="130"/>
      <c r="R20" s="90"/>
      <c r="S20" s="97"/>
      <c r="T20" s="130"/>
      <c r="U20" s="31"/>
      <c r="V20" s="97"/>
      <c r="W20" s="130"/>
      <c r="X20" s="31"/>
    </row>
    <row r="21" spans="1:24">
      <c r="B21" s="90"/>
      <c r="C21" s="114"/>
      <c r="D21" s="152"/>
      <c r="E21" s="97"/>
      <c r="F21" s="130"/>
      <c r="G21" s="31"/>
      <c r="H21" s="97"/>
      <c r="I21" s="90"/>
      <c r="J21" s="31"/>
      <c r="K21" s="97"/>
      <c r="L21" s="30"/>
      <c r="M21" s="90"/>
      <c r="N21" s="31"/>
      <c r="O21" s="97"/>
      <c r="P21" s="130"/>
      <c r="R21" s="90"/>
      <c r="S21" s="97"/>
      <c r="T21" s="130"/>
      <c r="U21" s="31"/>
      <c r="V21" s="97"/>
      <c r="W21" s="130"/>
      <c r="X21" s="31"/>
    </row>
    <row r="22" spans="1:24">
      <c r="A22" s="8" t="s">
        <v>7</v>
      </c>
      <c r="B22" s="167" t="s">
        <v>24</v>
      </c>
      <c r="C22" s="115" t="s">
        <v>24</v>
      </c>
      <c r="D22" s="155" t="s">
        <v>23</v>
      </c>
      <c r="E22" s="99"/>
      <c r="F22" s="132" t="s">
        <v>24</v>
      </c>
      <c r="G22" s="39" t="s">
        <v>23</v>
      </c>
      <c r="H22" s="99"/>
      <c r="I22" s="167" t="s">
        <v>24</v>
      </c>
      <c r="J22" s="68" t="s">
        <v>24</v>
      </c>
      <c r="K22" s="99"/>
      <c r="L22" s="73" t="s">
        <v>23</v>
      </c>
      <c r="M22" s="177" t="s">
        <v>23</v>
      </c>
      <c r="N22" s="39" t="s">
        <v>23</v>
      </c>
      <c r="O22" s="99"/>
      <c r="P22" s="132" t="s">
        <v>24</v>
      </c>
      <c r="Q22" s="7" t="s">
        <v>23</v>
      </c>
      <c r="R22" s="177" t="s">
        <v>23</v>
      </c>
      <c r="S22" s="99"/>
      <c r="T22" s="132" t="s">
        <v>24</v>
      </c>
      <c r="U22" s="39" t="s">
        <v>23</v>
      </c>
      <c r="V22" s="99"/>
      <c r="W22" s="136" t="s">
        <v>24</v>
      </c>
      <c r="X22" s="39" t="s">
        <v>23</v>
      </c>
    </row>
    <row r="23" spans="1:24">
      <c r="A23" s="8" t="s">
        <v>104</v>
      </c>
      <c r="B23" s="167"/>
      <c r="C23" s="115"/>
      <c r="D23" s="151"/>
      <c r="E23" s="99"/>
      <c r="F23" s="132"/>
      <c r="G23" s="34"/>
      <c r="H23" s="99"/>
      <c r="I23" s="166"/>
      <c r="J23" s="34"/>
      <c r="K23" s="99"/>
      <c r="L23" s="35"/>
      <c r="M23" s="59"/>
      <c r="N23" s="36"/>
      <c r="O23" s="99"/>
      <c r="P23" s="129"/>
      <c r="Q23" s="13"/>
      <c r="R23" s="166"/>
      <c r="S23" s="99"/>
      <c r="T23" s="129"/>
      <c r="U23" s="34"/>
      <c r="V23" s="99"/>
      <c r="W23" s="129"/>
      <c r="X23" s="34"/>
    </row>
    <row r="24" spans="1:24">
      <c r="B24" s="90"/>
      <c r="C24" s="114"/>
      <c r="D24" s="152"/>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8"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8"/>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8"/>
      <c r="E27" s="97"/>
      <c r="F27" s="133"/>
      <c r="G27" s="27"/>
      <c r="H27" s="97"/>
      <c r="I27" s="93"/>
      <c r="J27" s="27"/>
      <c r="K27" s="97"/>
      <c r="L27" s="30"/>
      <c r="M27" s="90"/>
      <c r="N27" s="31"/>
      <c r="O27" s="97"/>
      <c r="P27" s="130"/>
      <c r="R27" s="90"/>
      <c r="S27" s="97"/>
      <c r="T27" s="130"/>
      <c r="U27" s="31"/>
      <c r="V27" s="97"/>
      <c r="W27" s="130"/>
      <c r="X27" s="31"/>
    </row>
    <row r="28" spans="1:24" s="52" customFormat="1">
      <c r="A28" s="162" t="s">
        <v>58</v>
      </c>
      <c r="B28" s="48"/>
      <c r="C28" s="118"/>
      <c r="D28" s="156"/>
      <c r="E28" s="48"/>
      <c r="F28" s="134"/>
      <c r="G28" s="53"/>
      <c r="H28" s="48"/>
      <c r="I28" s="48"/>
      <c r="J28" s="53"/>
      <c r="K28" s="48"/>
      <c r="L28" s="74"/>
      <c r="M28" s="178"/>
      <c r="N28" s="75"/>
      <c r="O28" s="48"/>
      <c r="P28" s="134"/>
      <c r="R28" s="48"/>
      <c r="S28" s="48"/>
      <c r="T28" s="134"/>
      <c r="U28" s="53"/>
      <c r="V28" s="48"/>
      <c r="W28" s="134"/>
      <c r="X28" s="53"/>
    </row>
    <row r="29" spans="1:24" s="1" customFormat="1" ht="15">
      <c r="A29" s="17" t="s">
        <v>2</v>
      </c>
      <c r="B29" s="191" t="str">
        <f>HYPERLINK("https://docs.atlassian.com/jira/REST/latest/","REST")</f>
        <v>REST</v>
      </c>
      <c r="C29" s="192" t="str">
        <f>HYPERLINK("https://docs.atlassian.com/jira/REST/latest/","REST")</f>
        <v>REST</v>
      </c>
      <c r="D29" s="155"/>
      <c r="E29" s="99"/>
      <c r="F29" s="193" t="str">
        <f>HYPERLINK("https://wiki.mozilla.org/Bugzilla:REST_API","REST")</f>
        <v>REST</v>
      </c>
      <c r="G29" s="194" t="str">
        <f>HYPERLINK("https://wiki.mozilla.org/Testopia:Documentation","XMLRPC")</f>
        <v>XMLRPC</v>
      </c>
      <c r="H29" s="99"/>
      <c r="I29" s="191" t="str">
        <f>HYPERLINK("http://www.inflectra.com/SpiraDemo/Services/v4_0/RestService.aspx","REST")</f>
        <v>REST</v>
      </c>
      <c r="J29" s="191" t="str">
        <f>HYPERLINK("http://www.inflectra.com/SpiraDemo/Services/v4_0/RestService.aspx","REST")</f>
        <v>REST</v>
      </c>
      <c r="K29" s="99"/>
      <c r="L29" s="194" t="str">
        <f>HYPERLINK("http://support.practitest.com/customer/portal/topics/394423-api/articles","REST")</f>
        <v>REST</v>
      </c>
      <c r="M29" s="194" t="str">
        <f>HYPERLINK("http://support.practitest.com/customer/portal/topics/394423-api/articles","REST")</f>
        <v>REST</v>
      </c>
      <c r="N29" s="194" t="str">
        <f>HYPERLINK("http://support.practitest.com/customer/portal/topics/394423-api/articles","REST")</f>
        <v>REST</v>
      </c>
      <c r="O29" s="99"/>
      <c r="P29" s="193" t="str">
        <f>HYPERLINK("http://mantishub.readthedocs.org/api.html","SOAP")</f>
        <v>SOAP</v>
      </c>
      <c r="Q29" s="195" t="str">
        <f>HYPERLINK("http://docs.gurock.com/testrail-api2/start","API")</f>
        <v>API</v>
      </c>
      <c r="R29" s="191" t="str">
        <f>HYPERLINK("http://docs.gurock.com/testrail-api2/start","API")</f>
        <v>API</v>
      </c>
      <c r="S29" s="99"/>
      <c r="T29" s="193" t="str">
        <f>HYPERLINK("http://www.redmine.org/projects/redmine/wiki/Rest_api","REST")</f>
        <v>REST</v>
      </c>
      <c r="U29" s="194" t="str">
        <f>HYPERLINK("https://help.testlodge.com/categories/20144806-TestLodge-API","REST")</f>
        <v>REST</v>
      </c>
      <c r="V29" s="99"/>
      <c r="W29" s="193" t="str">
        <f>HYPERLINK("http://trac.edgewall.org/wiki/TracDev/ApiDocs","API")</f>
        <v>API</v>
      </c>
      <c r="X29" s="194" t="str">
        <f>HYPERLINK("http://trac-hacks.org/wiki/TestManagerForTracPlugin","REST / XMLRPC")</f>
        <v>REST / XMLRPC</v>
      </c>
    </row>
    <row r="30" spans="1:24">
      <c r="A30" s="9"/>
      <c r="B30" s="90"/>
      <c r="C30" s="114"/>
      <c r="D30" s="152"/>
      <c r="E30" s="97"/>
      <c r="F30" s="130"/>
      <c r="G30" s="31"/>
      <c r="H30" s="97"/>
      <c r="I30" s="90"/>
      <c r="J30" s="31"/>
      <c r="K30" s="97"/>
      <c r="L30" s="76"/>
      <c r="M30" s="179"/>
      <c r="N30" s="77"/>
      <c r="O30" s="97"/>
      <c r="P30" s="130"/>
      <c r="R30" s="90"/>
      <c r="S30" s="97"/>
      <c r="T30" s="130"/>
      <c r="U30" s="31"/>
      <c r="V30" s="97"/>
      <c r="W30" s="130"/>
      <c r="X30" s="31"/>
    </row>
    <row r="31" spans="1:24">
      <c r="A31" s="16" t="s">
        <v>45</v>
      </c>
      <c r="B31" s="90"/>
      <c r="C31" s="114"/>
      <c r="D31" s="152"/>
      <c r="E31" s="97"/>
      <c r="F31" s="130"/>
      <c r="G31" s="31"/>
      <c r="H31" s="97"/>
      <c r="I31" s="90"/>
      <c r="J31" s="31"/>
      <c r="K31" s="97"/>
      <c r="L31" s="76"/>
      <c r="M31" s="179"/>
      <c r="N31" s="77"/>
      <c r="O31" s="97"/>
      <c r="P31" s="130"/>
      <c r="R31" s="90"/>
      <c r="S31" s="97"/>
      <c r="T31" s="130"/>
      <c r="U31" s="31"/>
      <c r="V31" s="97"/>
      <c r="W31" s="130"/>
      <c r="X31" s="31"/>
    </row>
    <row r="32" spans="1:24">
      <c r="A32" s="8" t="s">
        <v>44</v>
      </c>
      <c r="B32" s="166"/>
      <c r="C32" s="112"/>
      <c r="D32" s="153"/>
      <c r="E32" s="97"/>
      <c r="F32" s="129"/>
      <c r="G32" s="34"/>
      <c r="H32" s="97"/>
      <c r="I32" s="166"/>
      <c r="J32" s="34"/>
      <c r="K32" s="97"/>
      <c r="L32" s="32"/>
      <c r="M32" s="166"/>
      <c r="N32" s="34"/>
      <c r="O32" s="97"/>
      <c r="P32" s="135"/>
      <c r="Q32" s="13"/>
      <c r="R32" s="166"/>
      <c r="S32" s="97"/>
      <c r="T32" s="129"/>
      <c r="U32" s="34"/>
      <c r="V32" s="97"/>
      <c r="W32" s="136"/>
      <c r="X32" s="88"/>
    </row>
    <row r="33" spans="1:24">
      <c r="A33" s="5" t="s">
        <v>47</v>
      </c>
      <c r="B33" s="166"/>
      <c r="C33" s="112"/>
      <c r="D33" s="153"/>
      <c r="E33" s="97"/>
      <c r="F33" s="135"/>
      <c r="G33" s="36"/>
      <c r="H33" s="97"/>
      <c r="I33" s="59"/>
      <c r="J33" s="36"/>
      <c r="K33" s="97"/>
      <c r="L33" s="35"/>
      <c r="M33" s="59"/>
      <c r="N33" s="36"/>
      <c r="O33" s="97"/>
      <c r="P33" s="135"/>
      <c r="Q33" s="15"/>
      <c r="R33" s="59"/>
      <c r="S33" s="97"/>
      <c r="T33" s="135"/>
      <c r="U33" s="36"/>
      <c r="V33" s="97"/>
      <c r="W33" s="135"/>
      <c r="X33" s="88"/>
    </row>
    <row r="34" spans="1:24">
      <c r="A34" s="5" t="s">
        <v>59</v>
      </c>
      <c r="B34" s="166"/>
      <c r="C34" s="112"/>
      <c r="D34" s="151"/>
      <c r="E34" s="97"/>
      <c r="F34" s="136" t="s">
        <v>64</v>
      </c>
      <c r="G34" s="36"/>
      <c r="H34" s="97"/>
      <c r="I34" s="166"/>
      <c r="J34" s="34"/>
      <c r="K34" s="97"/>
      <c r="L34" s="32"/>
      <c r="M34" s="166"/>
      <c r="N34" s="34"/>
      <c r="O34" s="97"/>
      <c r="P34" s="135"/>
      <c r="Q34" s="13"/>
      <c r="R34" s="166"/>
      <c r="S34" s="97"/>
      <c r="T34" s="129"/>
      <c r="U34" s="34"/>
      <c r="V34" s="97"/>
      <c r="W34" s="136"/>
      <c r="X34" s="88"/>
    </row>
    <row r="35" spans="1:24">
      <c r="A35" s="8" t="s">
        <v>46</v>
      </c>
      <c r="B35" s="166"/>
      <c r="C35" s="112"/>
      <c r="D35" s="153"/>
      <c r="E35" s="97"/>
      <c r="F35" s="135"/>
      <c r="G35" s="36"/>
      <c r="H35" s="97"/>
      <c r="I35" s="166"/>
      <c r="J35" s="34"/>
      <c r="K35" s="97"/>
      <c r="L35" s="35"/>
      <c r="M35" s="59"/>
      <c r="N35" s="36"/>
      <c r="O35" s="97"/>
      <c r="P35" s="135"/>
      <c r="Q35" s="13"/>
      <c r="R35" s="166"/>
      <c r="S35" s="97"/>
      <c r="T35" s="129"/>
      <c r="U35" s="34"/>
      <c r="V35" s="97"/>
      <c r="W35" s="136"/>
      <c r="X35" s="88"/>
    </row>
    <row r="36" spans="1:24">
      <c r="A36" s="8" t="s">
        <v>42</v>
      </c>
      <c r="B36" s="166"/>
      <c r="C36" s="112"/>
      <c r="D36" s="153"/>
      <c r="E36" s="97"/>
      <c r="F36" s="135"/>
      <c r="G36" s="36"/>
      <c r="H36" s="97"/>
      <c r="I36" s="166"/>
      <c r="J36" s="34"/>
      <c r="K36" s="97"/>
      <c r="L36" s="32"/>
      <c r="M36" s="166"/>
      <c r="N36" s="34"/>
      <c r="O36" s="97"/>
      <c r="P36" s="135"/>
      <c r="Q36" s="13"/>
      <c r="R36" s="166"/>
      <c r="S36" s="97"/>
      <c r="T36" s="129"/>
      <c r="U36" s="34"/>
      <c r="V36" s="97"/>
      <c r="W36" s="135"/>
      <c r="X36" s="88"/>
    </row>
    <row r="37" spans="1:24">
      <c r="A37" s="8" t="s">
        <v>43</v>
      </c>
      <c r="B37" s="166"/>
      <c r="C37" s="112"/>
      <c r="D37" s="153"/>
      <c r="E37" s="97"/>
      <c r="F37" s="135"/>
      <c r="G37" s="36"/>
      <c r="H37" s="97"/>
      <c r="I37" s="59"/>
      <c r="J37" s="36"/>
      <c r="K37" s="97"/>
      <c r="L37" s="35"/>
      <c r="M37" s="59"/>
      <c r="N37" s="36"/>
      <c r="O37" s="97"/>
      <c r="P37" s="135"/>
      <c r="Q37" s="13"/>
      <c r="R37" s="166"/>
      <c r="S37" s="97"/>
      <c r="T37" s="129"/>
      <c r="U37" s="36"/>
      <c r="V37" s="97"/>
      <c r="W37" s="129"/>
      <c r="X37" s="34"/>
    </row>
    <row r="38" spans="1:24">
      <c r="B38" s="93"/>
      <c r="C38" s="109"/>
      <c r="D38" s="148"/>
      <c r="E38" s="97"/>
      <c r="F38" s="133"/>
      <c r="G38" s="27"/>
      <c r="H38" s="97"/>
      <c r="I38" s="93"/>
      <c r="J38" s="27"/>
      <c r="K38" s="97"/>
      <c r="L38" s="30"/>
      <c r="M38" s="90"/>
      <c r="N38" s="31"/>
      <c r="O38" s="97"/>
      <c r="P38" s="130"/>
      <c r="R38" s="90"/>
      <c r="S38" s="97"/>
      <c r="T38" s="130"/>
      <c r="U38" s="31"/>
      <c r="V38" s="97"/>
      <c r="W38" s="130"/>
      <c r="X38" s="31"/>
    </row>
    <row r="39" spans="1:24">
      <c r="A39" s="16" t="s">
        <v>48</v>
      </c>
      <c r="B39" s="93"/>
      <c r="C39" s="109"/>
      <c r="D39" s="148"/>
      <c r="E39" s="97"/>
      <c r="F39" s="133"/>
      <c r="G39" s="27"/>
      <c r="H39" s="97"/>
      <c r="I39" s="93"/>
      <c r="J39" s="27"/>
      <c r="K39" s="97"/>
      <c r="L39" s="30"/>
      <c r="M39" s="90"/>
      <c r="N39" s="31"/>
      <c r="O39" s="97"/>
      <c r="P39" s="130"/>
      <c r="R39" s="90"/>
      <c r="S39" s="97"/>
      <c r="T39" s="130"/>
      <c r="U39" s="31"/>
      <c r="V39" s="97"/>
      <c r="W39" s="130"/>
      <c r="X39" s="31"/>
    </row>
    <row r="40" spans="1:24">
      <c r="A40" s="8" t="s">
        <v>54</v>
      </c>
      <c r="B40" s="166"/>
      <c r="C40" s="112"/>
      <c r="D40" s="150"/>
      <c r="E40" s="97"/>
      <c r="F40" s="136"/>
      <c r="G40" s="33"/>
      <c r="H40" s="97"/>
      <c r="I40" s="175"/>
      <c r="J40" s="69"/>
      <c r="K40" s="97"/>
      <c r="L40" s="35"/>
      <c r="M40" s="59"/>
      <c r="N40" s="36"/>
      <c r="O40" s="97"/>
      <c r="P40" s="136"/>
      <c r="Q40" s="13"/>
      <c r="R40" s="166"/>
      <c r="S40" s="97"/>
      <c r="T40" s="136"/>
      <c r="U40" s="34"/>
      <c r="V40" s="97"/>
      <c r="W40" s="129"/>
      <c r="X40" s="88"/>
    </row>
    <row r="41" spans="1:24" s="5" customFormat="1">
      <c r="A41" s="5" t="s">
        <v>97</v>
      </c>
      <c r="B41" s="89"/>
      <c r="C41" s="117"/>
      <c r="D41" s="154"/>
      <c r="E41" s="89"/>
      <c r="F41" s="144"/>
      <c r="G41" s="38"/>
      <c r="H41" s="89"/>
      <c r="I41" s="94"/>
      <c r="J41" s="80"/>
      <c r="K41" s="89"/>
      <c r="L41" s="37"/>
      <c r="M41" s="89"/>
      <c r="N41" s="38"/>
      <c r="O41" s="89"/>
      <c r="P41" s="144"/>
      <c r="R41" s="89"/>
      <c r="S41" s="89"/>
      <c r="T41" s="144"/>
      <c r="U41" s="38"/>
      <c r="V41" s="89"/>
      <c r="W41" s="131"/>
      <c r="X41" s="38"/>
    </row>
    <row r="42" spans="1:24">
      <c r="A42" s="8" t="s">
        <v>49</v>
      </c>
      <c r="B42" s="58"/>
      <c r="C42" s="113"/>
      <c r="D42" s="150"/>
      <c r="E42" s="97"/>
      <c r="F42" s="136"/>
      <c r="G42" s="33"/>
      <c r="H42" s="97"/>
      <c r="I42" s="175"/>
      <c r="J42" s="69"/>
      <c r="K42" s="97"/>
      <c r="L42" s="32"/>
      <c r="M42" s="166"/>
      <c r="N42" s="34"/>
      <c r="O42" s="97"/>
      <c r="P42" s="136"/>
      <c r="Q42" s="15"/>
      <c r="R42" s="59"/>
      <c r="S42" s="97"/>
      <c r="T42" s="136"/>
      <c r="U42" s="36"/>
      <c r="V42" s="97"/>
      <c r="W42" s="129"/>
      <c r="X42" s="88"/>
    </row>
    <row r="43" spans="1:24">
      <c r="B43" s="93"/>
      <c r="C43" s="109"/>
      <c r="D43" s="148"/>
      <c r="E43" s="97"/>
      <c r="F43" s="133"/>
      <c r="G43" s="27"/>
      <c r="H43" s="97"/>
      <c r="I43" s="93"/>
      <c r="J43" s="27"/>
      <c r="K43" s="97"/>
      <c r="L43" s="30"/>
      <c r="M43" s="90"/>
      <c r="N43" s="31"/>
      <c r="O43" s="97"/>
      <c r="P43" s="130"/>
      <c r="R43" s="90"/>
      <c r="S43" s="97"/>
      <c r="T43" s="130"/>
      <c r="U43" s="31"/>
      <c r="V43" s="97"/>
      <c r="W43" s="130"/>
      <c r="X43" s="31"/>
    </row>
    <row r="44" spans="1:24" s="52" customFormat="1">
      <c r="A44" s="162" t="s">
        <v>98</v>
      </c>
      <c r="B44" s="168"/>
      <c r="C44" s="119"/>
      <c r="D44" s="157"/>
      <c r="E44" s="48"/>
      <c r="F44" s="134"/>
      <c r="G44" s="53"/>
      <c r="H44" s="48"/>
      <c r="I44" s="48"/>
      <c r="J44" s="53"/>
      <c r="K44" s="48"/>
      <c r="L44" s="51"/>
      <c r="M44" s="48"/>
      <c r="N44" s="53"/>
      <c r="O44" s="48"/>
      <c r="P44" s="134"/>
      <c r="R44" s="48"/>
      <c r="S44" s="48"/>
      <c r="T44" s="134"/>
      <c r="U44" s="53"/>
      <c r="V44" s="48"/>
      <c r="W44" s="134"/>
      <c r="X44" s="53"/>
    </row>
    <row r="45" spans="1:24" s="1" customFormat="1">
      <c r="A45" s="17" t="s">
        <v>60</v>
      </c>
      <c r="B45" s="169"/>
      <c r="C45" s="120"/>
      <c r="D45" s="148" t="s">
        <v>61</v>
      </c>
      <c r="E45" s="99"/>
      <c r="F45" s="137"/>
      <c r="G45" s="27" t="s">
        <v>63</v>
      </c>
      <c r="H45" s="99"/>
      <c r="I45" s="169"/>
      <c r="J45" s="70"/>
      <c r="K45" s="99"/>
      <c r="L45" s="40"/>
      <c r="M45" s="169"/>
      <c r="N45" s="70"/>
      <c r="O45" s="99"/>
      <c r="P45" s="137"/>
      <c r="Q45" s="18"/>
      <c r="R45" s="169"/>
      <c r="S45" s="99"/>
      <c r="T45" s="137"/>
      <c r="U45" s="70"/>
      <c r="V45" s="99"/>
      <c r="W45" s="137"/>
      <c r="X45" s="27" t="s">
        <v>105</v>
      </c>
    </row>
    <row r="46" spans="1:24">
      <c r="A46" s="9"/>
      <c r="B46" s="93"/>
      <c r="C46" s="109"/>
      <c r="D46" s="148"/>
      <c r="E46" s="97"/>
      <c r="F46" s="130"/>
      <c r="G46" s="31"/>
      <c r="H46" s="97"/>
      <c r="I46" s="93"/>
      <c r="J46" s="31"/>
      <c r="K46" s="97"/>
      <c r="L46" s="30"/>
      <c r="M46" s="90"/>
      <c r="N46" s="31"/>
      <c r="O46" s="97"/>
      <c r="P46" s="130"/>
      <c r="R46" s="90"/>
      <c r="S46" s="97"/>
      <c r="T46" s="130"/>
      <c r="U46" s="31"/>
      <c r="V46" s="97"/>
      <c r="W46" s="130"/>
      <c r="X46" s="31"/>
    </row>
    <row r="47" spans="1:24">
      <c r="A47" s="8" t="s">
        <v>31</v>
      </c>
      <c r="B47" s="169"/>
      <c r="C47" s="112"/>
      <c r="D47" s="151"/>
      <c r="E47" s="97"/>
      <c r="F47" s="129"/>
      <c r="G47" s="34"/>
      <c r="H47" s="97"/>
      <c r="I47" s="170"/>
      <c r="J47" s="36"/>
      <c r="K47" s="97"/>
      <c r="L47" s="41"/>
      <c r="M47" s="170"/>
      <c r="N47" s="78"/>
      <c r="O47" s="97"/>
      <c r="P47" s="129"/>
      <c r="Q47" s="13"/>
      <c r="R47" s="170"/>
      <c r="S47" s="97"/>
      <c r="T47" s="129"/>
      <c r="U47" s="70"/>
      <c r="V47" s="97"/>
      <c r="W47" s="129"/>
      <c r="X47" s="34"/>
    </row>
    <row r="48" spans="1:24">
      <c r="A48" s="8" t="s">
        <v>32</v>
      </c>
      <c r="B48" s="170"/>
      <c r="C48" s="112"/>
      <c r="D48" s="151"/>
      <c r="E48" s="97"/>
      <c r="F48" s="129"/>
      <c r="G48" s="34"/>
      <c r="H48" s="97"/>
      <c r="I48" s="170"/>
      <c r="J48" s="34"/>
      <c r="K48" s="97"/>
      <c r="L48" s="41"/>
      <c r="M48" s="170"/>
      <c r="N48" s="78"/>
      <c r="O48" s="97"/>
      <c r="P48" s="129"/>
      <c r="Q48" s="13"/>
      <c r="R48" s="170"/>
      <c r="S48" s="97"/>
      <c r="T48" s="129"/>
      <c r="U48" s="70"/>
      <c r="V48" s="97"/>
      <c r="W48" s="129"/>
      <c r="X48" s="34"/>
    </row>
    <row r="49" spans="1:24">
      <c r="B49" s="93"/>
      <c r="C49" s="117"/>
      <c r="D49" s="154"/>
      <c r="E49" s="97"/>
      <c r="F49" s="131"/>
      <c r="G49" s="38"/>
      <c r="H49" s="97"/>
      <c r="I49" s="93"/>
      <c r="J49" s="38"/>
      <c r="K49" s="97"/>
      <c r="L49" s="30"/>
      <c r="M49" s="90"/>
      <c r="N49" s="31"/>
      <c r="O49" s="97"/>
      <c r="P49" s="130"/>
      <c r="R49" s="90"/>
      <c r="S49" s="97"/>
      <c r="T49" s="130"/>
      <c r="U49" s="31"/>
      <c r="V49" s="97"/>
      <c r="W49" s="130"/>
      <c r="X49" s="31"/>
    </row>
    <row r="50" spans="1:24">
      <c r="A50" s="8" t="s">
        <v>33</v>
      </c>
      <c r="B50" s="170"/>
      <c r="C50" s="116"/>
      <c r="D50" s="153"/>
      <c r="E50" s="97"/>
      <c r="F50" s="129"/>
      <c r="G50" s="34"/>
      <c r="H50" s="97"/>
      <c r="I50" s="170"/>
      <c r="J50" s="36"/>
      <c r="K50" s="97"/>
      <c r="L50" s="41"/>
      <c r="M50" s="170"/>
      <c r="N50" s="78"/>
      <c r="O50" s="97"/>
      <c r="P50" s="129"/>
      <c r="Q50" s="13"/>
      <c r="R50" s="170"/>
      <c r="S50" s="97"/>
      <c r="T50" s="129"/>
      <c r="U50" s="70"/>
      <c r="V50" s="97"/>
      <c r="W50" s="132" t="s">
        <v>84</v>
      </c>
      <c r="X50" s="68" t="s">
        <v>84</v>
      </c>
    </row>
    <row r="51" spans="1:24">
      <c r="A51" s="8" t="s">
        <v>53</v>
      </c>
      <c r="B51" s="170"/>
      <c r="C51" s="112"/>
      <c r="D51" s="151"/>
      <c r="E51" s="97"/>
      <c r="F51" s="135"/>
      <c r="G51" s="36"/>
      <c r="H51" s="97"/>
      <c r="I51" s="170"/>
      <c r="J51" s="36"/>
      <c r="K51" s="97"/>
      <c r="L51" s="41"/>
      <c r="M51" s="170"/>
      <c r="N51" s="78"/>
      <c r="O51" s="97"/>
      <c r="P51" s="135"/>
      <c r="Q51" s="15"/>
      <c r="R51" s="170"/>
      <c r="S51" s="97"/>
      <c r="T51" s="135"/>
      <c r="U51" s="70"/>
      <c r="V51" s="97"/>
      <c r="W51" s="135"/>
      <c r="X51" s="36"/>
    </row>
    <row r="52" spans="1:24">
      <c r="A52" s="8" t="s">
        <v>37</v>
      </c>
      <c r="B52" s="170"/>
      <c r="C52" s="116"/>
      <c r="D52" s="153"/>
      <c r="E52" s="97"/>
      <c r="F52" s="129"/>
      <c r="G52" s="34"/>
      <c r="H52" s="97"/>
      <c r="I52" s="170"/>
      <c r="J52" s="36"/>
      <c r="K52" s="97"/>
      <c r="L52" s="41"/>
      <c r="M52" s="170"/>
      <c r="N52" s="78"/>
      <c r="O52" s="97"/>
      <c r="P52" s="129"/>
      <c r="Q52" s="13"/>
      <c r="R52" s="170"/>
      <c r="S52" s="97"/>
      <c r="T52" s="129"/>
      <c r="U52" s="70"/>
      <c r="V52" s="97"/>
      <c r="W52" s="135"/>
      <c r="X52" s="36"/>
    </row>
    <row r="53" spans="1:24">
      <c r="A53" s="5" t="s">
        <v>83</v>
      </c>
      <c r="B53" s="170"/>
      <c r="C53" s="116"/>
      <c r="D53" s="153"/>
      <c r="E53" s="97"/>
      <c r="F53" s="135"/>
      <c r="G53" s="36"/>
      <c r="H53" s="97"/>
      <c r="I53" s="170"/>
      <c r="J53" s="36"/>
      <c r="K53" s="97"/>
      <c r="L53" s="41"/>
      <c r="M53" s="170"/>
      <c r="N53" s="78"/>
      <c r="O53" s="97"/>
      <c r="P53" s="135"/>
      <c r="Q53" s="15"/>
      <c r="R53" s="170"/>
      <c r="S53" s="97"/>
      <c r="T53" s="135"/>
      <c r="U53" s="70"/>
      <c r="V53" s="97"/>
      <c r="W53" s="129"/>
      <c r="X53" s="34"/>
    </row>
    <row r="54" spans="1:24">
      <c r="B54" s="93"/>
      <c r="C54" s="117"/>
      <c r="D54" s="154"/>
      <c r="E54" s="97"/>
      <c r="F54" s="131"/>
      <c r="G54" s="38"/>
      <c r="H54" s="97"/>
      <c r="I54" s="93"/>
      <c r="J54" s="38"/>
      <c r="K54" s="97"/>
      <c r="L54" s="30"/>
      <c r="M54" s="90"/>
      <c r="N54" s="31"/>
      <c r="O54" s="97"/>
      <c r="P54" s="130"/>
      <c r="R54" s="90"/>
      <c r="S54" s="97"/>
      <c r="T54" s="130"/>
      <c r="U54" s="31"/>
      <c r="V54" s="97"/>
      <c r="W54" s="130"/>
      <c r="X54" s="31"/>
    </row>
    <row r="55" spans="1:24">
      <c r="A55" s="16" t="s">
        <v>52</v>
      </c>
      <c r="B55" s="93"/>
      <c r="C55" s="117"/>
      <c r="D55" s="154"/>
      <c r="E55" s="97"/>
      <c r="F55" s="131"/>
      <c r="G55" s="38"/>
      <c r="H55" s="97"/>
      <c r="I55" s="93"/>
      <c r="J55" s="38"/>
      <c r="K55" s="97"/>
      <c r="L55" s="30"/>
      <c r="M55" s="90"/>
      <c r="N55" s="31"/>
      <c r="O55" s="97"/>
      <c r="P55" s="130"/>
      <c r="R55" s="90"/>
      <c r="S55" s="97"/>
      <c r="T55" s="130"/>
      <c r="U55" s="31"/>
      <c r="V55" s="97"/>
      <c r="W55" s="130"/>
      <c r="X55" s="31"/>
    </row>
    <row r="56" spans="1:24">
      <c r="A56" s="8" t="s">
        <v>50</v>
      </c>
      <c r="B56" s="170"/>
      <c r="C56" s="115" t="s">
        <v>51</v>
      </c>
      <c r="D56" s="153"/>
      <c r="E56" s="97"/>
      <c r="F56" s="135"/>
      <c r="G56" s="36"/>
      <c r="H56" s="97"/>
      <c r="I56" s="170"/>
      <c r="J56" s="36"/>
      <c r="K56" s="97"/>
      <c r="L56" s="41"/>
      <c r="M56" s="170"/>
      <c r="N56" s="78"/>
      <c r="O56" s="97"/>
      <c r="P56" s="135"/>
      <c r="Q56" s="15"/>
      <c r="R56" s="170"/>
      <c r="S56" s="97"/>
      <c r="T56" s="135"/>
      <c r="U56" s="70"/>
      <c r="V56" s="97"/>
      <c r="W56" s="135"/>
      <c r="X56" s="36"/>
    </row>
    <row r="57" spans="1:24">
      <c r="A57" s="8" t="s">
        <v>35</v>
      </c>
      <c r="B57" s="170"/>
      <c r="C57" s="112"/>
      <c r="D57" s="151"/>
      <c r="E57" s="97"/>
      <c r="F57" s="129"/>
      <c r="G57" s="34"/>
      <c r="H57" s="97"/>
      <c r="I57" s="170"/>
      <c r="J57" s="36"/>
      <c r="K57" s="97"/>
      <c r="L57" s="41"/>
      <c r="M57" s="170"/>
      <c r="N57" s="78"/>
      <c r="O57" s="97"/>
      <c r="P57" s="129"/>
      <c r="Q57" s="13"/>
      <c r="R57" s="170"/>
      <c r="S57" s="97"/>
      <c r="T57" s="129"/>
      <c r="U57" s="70"/>
      <c r="V57" s="97"/>
      <c r="W57" s="129"/>
      <c r="X57" s="34"/>
    </row>
    <row r="58" spans="1:24">
      <c r="A58" s="8" t="s">
        <v>36</v>
      </c>
      <c r="B58" s="170"/>
      <c r="C58" s="112"/>
      <c r="D58" s="151"/>
      <c r="E58" s="97"/>
      <c r="F58" s="129"/>
      <c r="G58" s="34"/>
      <c r="H58" s="97"/>
      <c r="I58" s="170"/>
      <c r="J58" s="34"/>
      <c r="K58" s="97"/>
      <c r="L58" s="41"/>
      <c r="M58" s="170"/>
      <c r="N58" s="78"/>
      <c r="O58" s="97"/>
      <c r="P58" s="129"/>
      <c r="Q58" s="13"/>
      <c r="R58" s="170"/>
      <c r="S58" s="97"/>
      <c r="T58" s="129"/>
      <c r="U58" s="70"/>
      <c r="V58" s="97"/>
      <c r="W58" s="129"/>
      <c r="X58" s="34"/>
    </row>
    <row r="59" spans="1:24">
      <c r="A59" s="8" t="s">
        <v>34</v>
      </c>
      <c r="B59" s="170"/>
      <c r="C59" s="112"/>
      <c r="D59" s="153"/>
      <c r="E59" s="97"/>
      <c r="F59" s="129"/>
      <c r="G59" s="34"/>
      <c r="H59" s="97"/>
      <c r="I59" s="170"/>
      <c r="J59" s="36"/>
      <c r="K59" s="97"/>
      <c r="L59" s="41"/>
      <c r="M59" s="170"/>
      <c r="N59" s="78"/>
      <c r="O59" s="97"/>
      <c r="P59" s="129"/>
      <c r="Q59" s="13"/>
      <c r="R59" s="170"/>
      <c r="S59" s="97"/>
      <c r="T59" s="129"/>
      <c r="U59" s="70"/>
      <c r="V59" s="97"/>
      <c r="W59" s="129"/>
      <c r="X59" s="34"/>
    </row>
    <row r="60" spans="1:24">
      <c r="B60" s="93"/>
      <c r="C60" s="117"/>
      <c r="D60" s="154"/>
      <c r="E60" s="97"/>
      <c r="F60" s="131"/>
      <c r="G60" s="38"/>
      <c r="H60" s="97"/>
      <c r="I60" s="89"/>
      <c r="J60" s="38"/>
      <c r="K60" s="97"/>
      <c r="L60" s="30"/>
      <c r="M60" s="90"/>
      <c r="N60" s="31"/>
      <c r="O60" s="97"/>
      <c r="P60" s="130"/>
      <c r="R60" s="90"/>
      <c r="S60" s="97"/>
      <c r="T60" s="130"/>
      <c r="U60" s="31"/>
      <c r="V60" s="97"/>
      <c r="W60" s="130"/>
      <c r="X60" s="31"/>
    </row>
    <row r="61" spans="1:24" s="56" customFormat="1">
      <c r="A61" s="162" t="s">
        <v>95</v>
      </c>
      <c r="B61" s="95" t="s">
        <v>12</v>
      </c>
      <c r="C61" s="121" t="s">
        <v>13</v>
      </c>
      <c r="D61" s="158"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8">
        <v>10</v>
      </c>
      <c r="B62" s="171">
        <v>10</v>
      </c>
      <c r="C62" s="122">
        <v>10</v>
      </c>
      <c r="D62" s="159">
        <v>1000</v>
      </c>
      <c r="E62" s="100"/>
      <c r="F62" s="139" t="s">
        <v>18</v>
      </c>
      <c r="G62" s="43" t="s">
        <v>18</v>
      </c>
      <c r="H62" s="100"/>
      <c r="I62" s="171">
        <v>180</v>
      </c>
      <c r="J62" s="43">
        <v>1000</v>
      </c>
      <c r="K62" s="100"/>
      <c r="L62" s="42">
        <v>150</v>
      </c>
      <c r="M62" s="171">
        <f t="shared" ref="M62:M72" si="1">A62*35</f>
        <v>350</v>
      </c>
      <c r="N62" s="43">
        <f t="shared" ref="N62:N72" si="2">A62*45</f>
        <v>450</v>
      </c>
      <c r="O62" s="100"/>
      <c r="P62" s="139" t="s">
        <v>18</v>
      </c>
      <c r="Q62" s="19">
        <v>2149</v>
      </c>
      <c r="R62" s="180">
        <v>200</v>
      </c>
      <c r="S62" s="100"/>
      <c r="T62" s="139" t="s">
        <v>18</v>
      </c>
      <c r="U62" s="27" t="s">
        <v>80</v>
      </c>
      <c r="V62" s="100"/>
      <c r="W62" s="139" t="s">
        <v>18</v>
      </c>
      <c r="X62" s="43" t="s">
        <v>18</v>
      </c>
    </row>
    <row r="63" spans="1:24">
      <c r="A63" s="8">
        <v>15</v>
      </c>
      <c r="B63" s="171">
        <v>50</v>
      </c>
      <c r="C63" s="122" t="s">
        <v>17</v>
      </c>
      <c r="D63" s="159">
        <v>1500</v>
      </c>
      <c r="E63" s="100"/>
      <c r="F63" s="139" t="s">
        <v>18</v>
      </c>
      <c r="G63" s="43" t="s">
        <v>18</v>
      </c>
      <c r="H63" s="100"/>
      <c r="I63" s="171" t="s">
        <v>17</v>
      </c>
      <c r="J63" s="43" t="s">
        <v>17</v>
      </c>
      <c r="K63" s="100"/>
      <c r="L63" s="42">
        <v>225</v>
      </c>
      <c r="M63" s="171">
        <f t="shared" si="1"/>
        <v>525</v>
      </c>
      <c r="N63" s="43">
        <f t="shared" si="2"/>
        <v>675</v>
      </c>
      <c r="O63" s="100"/>
      <c r="P63" s="139" t="s">
        <v>18</v>
      </c>
      <c r="Q63" s="19" t="s">
        <v>17</v>
      </c>
      <c r="R63" s="180">
        <v>300</v>
      </c>
      <c r="S63" s="100"/>
      <c r="T63" s="139" t="s">
        <v>18</v>
      </c>
      <c r="U63" s="27" t="s">
        <v>80</v>
      </c>
      <c r="V63" s="100"/>
      <c r="W63" s="139" t="s">
        <v>18</v>
      </c>
      <c r="X63" s="43" t="s">
        <v>18</v>
      </c>
    </row>
    <row r="64" spans="1:24">
      <c r="A64" s="8">
        <v>20</v>
      </c>
      <c r="B64" s="171" t="s">
        <v>17</v>
      </c>
      <c r="C64" s="122" t="s">
        <v>17</v>
      </c>
      <c r="D64" s="159" t="s">
        <v>17</v>
      </c>
      <c r="E64" s="100"/>
      <c r="F64" s="139" t="s">
        <v>18</v>
      </c>
      <c r="G64" s="43" t="s">
        <v>18</v>
      </c>
      <c r="H64" s="100"/>
      <c r="I64" s="171">
        <v>260</v>
      </c>
      <c r="J64" s="43">
        <v>1800</v>
      </c>
      <c r="K64" s="100"/>
      <c r="L64" s="42">
        <v>300</v>
      </c>
      <c r="M64" s="171">
        <f t="shared" si="1"/>
        <v>700</v>
      </c>
      <c r="N64" s="43">
        <f t="shared" si="2"/>
        <v>900</v>
      </c>
      <c r="O64" s="100"/>
      <c r="P64" s="139" t="s">
        <v>18</v>
      </c>
      <c r="Q64" s="19" t="s">
        <v>17</v>
      </c>
      <c r="R64" s="180">
        <v>400</v>
      </c>
      <c r="S64" s="100"/>
      <c r="T64" s="139" t="s">
        <v>18</v>
      </c>
      <c r="U64" s="27" t="s">
        <v>80</v>
      </c>
      <c r="V64" s="100"/>
      <c r="W64" s="139" t="s">
        <v>18</v>
      </c>
      <c r="X64" s="43" t="s">
        <v>18</v>
      </c>
    </row>
    <row r="65" spans="1:24">
      <c r="A65" s="8">
        <v>25</v>
      </c>
      <c r="B65" s="171">
        <v>100</v>
      </c>
      <c r="C65" s="122">
        <v>1200</v>
      </c>
      <c r="D65" s="159">
        <v>2000</v>
      </c>
      <c r="E65" s="100"/>
      <c r="F65" s="139" t="s">
        <v>18</v>
      </c>
      <c r="G65" s="43" t="s">
        <v>18</v>
      </c>
      <c r="H65" s="100"/>
      <c r="I65" s="171" t="s">
        <v>17</v>
      </c>
      <c r="J65" s="43" t="s">
        <v>17</v>
      </c>
      <c r="K65" s="100"/>
      <c r="L65" s="42">
        <v>375</v>
      </c>
      <c r="M65" s="171">
        <f t="shared" si="1"/>
        <v>875</v>
      </c>
      <c r="N65" s="43">
        <f t="shared" si="2"/>
        <v>1125</v>
      </c>
      <c r="O65" s="100"/>
      <c r="P65" s="139" t="s">
        <v>18</v>
      </c>
      <c r="Q65" s="19">
        <v>4799</v>
      </c>
      <c r="R65" s="180">
        <v>449</v>
      </c>
      <c r="S65" s="100"/>
      <c r="T65" s="139" t="s">
        <v>18</v>
      </c>
      <c r="U65" s="27" t="s">
        <v>80</v>
      </c>
      <c r="V65" s="100"/>
      <c r="W65" s="139" t="s">
        <v>18</v>
      </c>
      <c r="X65" s="43" t="s">
        <v>18</v>
      </c>
    </row>
    <row r="66" spans="1:24">
      <c r="A66" s="8">
        <v>30</v>
      </c>
      <c r="B66" s="171" t="s">
        <v>17</v>
      </c>
      <c r="C66" s="122" t="s">
        <v>17</v>
      </c>
      <c r="D66" s="159" t="s">
        <v>17</v>
      </c>
      <c r="E66" s="100"/>
      <c r="F66" s="139" t="s">
        <v>18</v>
      </c>
      <c r="G66" s="43" t="s">
        <v>18</v>
      </c>
      <c r="H66" s="100"/>
      <c r="I66" s="171">
        <v>300</v>
      </c>
      <c r="J66" s="43" t="s">
        <v>17</v>
      </c>
      <c r="K66" s="100"/>
      <c r="L66" s="42">
        <v>450</v>
      </c>
      <c r="M66" s="171">
        <f t="shared" si="1"/>
        <v>1050</v>
      </c>
      <c r="N66" s="43">
        <f t="shared" si="2"/>
        <v>1350</v>
      </c>
      <c r="O66" s="100"/>
      <c r="P66" s="139" t="s">
        <v>18</v>
      </c>
      <c r="Q66" s="19" t="s">
        <v>17</v>
      </c>
      <c r="R66" s="180">
        <v>449</v>
      </c>
      <c r="S66" s="100"/>
      <c r="T66" s="139" t="s">
        <v>18</v>
      </c>
      <c r="U66" s="27" t="s">
        <v>80</v>
      </c>
      <c r="V66" s="100"/>
      <c r="W66" s="139" t="s">
        <v>18</v>
      </c>
      <c r="X66" s="43" t="s">
        <v>18</v>
      </c>
    </row>
    <row r="67" spans="1:24">
      <c r="A67" s="8">
        <v>50</v>
      </c>
      <c r="B67" s="171">
        <v>200</v>
      </c>
      <c r="C67" s="122">
        <v>2200</v>
      </c>
      <c r="D67" s="159">
        <v>4000</v>
      </c>
      <c r="E67" s="100"/>
      <c r="F67" s="139" t="s">
        <v>18</v>
      </c>
      <c r="G67" s="43" t="s">
        <v>18</v>
      </c>
      <c r="H67" s="100"/>
      <c r="I67" s="171">
        <v>360</v>
      </c>
      <c r="J67" s="43">
        <v>3000</v>
      </c>
      <c r="K67" s="100"/>
      <c r="L67" s="42">
        <v>750</v>
      </c>
      <c r="M67" s="171">
        <f t="shared" si="1"/>
        <v>1750</v>
      </c>
      <c r="N67" s="43">
        <f t="shared" si="2"/>
        <v>2250</v>
      </c>
      <c r="O67" s="100"/>
      <c r="P67" s="139" t="s">
        <v>18</v>
      </c>
      <c r="Q67" s="19">
        <v>6999</v>
      </c>
      <c r="R67" s="180">
        <v>629</v>
      </c>
      <c r="S67" s="100"/>
      <c r="T67" s="139" t="s">
        <v>18</v>
      </c>
      <c r="U67" s="27" t="s">
        <v>80</v>
      </c>
      <c r="V67" s="100"/>
      <c r="W67" s="139" t="s">
        <v>18</v>
      </c>
      <c r="X67" s="43" t="s">
        <v>18</v>
      </c>
    </row>
    <row r="68" spans="1:24">
      <c r="A68" s="8">
        <v>100</v>
      </c>
      <c r="B68" s="171">
        <v>300</v>
      </c>
      <c r="C68" s="122">
        <v>4000</v>
      </c>
      <c r="D68" s="159">
        <v>8000</v>
      </c>
      <c r="E68" s="100"/>
      <c r="F68" s="139" t="s">
        <v>18</v>
      </c>
      <c r="G68" s="43" t="s">
        <v>18</v>
      </c>
      <c r="H68" s="100"/>
      <c r="I68" s="171">
        <v>500</v>
      </c>
      <c r="J68" s="43">
        <v>5000</v>
      </c>
      <c r="K68" s="100"/>
      <c r="L68" s="42">
        <v>1500</v>
      </c>
      <c r="M68" s="171">
        <f t="shared" si="1"/>
        <v>3500</v>
      </c>
      <c r="N68" s="43">
        <f t="shared" si="2"/>
        <v>4500</v>
      </c>
      <c r="O68" s="100"/>
      <c r="P68" s="139" t="s">
        <v>18</v>
      </c>
      <c r="Q68" s="19">
        <v>9999</v>
      </c>
      <c r="R68" s="180">
        <v>1149</v>
      </c>
      <c r="S68" s="100"/>
      <c r="T68" s="139" t="s">
        <v>18</v>
      </c>
      <c r="U68" s="27" t="s">
        <v>80</v>
      </c>
      <c r="V68" s="100"/>
      <c r="W68" s="139" t="s">
        <v>18</v>
      </c>
      <c r="X68" s="43" t="s">
        <v>18</v>
      </c>
    </row>
    <row r="69" spans="1:24">
      <c r="A69" s="8">
        <v>250</v>
      </c>
      <c r="B69" s="171" t="s">
        <v>17</v>
      </c>
      <c r="C69" s="122">
        <v>8000</v>
      </c>
      <c r="D69" s="159" t="s">
        <v>17</v>
      </c>
      <c r="E69" s="100"/>
      <c r="F69" s="139" t="s">
        <v>18</v>
      </c>
      <c r="G69" s="43" t="s">
        <v>18</v>
      </c>
      <c r="H69" s="100"/>
      <c r="I69" s="171">
        <v>800</v>
      </c>
      <c r="J69" s="43" t="s">
        <v>17</v>
      </c>
      <c r="K69" s="100"/>
      <c r="L69" s="42">
        <v>3750</v>
      </c>
      <c r="M69" s="171">
        <f t="shared" si="1"/>
        <v>8750</v>
      </c>
      <c r="N69" s="43">
        <f t="shared" si="2"/>
        <v>11250</v>
      </c>
      <c r="O69" s="100"/>
      <c r="P69" s="139" t="s">
        <v>18</v>
      </c>
      <c r="Q69" s="19" t="s">
        <v>19</v>
      </c>
      <c r="R69" s="180">
        <v>1999</v>
      </c>
      <c r="S69" s="100"/>
      <c r="T69" s="139" t="s">
        <v>18</v>
      </c>
      <c r="U69" s="27" t="s">
        <v>80</v>
      </c>
      <c r="V69" s="100"/>
      <c r="W69" s="139" t="s">
        <v>18</v>
      </c>
      <c r="X69" s="43" t="s">
        <v>18</v>
      </c>
    </row>
    <row r="70" spans="1:24">
      <c r="A70" s="8">
        <v>500</v>
      </c>
      <c r="B70" s="171">
        <v>500</v>
      </c>
      <c r="C70" s="122">
        <v>12000</v>
      </c>
      <c r="D70" s="159" t="s">
        <v>17</v>
      </c>
      <c r="E70" s="100"/>
      <c r="F70" s="139" t="s">
        <v>18</v>
      </c>
      <c r="G70" s="43" t="s">
        <v>18</v>
      </c>
      <c r="H70" s="100"/>
      <c r="I70" s="171">
        <v>900</v>
      </c>
      <c r="J70" s="43" t="s">
        <v>17</v>
      </c>
      <c r="K70" s="100"/>
      <c r="L70" s="42">
        <v>7500</v>
      </c>
      <c r="M70" s="171">
        <f t="shared" si="1"/>
        <v>17500</v>
      </c>
      <c r="N70" s="43">
        <f t="shared" si="2"/>
        <v>22500</v>
      </c>
      <c r="O70" s="100"/>
      <c r="P70" s="139" t="s">
        <v>18</v>
      </c>
      <c r="Q70" s="19" t="s">
        <v>19</v>
      </c>
      <c r="R70" s="180" t="s">
        <v>19</v>
      </c>
      <c r="S70" s="100"/>
      <c r="T70" s="139" t="s">
        <v>18</v>
      </c>
      <c r="U70" s="27" t="s">
        <v>80</v>
      </c>
      <c r="V70" s="100"/>
      <c r="W70" s="139" t="s">
        <v>18</v>
      </c>
      <c r="X70" s="43" t="s">
        <v>18</v>
      </c>
    </row>
    <row r="71" spans="1:24">
      <c r="A71" s="8">
        <v>2000</v>
      </c>
      <c r="B71" s="171">
        <v>1000</v>
      </c>
      <c r="C71" s="122">
        <v>16000</v>
      </c>
      <c r="D71" s="159" t="s">
        <v>17</v>
      </c>
      <c r="E71" s="100"/>
      <c r="F71" s="139" t="s">
        <v>18</v>
      </c>
      <c r="G71" s="43" t="s">
        <v>18</v>
      </c>
      <c r="H71" s="100"/>
      <c r="I71" s="171" t="s">
        <v>19</v>
      </c>
      <c r="J71" s="43" t="s">
        <v>17</v>
      </c>
      <c r="K71" s="100"/>
      <c r="L71" s="42">
        <v>30000</v>
      </c>
      <c r="M71" s="171">
        <f t="shared" si="1"/>
        <v>70000</v>
      </c>
      <c r="N71" s="43">
        <f t="shared" si="2"/>
        <v>90000</v>
      </c>
      <c r="O71" s="100"/>
      <c r="P71" s="139" t="s">
        <v>18</v>
      </c>
      <c r="Q71" s="19" t="s">
        <v>19</v>
      </c>
      <c r="R71" s="180" t="s">
        <v>19</v>
      </c>
      <c r="S71" s="100"/>
      <c r="T71" s="139" t="s">
        <v>18</v>
      </c>
      <c r="U71" s="27" t="s">
        <v>80</v>
      </c>
      <c r="V71" s="100"/>
      <c r="W71" s="139" t="s">
        <v>18</v>
      </c>
      <c r="X71" s="43" t="s">
        <v>18</v>
      </c>
    </row>
    <row r="72" spans="1:24">
      <c r="A72" s="8">
        <v>10000</v>
      </c>
      <c r="B72" s="171" t="s">
        <v>17</v>
      </c>
      <c r="C72" s="122">
        <v>20000</v>
      </c>
      <c r="D72" s="159" t="s">
        <v>17</v>
      </c>
      <c r="E72" s="100"/>
      <c r="F72" s="139" t="s">
        <v>18</v>
      </c>
      <c r="G72" s="43" t="s">
        <v>18</v>
      </c>
      <c r="H72" s="100"/>
      <c r="I72" s="171" t="s">
        <v>19</v>
      </c>
      <c r="J72" s="43" t="s">
        <v>17</v>
      </c>
      <c r="K72" s="100"/>
      <c r="L72" s="42">
        <v>150000</v>
      </c>
      <c r="M72" s="171">
        <f t="shared" si="1"/>
        <v>350000</v>
      </c>
      <c r="N72" s="43">
        <f t="shared" si="2"/>
        <v>450000</v>
      </c>
      <c r="O72" s="100"/>
      <c r="P72" s="139" t="s">
        <v>18</v>
      </c>
      <c r="Q72" s="19" t="s">
        <v>19</v>
      </c>
      <c r="R72" s="180" t="s">
        <v>19</v>
      </c>
      <c r="S72" s="100"/>
      <c r="T72" s="139" t="s">
        <v>18</v>
      </c>
      <c r="U72" s="27" t="s">
        <v>80</v>
      </c>
      <c r="V72" s="100"/>
      <c r="W72" s="139" t="s">
        <v>18</v>
      </c>
      <c r="X72" s="43" t="s">
        <v>18</v>
      </c>
    </row>
    <row r="73" spans="1:24">
      <c r="A73" s="8" t="s">
        <v>4</v>
      </c>
      <c r="B73" s="172" t="s">
        <v>17</v>
      </c>
      <c r="C73" s="123">
        <v>24000</v>
      </c>
      <c r="D73" s="190" t="s">
        <v>17</v>
      </c>
      <c r="E73" s="101"/>
      <c r="F73" s="140" t="s">
        <v>18</v>
      </c>
      <c r="G73" s="45" t="s">
        <v>18</v>
      </c>
      <c r="H73" s="101"/>
      <c r="I73" s="172" t="s">
        <v>19</v>
      </c>
      <c r="J73" s="45">
        <v>7000</v>
      </c>
      <c r="K73" s="101"/>
      <c r="L73" s="44" t="s">
        <v>17</v>
      </c>
      <c r="M73" s="172" t="s">
        <v>17</v>
      </c>
      <c r="N73" s="45" t="s">
        <v>17</v>
      </c>
      <c r="O73" s="101"/>
      <c r="P73" s="140" t="s">
        <v>18</v>
      </c>
      <c r="Q73" s="81" t="s">
        <v>19</v>
      </c>
      <c r="R73" s="181" t="s">
        <v>19</v>
      </c>
      <c r="S73" s="101"/>
      <c r="T73" s="140" t="s">
        <v>18</v>
      </c>
      <c r="U73" s="86" t="s">
        <v>80</v>
      </c>
      <c r="V73" s="101"/>
      <c r="W73" s="140" t="s">
        <v>18</v>
      </c>
      <c r="X73" s="45" t="s">
        <v>18</v>
      </c>
    </row>
    <row r="74" spans="1:24">
      <c r="A74" s="47" t="s">
        <v>89</v>
      </c>
    </row>
    <row r="75" spans="1:24">
      <c r="A75" s="57" t="s">
        <v>5</v>
      </c>
    </row>
    <row r="76" spans="1:24">
      <c r="A76" s="58" t="s">
        <v>87</v>
      </c>
    </row>
    <row r="77" spans="1:24">
      <c r="A77" s="59" t="s">
        <v>6</v>
      </c>
    </row>
    <row r="78" spans="1:24">
      <c r="A78" s="60" t="s">
        <v>38</v>
      </c>
    </row>
    <row r="79" spans="1:24">
      <c r="A79" s="61" t="s">
        <v>88</v>
      </c>
    </row>
  </sheetData>
  <sortState ref="A24:A28">
    <sortCondition ref="A24:A28"/>
  </sortState>
  <mergeCells count="10">
    <mergeCell ref="L16:N16"/>
    <mergeCell ref="P16:R16"/>
    <mergeCell ref="T16:U16"/>
    <mergeCell ref="W16:X16"/>
    <mergeCell ref="I10:J10"/>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2015-02-19T13:42:04Z</dcterms:modified>
</cp:coreProperties>
</file>