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10-Park Factors/"/>
    </mc:Choice>
  </mc:AlternateContent>
  <bookViews>
    <workbookView xWindow="0" yWindow="460" windowWidth="38400" windowHeight="17020"/>
  </bookViews>
  <sheets>
    <sheet name="parks" sheetId="1" r:id="rId1"/>
    <sheet name="Trout" sheetId="2" r:id="rId2"/>
  </sheets>
  <definedNames>
    <definedName name="Opp">parks!$P$15:$P$176</definedName>
    <definedName name="R_">parks!$R$15:$R$176</definedName>
    <definedName name="RA">parks!$S$15:$S$176</definedName>
    <definedName name="Road">parks!$O$15:$O$176</definedName>
    <definedName name="Tm">parks!$N$15:$N$176</definedName>
    <definedName name="W_L">parks!$Q$15:$Q$176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Y6" i="1"/>
  <c r="Y25" i="1"/>
  <c r="Y26" i="1"/>
  <c r="V23" i="1"/>
  <c r="V25" i="1"/>
  <c r="Y8" i="1"/>
  <c r="W7" i="1"/>
  <c r="Z22" i="1"/>
  <c r="Z23" i="1"/>
  <c r="Z24" i="1"/>
  <c r="Z10" i="1"/>
  <c r="Z11" i="1"/>
  <c r="AA11" i="1"/>
  <c r="G16" i="2"/>
  <c r="H16" i="2"/>
  <c r="I16" i="2"/>
  <c r="J16" i="2"/>
  <c r="F16" i="2"/>
  <c r="L16" i="2"/>
  <c r="M16" i="2"/>
  <c r="F18" i="2"/>
  <c r="G14" i="2"/>
  <c r="G15" i="2"/>
  <c r="H14" i="2"/>
  <c r="H15" i="2"/>
  <c r="I14" i="2"/>
  <c r="I15" i="2"/>
  <c r="J14" i="2"/>
  <c r="J15" i="2"/>
  <c r="F15" i="2"/>
  <c r="M14" i="2"/>
  <c r="L14" i="2"/>
  <c r="L15" i="2"/>
  <c r="K15" i="2"/>
  <c r="M15" i="2"/>
  <c r="V41" i="1"/>
  <c r="W41" i="1"/>
  <c r="W38" i="1"/>
  <c r="V38" i="1"/>
  <c r="R6" i="1"/>
  <c r="W17" i="1"/>
  <c r="W16" i="1"/>
  <c r="V17" i="1"/>
  <c r="V16" i="1"/>
  <c r="V20" i="1"/>
  <c r="U17" i="1"/>
  <c r="U16" i="1"/>
  <c r="F17" i="2"/>
  <c r="C17" i="2"/>
</calcChain>
</file>

<file path=xl/sharedStrings.xml><?xml version="1.0" encoding="utf-8"?>
<sst xmlns="http://schemas.openxmlformats.org/spreadsheetml/2006/main" count="714" uniqueCount="127">
  <si>
    <t>RUNS</t>
  </si>
  <si>
    <t>HR</t>
  </si>
  <si>
    <t>H</t>
  </si>
  <si>
    <t>2B</t>
  </si>
  <si>
    <t>3B</t>
  </si>
  <si>
    <t>BB</t>
  </si>
  <si>
    <t>PARK NAME</t>
  </si>
  <si>
    <t>Marlins Park (Miami, Florida)</t>
  </si>
  <si>
    <t>Citi Field (New York, New York)</t>
  </si>
  <si>
    <t>Tropicana Field (St. Petersburg, Florida)</t>
  </si>
  <si>
    <t>Dodger Stadium (Los Angeles, California)</t>
  </si>
  <si>
    <t>Oakland Coliseum (Oakland, California)</t>
  </si>
  <si>
    <t>Citizens Bank Park (Philadelphia, Pennsylvania)</t>
  </si>
  <si>
    <t>Minute Maid Park (Houston, Texas)</t>
  </si>
  <si>
    <t>Wrigley Field (Chicago, Illinois)</t>
  </si>
  <si>
    <t>Angel Stadium of Anaheim (Anaheim, California)</t>
  </si>
  <si>
    <t>Safeco Field (Seattle, Washington)</t>
  </si>
  <si>
    <t>Guaranteed Rate Field (Chicago, Illinois)</t>
  </si>
  <si>
    <t>Miller Park (Milwaukee, Wisconsin)</t>
  </si>
  <si>
    <t>Oriole Park at Camden Yards (Baltimore, Maryland)</t>
  </si>
  <si>
    <t>Great American Ball Park (Cincinnati, Ohio)</t>
  </si>
  <si>
    <t>Busch Stadium (St. Louis, Missouri)</t>
  </si>
  <si>
    <t>Nationals Park (Washington, D.C.)</t>
  </si>
  <si>
    <t>Yankee Stadium (New York, New York)</t>
  </si>
  <si>
    <t>Comerica Park (Detroit, Michigan)</t>
  </si>
  <si>
    <t>Turner Field (Cumberland, Georgia)</t>
  </si>
  <si>
    <t>PNC Park (Pittsburgh, Pennsylvania)</t>
  </si>
  <si>
    <t>Petco Park (San Diego, California)</t>
  </si>
  <si>
    <t>Target Field (Minneapolis, Minnesota)</t>
  </si>
  <si>
    <t>Rogers Centre (Toronto, Ontario)</t>
  </si>
  <si>
    <t>AT&amp;T Park (San Francisco, California)</t>
  </si>
  <si>
    <t>Kauffman Stadium (Kansas City, Missouri)</t>
  </si>
  <si>
    <t>Globe Life Park in Arlington (Arlington, Texas)</t>
  </si>
  <si>
    <t>Progressive Field (Cleveland, Ohio)</t>
  </si>
  <si>
    <t>Chase Field (Phoenix, Arizona)</t>
  </si>
  <si>
    <t>Fenway Park (Boston, Massachusetts)</t>
  </si>
  <si>
    <t>Coors Field (Denver, Colorado)</t>
  </si>
  <si>
    <t>Glossary</t>
  </si>
  <si>
    <t>PF: ((homeRS + homeRA)/(homeG)) / ((roadRS + roadRA)/(roadG))</t>
  </si>
  <si>
    <t>homeRS: Runs scored at home</t>
  </si>
  <si>
    <t>homeRA: Runs allowed at home</t>
  </si>
  <si>
    <t>homeG: Home games</t>
  </si>
  <si>
    <t>Tm</t>
  </si>
  <si>
    <t>Opp</t>
  </si>
  <si>
    <t>W/L</t>
  </si>
  <si>
    <t>R</t>
  </si>
  <si>
    <t>RA</t>
  </si>
  <si>
    <t>LAA</t>
  </si>
  <si>
    <t>CHC</t>
  </si>
  <si>
    <t>L</t>
  </si>
  <si>
    <t>TEX</t>
  </si>
  <si>
    <t>W-wo</t>
  </si>
  <si>
    <t>W</t>
  </si>
  <si>
    <t>@</t>
  </si>
  <si>
    <t>OAK</t>
  </si>
  <si>
    <t>MIN</t>
  </si>
  <si>
    <t>L-wo</t>
  </si>
  <si>
    <t>CHW</t>
  </si>
  <si>
    <t>SEA</t>
  </si>
  <si>
    <t>KCR</t>
  </si>
  <si>
    <t>MIL</t>
  </si>
  <si>
    <t>TBR</t>
  </si>
  <si>
    <t>STL</t>
  </si>
  <si>
    <t>LAD</t>
  </si>
  <si>
    <t>BAL</t>
  </si>
  <si>
    <t>HOU</t>
  </si>
  <si>
    <t>DET</t>
  </si>
  <si>
    <t>PIT</t>
  </si>
  <si>
    <t>NYY</t>
  </si>
  <si>
    <t>CLE</t>
  </si>
  <si>
    <t>BOS</t>
  </si>
  <si>
    <t>TOR</t>
  </si>
  <si>
    <t>CIN</t>
  </si>
  <si>
    <t>Games</t>
  </si>
  <si>
    <t>Home</t>
  </si>
  <si>
    <t>Road</t>
  </si>
  <si>
    <t>RF</t>
  </si>
  <si>
    <t>Park Factor</t>
  </si>
  <si>
    <t>Angels 2016</t>
  </si>
  <si>
    <t>Overall</t>
  </si>
  <si>
    <t>AB</t>
  </si>
  <si>
    <t>RBI</t>
  </si>
  <si>
    <t>HBP</t>
  </si>
  <si>
    <t>SO</t>
  </si>
  <si>
    <t>SB</t>
  </si>
  <si>
    <t>CS</t>
  </si>
  <si>
    <t>AVG</t>
  </si>
  <si>
    <t>OBP</t>
  </si>
  <si>
    <t>SLG</t>
  </si>
  <si>
    <t>OPS</t>
  </si>
  <si>
    <t>Total</t>
  </si>
  <si>
    <t>By Breakdown</t>
  </si>
  <si>
    <t>vs. Left</t>
  </si>
  <si>
    <t>vs. Right</t>
  </si>
  <si>
    <t>Away</t>
  </si>
  <si>
    <t>Rockies</t>
  </si>
  <si>
    <t>83.4 runs in Florida = 100 normal runs</t>
  </si>
  <si>
    <t>136.8 runs in Colorado = 100 normal runs</t>
  </si>
  <si>
    <t>Colorado</t>
  </si>
  <si>
    <t>Unadjusted</t>
  </si>
  <si>
    <t>Marlins</t>
  </si>
  <si>
    <t>Adjusted Home</t>
  </si>
  <si>
    <t>Adjusted totals</t>
  </si>
  <si>
    <t>n</t>
  </si>
  <si>
    <t>wOBA</t>
  </si>
  <si>
    <t>wOBAScale</t>
  </si>
  <si>
    <t>wBB</t>
  </si>
  <si>
    <t>wHBP</t>
  </si>
  <si>
    <t>w1B</t>
  </si>
  <si>
    <t>w2B</t>
  </si>
  <si>
    <t>w3B</t>
  </si>
  <si>
    <t>wHR</t>
  </si>
  <si>
    <t>runSB</t>
  </si>
  <si>
    <t>runCS</t>
  </si>
  <si>
    <t>R/PA</t>
  </si>
  <si>
    <t>R/W</t>
  </si>
  <si>
    <t>cFIP</t>
  </si>
  <si>
    <t>Numerator of wobP unadjusted</t>
  </si>
  <si>
    <t>Numerator of wobP adjusted</t>
  </si>
  <si>
    <t>111/100*</t>
  </si>
  <si>
    <t>TROUT WAS 56.3</t>
  </si>
  <si>
    <t>I GET 6 RUN ADJUSTMENT</t>
  </si>
  <si>
    <t>91 runs in Angels = 100 runs in normal parK</t>
  </si>
  <si>
    <t>Multiply Runs in LA by 1/.91</t>
  </si>
  <si>
    <t>Runs</t>
  </si>
  <si>
    <t>Home scored</t>
  </si>
  <si>
    <t>Away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</si>
</sst>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Helvetica"/>
    </font>
    <font>
      <sz val="8"/>
      <name val="Helvetica"/>
    </font>
    <font>
      <b/>
      <sz val="11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4:AC176"/>
  <sheetViews>
    <sheetView tabSelected="1" topLeftCell="I2" workbookViewId="0">
      <selection activeCell="Z15" sqref="Z15"/>
    </sheetView>
  </sheetViews>
  <sheetFormatPr baseColWidth="10" defaultColWidth="8.83203125" defaultRowHeight="15" x14ac:dyDescent="0.2"/>
  <cols>
    <col min="4" max="4" width="12.1640625" customWidth="1"/>
    <col min="5" max="5" width="45.6640625" bestFit="1" customWidth="1"/>
    <col min="25" max="25" width="12.83203125" customWidth="1"/>
  </cols>
  <sheetData>
    <row r="4" spans="4:29" x14ac:dyDescent="0.2">
      <c r="R4" t="s">
        <v>122</v>
      </c>
    </row>
    <row r="5" spans="4:29" x14ac:dyDescent="0.2">
      <c r="R5" t="s">
        <v>123</v>
      </c>
      <c r="Y5">
        <f>0.062/1.21</f>
        <v>5.1239669421487603E-2</v>
      </c>
    </row>
    <row r="6" spans="4:29" x14ac:dyDescent="0.2">
      <c r="D6" s="1" t="s">
        <v>6</v>
      </c>
      <c r="E6" s="1" t="s">
        <v>6</v>
      </c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R6">
        <f>(1/0.91+1)*0.5</f>
        <v>1.0494505494505493</v>
      </c>
      <c r="Y6">
        <f>Y5*415</f>
        <v>21.264462809917354</v>
      </c>
    </row>
    <row r="7" spans="4:29" x14ac:dyDescent="0.2">
      <c r="D7" s="1">
        <v>1</v>
      </c>
      <c r="E7" s="1" t="s">
        <v>7</v>
      </c>
      <c r="F7" s="1">
        <v>0.83399999999999996</v>
      </c>
      <c r="G7" s="1">
        <v>0.79300000000000004</v>
      </c>
      <c r="H7" s="1">
        <v>0.86799999999999999</v>
      </c>
      <c r="I7" s="1">
        <v>0.96299999999999997</v>
      </c>
      <c r="J7" s="1">
        <v>0.66700000000000004</v>
      </c>
      <c r="K7" s="1">
        <v>0.96699999999999997</v>
      </c>
      <c r="W7">
        <f>508/1.368</f>
        <v>371.34502923976606</v>
      </c>
    </row>
    <row r="8" spans="4:29" x14ac:dyDescent="0.2">
      <c r="D8" s="1">
        <v>2</v>
      </c>
      <c r="E8" s="1" t="s">
        <v>8</v>
      </c>
      <c r="F8" s="1">
        <v>0.98799999999999999</v>
      </c>
      <c r="G8" s="1">
        <v>1.0900000000000001</v>
      </c>
      <c r="H8" s="1">
        <v>0.88700000000000001</v>
      </c>
      <c r="I8" s="1">
        <v>0.83799999999999997</v>
      </c>
      <c r="J8" s="1">
        <v>0.45500000000000002</v>
      </c>
      <c r="K8" s="1">
        <v>1.1679999999999999</v>
      </c>
      <c r="N8" t="s">
        <v>38</v>
      </c>
      <c r="Y8">
        <f>708/162</f>
        <v>4.3703703703703702</v>
      </c>
    </row>
    <row r="9" spans="4:29" x14ac:dyDescent="0.2">
      <c r="D9" s="1">
        <v>3</v>
      </c>
      <c r="E9" s="1" t="s">
        <v>9</v>
      </c>
      <c r="F9" s="1">
        <v>0.88900000000000001</v>
      </c>
      <c r="G9" s="1">
        <v>0.877</v>
      </c>
      <c r="H9" s="1">
        <v>0.90100000000000002</v>
      </c>
      <c r="I9" s="1">
        <v>0.86099999999999999</v>
      </c>
      <c r="J9" s="1">
        <v>0.95199999999999996</v>
      </c>
      <c r="K9" s="1">
        <v>1.048</v>
      </c>
      <c r="N9" t="s">
        <v>39</v>
      </c>
    </row>
    <row r="10" spans="4:29" x14ac:dyDescent="0.2">
      <c r="D10" s="1">
        <v>4</v>
      </c>
      <c r="E10" s="1" t="s">
        <v>10</v>
      </c>
      <c r="F10" s="1">
        <v>0.81299999999999994</v>
      </c>
      <c r="G10" s="1">
        <v>0.91400000000000003</v>
      </c>
      <c r="H10" s="1">
        <v>0.90800000000000003</v>
      </c>
      <c r="I10" s="1">
        <v>0.91900000000000004</v>
      </c>
      <c r="J10" s="1">
        <v>0.38200000000000001</v>
      </c>
      <c r="K10" s="1">
        <v>0.89500000000000002</v>
      </c>
      <c r="N10" t="s">
        <v>40</v>
      </c>
      <c r="Y10" t="s">
        <v>125</v>
      </c>
      <c r="Z10">
        <f>(AB15+AC15)/81</f>
        <v>12.160493827160494</v>
      </c>
      <c r="AA10" t="s">
        <v>95</v>
      </c>
    </row>
    <row r="11" spans="4:29" x14ac:dyDescent="0.2">
      <c r="D11" s="1">
        <v>5</v>
      </c>
      <c r="E11" s="1" t="s">
        <v>11</v>
      </c>
      <c r="F11" s="1">
        <v>0.82899999999999996</v>
      </c>
      <c r="G11" s="1">
        <v>0.72699999999999998</v>
      </c>
      <c r="H11" s="1">
        <v>0.92100000000000004</v>
      </c>
      <c r="I11" s="1">
        <v>0.95399999999999996</v>
      </c>
      <c r="J11" s="1">
        <v>1.0429999999999999</v>
      </c>
      <c r="K11" s="1">
        <v>0.872</v>
      </c>
      <c r="N11" t="s">
        <v>41</v>
      </c>
      <c r="Y11" t="s">
        <v>126</v>
      </c>
      <c r="Z11">
        <f>(AB16+AC16)/81</f>
        <v>8.8888888888888893</v>
      </c>
      <c r="AA11">
        <f>Z10/Z11</f>
        <v>1.3680555555555556</v>
      </c>
    </row>
    <row r="12" spans="4:29" x14ac:dyDescent="0.2">
      <c r="D12" s="1">
        <v>6</v>
      </c>
      <c r="E12" s="1" t="s">
        <v>12</v>
      </c>
      <c r="F12" s="1">
        <v>0.84</v>
      </c>
      <c r="G12" s="1">
        <v>1.149</v>
      </c>
      <c r="H12" s="1">
        <v>0.92400000000000004</v>
      </c>
      <c r="I12" s="1">
        <v>0.82099999999999995</v>
      </c>
      <c r="J12" s="1">
        <v>0.88900000000000001</v>
      </c>
      <c r="K12" s="1">
        <v>0.96899999999999997</v>
      </c>
    </row>
    <row r="13" spans="4:29" x14ac:dyDescent="0.2">
      <c r="D13" s="1">
        <v>7</v>
      </c>
      <c r="E13" s="1" t="s">
        <v>13</v>
      </c>
      <c r="F13" s="1">
        <v>0.80800000000000005</v>
      </c>
      <c r="G13" s="1">
        <v>0.82199999999999995</v>
      </c>
      <c r="H13" s="1">
        <v>0.92600000000000005</v>
      </c>
      <c r="I13" s="1">
        <v>0.88600000000000001</v>
      </c>
      <c r="J13" s="1">
        <v>1.1519999999999999</v>
      </c>
      <c r="K13" s="1">
        <v>0.91800000000000004</v>
      </c>
      <c r="Z13" s="1" t="s">
        <v>95</v>
      </c>
    </row>
    <row r="14" spans="4:29" x14ac:dyDescent="0.2">
      <c r="D14" s="1">
        <v>8</v>
      </c>
      <c r="E14" s="1" t="s">
        <v>14</v>
      </c>
      <c r="F14" s="1">
        <v>0.874</v>
      </c>
      <c r="G14" s="1">
        <v>0.81899999999999995</v>
      </c>
      <c r="H14" s="1">
        <v>0.92800000000000005</v>
      </c>
      <c r="I14" s="1">
        <v>0.93</v>
      </c>
      <c r="J14" s="1">
        <v>1.0449999999999999</v>
      </c>
      <c r="K14" s="1">
        <v>1.0660000000000001</v>
      </c>
      <c r="N14" t="s">
        <v>42</v>
      </c>
      <c r="O14" t="s">
        <v>75</v>
      </c>
      <c r="P14" t="s">
        <v>43</v>
      </c>
      <c r="Q14" t="s">
        <v>44</v>
      </c>
      <c r="R14" t="s">
        <v>45</v>
      </c>
      <c r="S14" t="s">
        <v>46</v>
      </c>
      <c r="AA14" t="s">
        <v>73</v>
      </c>
      <c r="AB14" t="s">
        <v>124</v>
      </c>
      <c r="AC14" t="s">
        <v>46</v>
      </c>
    </row>
    <row r="15" spans="4:29" x14ac:dyDescent="0.2">
      <c r="D15" s="1">
        <v>9</v>
      </c>
      <c r="E15" s="1" t="s">
        <v>15</v>
      </c>
      <c r="F15" s="1">
        <v>0.91</v>
      </c>
      <c r="G15" s="1">
        <v>1.056</v>
      </c>
      <c r="H15" s="1">
        <v>0.93600000000000005</v>
      </c>
      <c r="I15" s="1">
        <v>0.82799999999999996</v>
      </c>
      <c r="J15" s="1">
        <v>0.6</v>
      </c>
      <c r="K15" s="1">
        <v>0.95799999999999996</v>
      </c>
      <c r="M15">
        <v>1</v>
      </c>
      <c r="N15" t="s">
        <v>47</v>
      </c>
      <c r="P15" t="s">
        <v>48</v>
      </c>
      <c r="Q15" t="s">
        <v>49</v>
      </c>
      <c r="R15">
        <v>0</v>
      </c>
      <c r="S15">
        <v>9</v>
      </c>
      <c r="U15" t="s">
        <v>73</v>
      </c>
      <c r="V15" t="s">
        <v>76</v>
      </c>
      <c r="W15" t="s">
        <v>46</v>
      </c>
      <c r="Z15" t="s">
        <v>74</v>
      </c>
      <c r="AA15">
        <v>81</v>
      </c>
      <c r="AB15">
        <v>508</v>
      </c>
      <c r="AC15">
        <v>477</v>
      </c>
    </row>
    <row r="16" spans="4:29" x14ac:dyDescent="0.2">
      <c r="D16" s="1">
        <v>10</v>
      </c>
      <c r="E16" s="1" t="s">
        <v>16</v>
      </c>
      <c r="F16" s="1">
        <v>0.94099999999999995</v>
      </c>
      <c r="G16" s="1">
        <v>1.1579999999999999</v>
      </c>
      <c r="H16" s="1">
        <v>0.95299999999999996</v>
      </c>
      <c r="I16" s="1">
        <v>0.96299999999999997</v>
      </c>
      <c r="J16" s="1">
        <v>0.53800000000000003</v>
      </c>
      <c r="K16" s="1">
        <v>1.0289999999999999</v>
      </c>
      <c r="M16">
        <v>2</v>
      </c>
      <c r="N16" t="s">
        <v>47</v>
      </c>
      <c r="P16" t="s">
        <v>48</v>
      </c>
      <c r="Q16" t="s">
        <v>49</v>
      </c>
      <c r="R16">
        <v>1</v>
      </c>
      <c r="S16">
        <v>6</v>
      </c>
      <c r="T16" t="s">
        <v>74</v>
      </c>
      <c r="U16">
        <f>COUNTIF(Road,"")</f>
        <v>81</v>
      </c>
      <c r="V16">
        <f>SUMIF(Road,"",R_)</f>
        <v>337</v>
      </c>
      <c r="W16">
        <f>SUMIF(Road,"",RA)</f>
        <v>351</v>
      </c>
      <c r="Z16" t="s">
        <v>75</v>
      </c>
      <c r="AA16">
        <v>81</v>
      </c>
      <c r="AB16">
        <v>337</v>
      </c>
      <c r="AC16">
        <v>383</v>
      </c>
    </row>
    <row r="17" spans="4:29" x14ac:dyDescent="0.2">
      <c r="D17" s="1">
        <v>11</v>
      </c>
      <c r="E17" s="1" t="s">
        <v>17</v>
      </c>
      <c r="F17" s="1">
        <v>0.92700000000000005</v>
      </c>
      <c r="G17" s="1">
        <v>1.101</v>
      </c>
      <c r="H17" s="1">
        <v>0.96</v>
      </c>
      <c r="I17" s="1">
        <v>0.89</v>
      </c>
      <c r="J17" s="1">
        <v>1.071</v>
      </c>
      <c r="K17" s="1">
        <v>0.93300000000000005</v>
      </c>
      <c r="M17">
        <v>3</v>
      </c>
      <c r="N17" t="s">
        <v>47</v>
      </c>
      <c r="P17" t="s">
        <v>50</v>
      </c>
      <c r="Q17" t="s">
        <v>51</v>
      </c>
      <c r="R17">
        <v>4</v>
      </c>
      <c r="S17">
        <v>3</v>
      </c>
      <c r="T17" t="s">
        <v>75</v>
      </c>
      <c r="U17">
        <f>COUNTIF(Road,"@")</f>
        <v>81</v>
      </c>
      <c r="V17">
        <f>SUMIF(Road,"@",R_)</f>
        <v>380</v>
      </c>
      <c r="W17">
        <f>SUMIF(Road,"@",RA)</f>
        <v>376</v>
      </c>
      <c r="Z17" s="1" t="s">
        <v>100</v>
      </c>
    </row>
    <row r="18" spans="4:29" x14ac:dyDescent="0.2">
      <c r="D18" s="1">
        <v>12</v>
      </c>
      <c r="E18" s="1" t="s">
        <v>18</v>
      </c>
      <c r="F18" s="1">
        <v>0.97199999999999998</v>
      </c>
      <c r="G18" s="1">
        <v>1.1259999999999999</v>
      </c>
      <c r="H18" s="1">
        <v>0.96099999999999997</v>
      </c>
      <c r="I18" s="1">
        <v>1</v>
      </c>
      <c r="J18" s="1">
        <v>1.0369999999999999</v>
      </c>
      <c r="K18" s="1">
        <v>0.97699999999999998</v>
      </c>
      <c r="M18">
        <v>4</v>
      </c>
      <c r="N18" t="s">
        <v>47</v>
      </c>
      <c r="P18" t="s">
        <v>50</v>
      </c>
      <c r="Q18" t="s">
        <v>49</v>
      </c>
      <c r="R18">
        <v>3</v>
      </c>
      <c r="S18">
        <v>7</v>
      </c>
      <c r="V18" t="s">
        <v>78</v>
      </c>
      <c r="AA18" t="s">
        <v>73</v>
      </c>
      <c r="AB18" t="s">
        <v>124</v>
      </c>
      <c r="AC18" t="s">
        <v>46</v>
      </c>
    </row>
    <row r="19" spans="4:29" x14ac:dyDescent="0.2">
      <c r="D19" s="1">
        <v>13</v>
      </c>
      <c r="E19" s="1" t="s">
        <v>19</v>
      </c>
      <c r="F19" s="1">
        <v>0.95299999999999996</v>
      </c>
      <c r="G19" s="1">
        <v>1.0089999999999999</v>
      </c>
      <c r="H19" s="1">
        <v>0.96699999999999997</v>
      </c>
      <c r="I19" s="1">
        <v>0.83399999999999996</v>
      </c>
      <c r="J19" s="1">
        <v>0.84599999999999997</v>
      </c>
      <c r="K19" s="1">
        <v>0.97499999999999998</v>
      </c>
      <c r="M19">
        <v>5</v>
      </c>
      <c r="N19" t="s">
        <v>47</v>
      </c>
      <c r="P19" t="s">
        <v>50</v>
      </c>
      <c r="Q19" t="s">
        <v>49</v>
      </c>
      <c r="R19">
        <v>1</v>
      </c>
      <c r="S19">
        <v>4</v>
      </c>
      <c r="V19" t="s">
        <v>77</v>
      </c>
      <c r="Z19" t="s">
        <v>74</v>
      </c>
      <c r="AA19">
        <v>80</v>
      </c>
      <c r="AB19">
        <v>302</v>
      </c>
      <c r="AC19">
        <v>302</v>
      </c>
    </row>
    <row r="20" spans="4:29" x14ac:dyDescent="0.2">
      <c r="D20" s="1">
        <v>14</v>
      </c>
      <c r="E20" s="1" t="s">
        <v>20</v>
      </c>
      <c r="F20" s="1">
        <v>0.99</v>
      </c>
      <c r="G20" s="1">
        <v>1.175</v>
      </c>
      <c r="H20" s="1">
        <v>0.97</v>
      </c>
      <c r="I20" s="1">
        <v>0.94899999999999995</v>
      </c>
      <c r="J20" s="1">
        <v>0.64500000000000002</v>
      </c>
      <c r="K20" s="1">
        <v>1.0189999999999999</v>
      </c>
      <c r="M20">
        <v>6</v>
      </c>
      <c r="N20" t="s">
        <v>47</v>
      </c>
      <c r="P20" t="s">
        <v>50</v>
      </c>
      <c r="Q20" t="s">
        <v>52</v>
      </c>
      <c r="R20">
        <v>3</v>
      </c>
      <c r="S20">
        <v>1</v>
      </c>
      <c r="V20">
        <f>(V16+W16)/(V17+W17)</f>
        <v>0.91005291005291</v>
      </c>
      <c r="Z20" t="s">
        <v>75</v>
      </c>
      <c r="AA20">
        <v>81</v>
      </c>
      <c r="AB20">
        <v>353</v>
      </c>
      <c r="AC20">
        <v>380</v>
      </c>
    </row>
    <row r="21" spans="4:29" x14ac:dyDescent="0.2">
      <c r="D21" s="1">
        <v>15</v>
      </c>
      <c r="E21" s="1" t="s">
        <v>21</v>
      </c>
      <c r="F21" s="1">
        <v>0.92100000000000004</v>
      </c>
      <c r="G21" s="1">
        <v>0.90100000000000002</v>
      </c>
      <c r="H21" s="1">
        <v>0.97199999999999998</v>
      </c>
      <c r="I21" s="1">
        <v>0.91400000000000003</v>
      </c>
      <c r="J21" s="1">
        <v>0.54300000000000004</v>
      </c>
      <c r="K21" s="1">
        <v>0.91400000000000003</v>
      </c>
      <c r="M21">
        <v>7</v>
      </c>
      <c r="N21" t="s">
        <v>47</v>
      </c>
      <c r="O21" t="s">
        <v>53</v>
      </c>
      <c r="P21" t="s">
        <v>54</v>
      </c>
      <c r="Q21" t="s">
        <v>52</v>
      </c>
      <c r="R21">
        <v>4</v>
      </c>
      <c r="S21">
        <v>1</v>
      </c>
    </row>
    <row r="22" spans="4:29" x14ac:dyDescent="0.2">
      <c r="D22" s="1">
        <v>16</v>
      </c>
      <c r="E22" s="1" t="s">
        <v>22</v>
      </c>
      <c r="F22" s="1">
        <v>0.95599999999999996</v>
      </c>
      <c r="G22" s="1">
        <v>1.0229999999999999</v>
      </c>
      <c r="H22" s="1">
        <v>0.97399999999999998</v>
      </c>
      <c r="I22" s="1">
        <v>0.89100000000000001</v>
      </c>
      <c r="J22" s="1">
        <v>0.80600000000000005</v>
      </c>
      <c r="K22" s="1">
        <v>0.97199999999999998</v>
      </c>
      <c r="M22">
        <v>8</v>
      </c>
      <c r="N22" t="s">
        <v>47</v>
      </c>
      <c r="O22" t="s">
        <v>53</v>
      </c>
      <c r="P22" t="s">
        <v>54</v>
      </c>
      <c r="Q22" t="s">
        <v>52</v>
      </c>
      <c r="R22">
        <v>5</v>
      </c>
      <c r="S22">
        <v>4</v>
      </c>
      <c r="Y22" t="s">
        <v>125</v>
      </c>
      <c r="Z22">
        <f>(AB19+AC19)/80</f>
        <v>7.55</v>
      </c>
    </row>
    <row r="23" spans="4:29" x14ac:dyDescent="0.2">
      <c r="D23" s="1">
        <v>17</v>
      </c>
      <c r="E23" s="1" t="s">
        <v>23</v>
      </c>
      <c r="F23" s="1">
        <v>1.0349999999999999</v>
      </c>
      <c r="G23" s="1">
        <v>1.377</v>
      </c>
      <c r="H23" s="1">
        <v>0.98199999999999998</v>
      </c>
      <c r="I23" s="1">
        <v>0.871</v>
      </c>
      <c r="J23" s="1">
        <v>0.5</v>
      </c>
      <c r="K23" s="1">
        <v>1.0329999999999999</v>
      </c>
      <c r="M23">
        <v>9</v>
      </c>
      <c r="N23" t="s">
        <v>47</v>
      </c>
      <c r="O23" t="s">
        <v>53</v>
      </c>
      <c r="P23" t="s">
        <v>54</v>
      </c>
      <c r="Q23" t="s">
        <v>52</v>
      </c>
      <c r="R23">
        <v>5</v>
      </c>
      <c r="S23">
        <v>1</v>
      </c>
      <c r="V23">
        <f>715/161</f>
        <v>4.4409937888198758</v>
      </c>
      <c r="Y23" t="s">
        <v>126</v>
      </c>
      <c r="Z23">
        <f>(AB20+AC20)/81</f>
        <v>9.0493827160493829</v>
      </c>
    </row>
    <row r="24" spans="4:29" x14ac:dyDescent="0.2">
      <c r="D24" s="1">
        <v>18</v>
      </c>
      <c r="E24" s="1" t="s">
        <v>24</v>
      </c>
      <c r="F24" s="1">
        <v>1.0189999999999999</v>
      </c>
      <c r="G24" s="1">
        <v>1.1379999999999999</v>
      </c>
      <c r="H24" s="1">
        <v>0.98399999999999999</v>
      </c>
      <c r="I24" s="1">
        <v>0.88400000000000001</v>
      </c>
      <c r="J24" s="1">
        <v>1.9039999999999999</v>
      </c>
      <c r="K24" s="1">
        <v>0.94499999999999995</v>
      </c>
      <c r="M24">
        <v>10</v>
      </c>
      <c r="N24" t="s">
        <v>47</v>
      </c>
      <c r="O24" t="s">
        <v>53</v>
      </c>
      <c r="P24" t="s">
        <v>55</v>
      </c>
      <c r="Q24" t="s">
        <v>49</v>
      </c>
      <c r="R24">
        <v>4</v>
      </c>
      <c r="S24">
        <v>5</v>
      </c>
      <c r="Z24">
        <f>Z22/Z23</f>
        <v>0.83431105047748977</v>
      </c>
    </row>
    <row r="25" spans="4:29" x14ac:dyDescent="0.2">
      <c r="D25" s="1">
        <v>19</v>
      </c>
      <c r="E25" s="1" t="s">
        <v>25</v>
      </c>
      <c r="F25" s="1">
        <v>1.0589999999999999</v>
      </c>
      <c r="G25" s="1">
        <v>0.77</v>
      </c>
      <c r="H25" s="1">
        <v>1.0089999999999999</v>
      </c>
      <c r="I25" s="1">
        <v>0.9</v>
      </c>
      <c r="J25" s="1">
        <v>0.93600000000000005</v>
      </c>
      <c r="K25" s="1">
        <v>1.135</v>
      </c>
      <c r="M25">
        <v>11</v>
      </c>
      <c r="N25" t="s">
        <v>47</v>
      </c>
      <c r="O25" t="s">
        <v>53</v>
      </c>
      <c r="P25" t="s">
        <v>55</v>
      </c>
      <c r="Q25" t="s">
        <v>49</v>
      </c>
      <c r="R25">
        <v>4</v>
      </c>
      <c r="S25">
        <v>6</v>
      </c>
      <c r="V25">
        <f>302/0.834</f>
        <v>362.11031175059952</v>
      </c>
      <c r="Y25">
        <f>0.062/1.21</f>
        <v>5.1239669421487603E-2</v>
      </c>
    </row>
    <row r="26" spans="4:29" x14ac:dyDescent="0.2">
      <c r="D26" s="1">
        <v>20</v>
      </c>
      <c r="E26" s="1" t="s">
        <v>26</v>
      </c>
      <c r="F26" s="1">
        <v>1.0069999999999999</v>
      </c>
      <c r="G26" s="1">
        <v>0.8</v>
      </c>
      <c r="H26" s="1">
        <v>1.0129999999999999</v>
      </c>
      <c r="I26" s="1">
        <v>1.034</v>
      </c>
      <c r="J26" s="1">
        <v>1.7689999999999999</v>
      </c>
      <c r="K26" s="1">
        <v>1.0069999999999999</v>
      </c>
      <c r="M26">
        <v>12</v>
      </c>
      <c r="N26" t="s">
        <v>47</v>
      </c>
      <c r="O26" t="s">
        <v>53</v>
      </c>
      <c r="P26" t="s">
        <v>55</v>
      </c>
      <c r="Q26" t="s">
        <v>56</v>
      </c>
      <c r="R26">
        <v>2</v>
      </c>
      <c r="S26">
        <v>3</v>
      </c>
      <c r="Y26">
        <f>415*Y25</f>
        <v>21.264462809917354</v>
      </c>
    </row>
    <row r="27" spans="4:29" x14ac:dyDescent="0.2">
      <c r="D27" s="1">
        <v>21</v>
      </c>
      <c r="E27" s="1" t="s">
        <v>27</v>
      </c>
      <c r="F27" s="1">
        <v>1.014</v>
      </c>
      <c r="G27" s="1">
        <v>0.95699999999999996</v>
      </c>
      <c r="H27" s="1">
        <v>1.042</v>
      </c>
      <c r="I27" s="1">
        <v>1.0620000000000001</v>
      </c>
      <c r="J27" s="1">
        <v>0.75</v>
      </c>
      <c r="K27" s="1">
        <v>0.97699999999999998</v>
      </c>
      <c r="M27">
        <v>13</v>
      </c>
      <c r="N27" t="s">
        <v>47</v>
      </c>
      <c r="O27" t="s">
        <v>53</v>
      </c>
      <c r="P27" t="s">
        <v>57</v>
      </c>
      <c r="Q27" t="s">
        <v>52</v>
      </c>
      <c r="R27">
        <v>7</v>
      </c>
      <c r="S27">
        <v>0</v>
      </c>
    </row>
    <row r="28" spans="4:29" x14ac:dyDescent="0.2">
      <c r="D28" s="1">
        <v>22</v>
      </c>
      <c r="E28" s="1" t="s">
        <v>28</v>
      </c>
      <c r="F28" s="1">
        <v>1.044</v>
      </c>
      <c r="G28" s="1">
        <v>1.014</v>
      </c>
      <c r="H28" s="1">
        <v>1.0640000000000001</v>
      </c>
      <c r="I28" s="1">
        <v>1.081</v>
      </c>
      <c r="J28" s="1">
        <v>1.0309999999999999</v>
      </c>
      <c r="K28" s="1">
        <v>0.875</v>
      </c>
      <c r="M28">
        <v>14</v>
      </c>
      <c r="N28" t="s">
        <v>47</v>
      </c>
      <c r="O28" t="s">
        <v>53</v>
      </c>
      <c r="P28" t="s">
        <v>57</v>
      </c>
      <c r="Q28" t="s">
        <v>49</v>
      </c>
      <c r="R28">
        <v>0</v>
      </c>
      <c r="S28">
        <v>5</v>
      </c>
    </row>
    <row r="29" spans="4:29" x14ac:dyDescent="0.2">
      <c r="D29" s="1">
        <v>23</v>
      </c>
      <c r="E29" s="1" t="s">
        <v>29</v>
      </c>
      <c r="F29" s="1">
        <v>1.1559999999999999</v>
      </c>
      <c r="G29" s="1">
        <v>1.01</v>
      </c>
      <c r="H29" s="1">
        <v>1.083</v>
      </c>
      <c r="I29" s="1">
        <v>1.3</v>
      </c>
      <c r="J29" s="1">
        <v>1.1000000000000001</v>
      </c>
      <c r="K29" s="1">
        <v>1.0389999999999999</v>
      </c>
      <c r="M29">
        <v>15</v>
      </c>
      <c r="N29" t="s">
        <v>47</v>
      </c>
      <c r="O29" t="s">
        <v>53</v>
      </c>
      <c r="P29" t="s">
        <v>57</v>
      </c>
      <c r="Q29" t="s">
        <v>49</v>
      </c>
      <c r="R29">
        <v>1</v>
      </c>
      <c r="S29">
        <v>2</v>
      </c>
    </row>
    <row r="30" spans="4:29" x14ac:dyDescent="0.2">
      <c r="D30" s="1">
        <v>24</v>
      </c>
      <c r="E30" s="1" t="s">
        <v>30</v>
      </c>
      <c r="F30" s="1">
        <v>1.012</v>
      </c>
      <c r="G30" s="1">
        <v>0.70399999999999996</v>
      </c>
      <c r="H30" s="1">
        <v>1.0840000000000001</v>
      </c>
      <c r="I30" s="1">
        <v>1.101</v>
      </c>
      <c r="J30" s="1">
        <v>1.526</v>
      </c>
      <c r="K30" s="1">
        <v>1.0760000000000001</v>
      </c>
      <c r="M30">
        <v>16</v>
      </c>
      <c r="N30" t="s">
        <v>47</v>
      </c>
      <c r="O30" t="s">
        <v>53</v>
      </c>
      <c r="P30" t="s">
        <v>57</v>
      </c>
      <c r="Q30" t="s">
        <v>52</v>
      </c>
      <c r="R30">
        <v>3</v>
      </c>
      <c r="S30">
        <v>2</v>
      </c>
    </row>
    <row r="31" spans="4:29" x14ac:dyDescent="0.2">
      <c r="D31" s="1">
        <v>25</v>
      </c>
      <c r="E31" s="1" t="s">
        <v>31</v>
      </c>
      <c r="F31" s="1">
        <v>1.171</v>
      </c>
      <c r="G31" s="1">
        <v>0.78300000000000003</v>
      </c>
      <c r="H31" s="1">
        <v>1.0920000000000001</v>
      </c>
      <c r="I31" s="1">
        <v>1.256</v>
      </c>
      <c r="J31" s="1">
        <v>1.571</v>
      </c>
      <c r="K31" s="1">
        <v>1.0389999999999999</v>
      </c>
      <c r="M31">
        <v>17</v>
      </c>
      <c r="N31" t="s">
        <v>47</v>
      </c>
      <c r="P31" t="s">
        <v>58</v>
      </c>
      <c r="Q31" t="s">
        <v>49</v>
      </c>
      <c r="R31">
        <v>2</v>
      </c>
      <c r="S31">
        <v>5</v>
      </c>
    </row>
    <row r="32" spans="4:29" x14ac:dyDescent="0.2">
      <c r="D32" s="1">
        <v>26</v>
      </c>
      <c r="E32" s="1" t="s">
        <v>32</v>
      </c>
      <c r="F32" s="1">
        <v>1.1559999999999999</v>
      </c>
      <c r="G32" s="1">
        <v>1.0489999999999999</v>
      </c>
      <c r="H32" s="1">
        <v>1.1000000000000001</v>
      </c>
      <c r="I32" s="1">
        <v>1.052</v>
      </c>
      <c r="J32" s="1">
        <v>1.8129999999999999</v>
      </c>
      <c r="K32" s="1">
        <v>1.0289999999999999</v>
      </c>
      <c r="M32">
        <v>18</v>
      </c>
      <c r="N32" t="s">
        <v>47</v>
      </c>
      <c r="P32" t="s">
        <v>58</v>
      </c>
      <c r="Q32" t="s">
        <v>52</v>
      </c>
      <c r="R32">
        <v>4</v>
      </c>
      <c r="S32">
        <v>2</v>
      </c>
    </row>
    <row r="33" spans="4:23" x14ac:dyDescent="0.2">
      <c r="D33" s="1">
        <v>27</v>
      </c>
      <c r="E33" s="1" t="s">
        <v>33</v>
      </c>
      <c r="F33" s="1">
        <v>1.2070000000000001</v>
      </c>
      <c r="G33" s="1">
        <v>1.1679999999999999</v>
      </c>
      <c r="H33" s="1">
        <v>1.115</v>
      </c>
      <c r="I33" s="1">
        <v>1.2989999999999999</v>
      </c>
      <c r="J33" s="1">
        <v>0.50700000000000001</v>
      </c>
      <c r="K33" s="1">
        <v>1.119</v>
      </c>
      <c r="M33">
        <v>19</v>
      </c>
      <c r="N33" t="s">
        <v>47</v>
      </c>
      <c r="P33" t="s">
        <v>58</v>
      </c>
      <c r="Q33" t="s">
        <v>49</v>
      </c>
      <c r="R33">
        <v>4</v>
      </c>
      <c r="S33">
        <v>9</v>
      </c>
    </row>
    <row r="34" spans="4:23" x14ac:dyDescent="0.2">
      <c r="D34" s="1">
        <v>28</v>
      </c>
      <c r="E34" s="1" t="s">
        <v>34</v>
      </c>
      <c r="F34" s="1">
        <v>1.2250000000000001</v>
      </c>
      <c r="G34" s="1">
        <v>1.292</v>
      </c>
      <c r="H34" s="1">
        <v>1.139</v>
      </c>
      <c r="I34" s="1">
        <v>1.145</v>
      </c>
      <c r="J34" s="1">
        <v>2.032</v>
      </c>
      <c r="K34" s="1">
        <v>1.042</v>
      </c>
      <c r="M34">
        <v>20</v>
      </c>
      <c r="N34" t="s">
        <v>47</v>
      </c>
      <c r="P34" t="s">
        <v>59</v>
      </c>
      <c r="Q34" t="s">
        <v>52</v>
      </c>
      <c r="R34">
        <v>6</v>
      </c>
      <c r="S34">
        <v>1</v>
      </c>
      <c r="V34" t="s">
        <v>96</v>
      </c>
    </row>
    <row r="35" spans="4:23" x14ac:dyDescent="0.2">
      <c r="D35" s="1">
        <v>29</v>
      </c>
      <c r="E35" s="1" t="s">
        <v>35</v>
      </c>
      <c r="F35" s="1">
        <v>1.1990000000000001</v>
      </c>
      <c r="G35" s="1">
        <v>1.0649999999999999</v>
      </c>
      <c r="H35" s="1">
        <v>1.161</v>
      </c>
      <c r="I35" s="1">
        <v>1.4239999999999999</v>
      </c>
      <c r="J35" s="1">
        <v>1.667</v>
      </c>
      <c r="K35" s="1">
        <v>0.97699999999999998</v>
      </c>
      <c r="M35">
        <v>21</v>
      </c>
      <c r="N35" t="s">
        <v>47</v>
      </c>
      <c r="P35" t="s">
        <v>59</v>
      </c>
      <c r="Q35" t="s">
        <v>52</v>
      </c>
      <c r="R35">
        <v>9</v>
      </c>
      <c r="S35">
        <v>4</v>
      </c>
      <c r="V35" t="s">
        <v>97</v>
      </c>
    </row>
    <row r="36" spans="4:23" x14ac:dyDescent="0.2">
      <c r="D36" s="1">
        <v>30</v>
      </c>
      <c r="E36" s="1" t="s">
        <v>36</v>
      </c>
      <c r="F36" s="1">
        <v>1.3680000000000001</v>
      </c>
      <c r="G36" s="1">
        <v>1.2649999999999999</v>
      </c>
      <c r="H36" s="1">
        <v>1.2310000000000001</v>
      </c>
      <c r="I36" s="1">
        <v>1.405</v>
      </c>
      <c r="J36" s="1">
        <v>1.39</v>
      </c>
      <c r="K36" s="1">
        <v>1.0780000000000001</v>
      </c>
      <c r="M36">
        <v>22</v>
      </c>
      <c r="N36" t="s">
        <v>47</v>
      </c>
      <c r="P36" t="s">
        <v>59</v>
      </c>
      <c r="Q36" t="s">
        <v>52</v>
      </c>
      <c r="R36">
        <v>4</v>
      </c>
      <c r="S36">
        <v>2</v>
      </c>
    </row>
    <row r="37" spans="4:23" x14ac:dyDescent="0.2">
      <c r="D37" t="s">
        <v>37</v>
      </c>
      <c r="M37">
        <v>23</v>
      </c>
      <c r="N37" t="s">
        <v>47</v>
      </c>
      <c r="O37" t="s">
        <v>53</v>
      </c>
      <c r="P37" t="s">
        <v>50</v>
      </c>
      <c r="Q37" t="s">
        <v>49</v>
      </c>
      <c r="R37">
        <v>2</v>
      </c>
      <c r="S37">
        <v>4</v>
      </c>
      <c r="V37" t="s">
        <v>98</v>
      </c>
      <c r="W37" t="s">
        <v>99</v>
      </c>
    </row>
    <row r="38" spans="4:23" x14ac:dyDescent="0.2">
      <c r="M38">
        <v>24</v>
      </c>
      <c r="N38" t="s">
        <v>47</v>
      </c>
      <c r="O38" t="s">
        <v>53</v>
      </c>
      <c r="P38" t="s">
        <v>50</v>
      </c>
      <c r="Q38" t="s">
        <v>49</v>
      </c>
      <c r="R38">
        <v>2</v>
      </c>
      <c r="S38">
        <v>7</v>
      </c>
      <c r="V38">
        <f>(100/136.8)*508+337</f>
        <v>708.34502923976606</v>
      </c>
      <c r="W38">
        <f>Z24+Z25</f>
        <v>0.83431105047748977</v>
      </c>
    </row>
    <row r="39" spans="4:23" x14ac:dyDescent="0.2">
      <c r="M39">
        <v>25</v>
      </c>
      <c r="N39" t="s">
        <v>47</v>
      </c>
      <c r="O39" t="s">
        <v>53</v>
      </c>
      <c r="P39" t="s">
        <v>50</v>
      </c>
      <c r="Q39" t="s">
        <v>52</v>
      </c>
      <c r="R39">
        <v>9</v>
      </c>
      <c r="S39">
        <v>6</v>
      </c>
    </row>
    <row r="40" spans="4:23" x14ac:dyDescent="0.2">
      <c r="M40">
        <v>26</v>
      </c>
      <c r="N40" t="s">
        <v>47</v>
      </c>
      <c r="O40" t="s">
        <v>53</v>
      </c>
      <c r="P40" t="s">
        <v>60</v>
      </c>
      <c r="Q40" t="s">
        <v>49</v>
      </c>
      <c r="R40">
        <v>5</v>
      </c>
      <c r="S40">
        <v>8</v>
      </c>
      <c r="V40" t="s">
        <v>100</v>
      </c>
      <c r="W40" t="s">
        <v>99</v>
      </c>
    </row>
    <row r="41" spans="4:23" x14ac:dyDescent="0.2">
      <c r="M41">
        <v>27</v>
      </c>
      <c r="N41" t="s">
        <v>47</v>
      </c>
      <c r="O41" t="s">
        <v>53</v>
      </c>
      <c r="P41" t="s">
        <v>60</v>
      </c>
      <c r="Q41" t="s">
        <v>49</v>
      </c>
      <c r="R41">
        <v>4</v>
      </c>
      <c r="S41">
        <v>5</v>
      </c>
      <c r="V41">
        <f>(100/83.4)*302+353</f>
        <v>715.11031175059952</v>
      </c>
      <c r="W41">
        <f>Z31+Z32</f>
        <v>0</v>
      </c>
    </row>
    <row r="42" spans="4:23" x14ac:dyDescent="0.2">
      <c r="M42">
        <v>28</v>
      </c>
      <c r="N42" t="s">
        <v>47</v>
      </c>
      <c r="O42" t="s">
        <v>53</v>
      </c>
      <c r="P42" t="s">
        <v>60</v>
      </c>
      <c r="Q42" t="s">
        <v>52</v>
      </c>
      <c r="R42">
        <v>7</v>
      </c>
      <c r="S42">
        <v>3</v>
      </c>
    </row>
    <row r="43" spans="4:23" x14ac:dyDescent="0.2">
      <c r="M43">
        <v>29</v>
      </c>
      <c r="N43" t="s">
        <v>47</v>
      </c>
      <c r="P43" t="s">
        <v>61</v>
      </c>
      <c r="Q43" t="s">
        <v>49</v>
      </c>
      <c r="R43">
        <v>2</v>
      </c>
      <c r="S43">
        <v>5</v>
      </c>
    </row>
    <row r="44" spans="4:23" x14ac:dyDescent="0.2">
      <c r="M44">
        <v>30</v>
      </c>
      <c r="N44" t="s">
        <v>47</v>
      </c>
      <c r="P44" t="s">
        <v>61</v>
      </c>
      <c r="Q44" t="s">
        <v>49</v>
      </c>
      <c r="R44">
        <v>2</v>
      </c>
      <c r="S44">
        <v>4</v>
      </c>
    </row>
    <row r="45" spans="4:23" x14ac:dyDescent="0.2">
      <c r="M45">
        <v>31</v>
      </c>
      <c r="N45" t="s">
        <v>47</v>
      </c>
      <c r="P45" t="s">
        <v>61</v>
      </c>
      <c r="Q45" t="s">
        <v>49</v>
      </c>
      <c r="R45">
        <v>1</v>
      </c>
      <c r="S45">
        <v>3</v>
      </c>
    </row>
    <row r="46" spans="4:23" x14ac:dyDescent="0.2">
      <c r="M46">
        <v>32</v>
      </c>
      <c r="N46" t="s">
        <v>47</v>
      </c>
      <c r="P46" t="s">
        <v>62</v>
      </c>
      <c r="Q46" t="s">
        <v>49</v>
      </c>
      <c r="R46">
        <v>1</v>
      </c>
      <c r="S46">
        <v>8</v>
      </c>
    </row>
    <row r="47" spans="4:23" x14ac:dyDescent="0.2">
      <c r="M47">
        <v>33</v>
      </c>
      <c r="N47" t="s">
        <v>47</v>
      </c>
      <c r="P47" t="s">
        <v>62</v>
      </c>
      <c r="Q47" t="s">
        <v>49</v>
      </c>
      <c r="R47">
        <v>2</v>
      </c>
      <c r="S47">
        <v>5</v>
      </c>
    </row>
    <row r="48" spans="4:23" x14ac:dyDescent="0.2">
      <c r="M48">
        <v>34</v>
      </c>
      <c r="N48" t="s">
        <v>47</v>
      </c>
      <c r="P48" t="s">
        <v>62</v>
      </c>
      <c r="Q48" t="s">
        <v>49</v>
      </c>
      <c r="R48">
        <v>10</v>
      </c>
      <c r="S48">
        <v>12</v>
      </c>
    </row>
    <row r="49" spans="13:19" x14ac:dyDescent="0.2">
      <c r="M49">
        <v>35</v>
      </c>
      <c r="N49" t="s">
        <v>47</v>
      </c>
      <c r="O49" t="s">
        <v>53</v>
      </c>
      <c r="P49" t="s">
        <v>58</v>
      </c>
      <c r="Q49" t="s">
        <v>52</v>
      </c>
      <c r="R49">
        <v>7</v>
      </c>
      <c r="S49">
        <v>6</v>
      </c>
    </row>
    <row r="50" spans="13:19" x14ac:dyDescent="0.2">
      <c r="M50">
        <v>36</v>
      </c>
      <c r="N50" t="s">
        <v>47</v>
      </c>
      <c r="O50" t="s">
        <v>53</v>
      </c>
      <c r="P50" t="s">
        <v>58</v>
      </c>
      <c r="Q50" t="s">
        <v>52</v>
      </c>
      <c r="R50">
        <v>9</v>
      </c>
      <c r="S50">
        <v>7</v>
      </c>
    </row>
    <row r="51" spans="13:19" x14ac:dyDescent="0.2">
      <c r="M51">
        <v>37</v>
      </c>
      <c r="N51" t="s">
        <v>47</v>
      </c>
      <c r="O51" t="s">
        <v>53</v>
      </c>
      <c r="P51" t="s">
        <v>58</v>
      </c>
      <c r="Q51" t="s">
        <v>52</v>
      </c>
      <c r="R51">
        <v>3</v>
      </c>
      <c r="S51">
        <v>0</v>
      </c>
    </row>
    <row r="52" spans="13:19" x14ac:dyDescent="0.2">
      <c r="M52">
        <v>38</v>
      </c>
      <c r="N52" t="s">
        <v>47</v>
      </c>
      <c r="O52" t="s">
        <v>53</v>
      </c>
      <c r="P52" t="s">
        <v>63</v>
      </c>
      <c r="Q52" t="s">
        <v>52</v>
      </c>
      <c r="R52">
        <v>7</v>
      </c>
      <c r="S52">
        <v>6</v>
      </c>
    </row>
    <row r="53" spans="13:19" x14ac:dyDescent="0.2">
      <c r="M53">
        <v>39</v>
      </c>
      <c r="N53" t="s">
        <v>47</v>
      </c>
      <c r="O53" t="s">
        <v>53</v>
      </c>
      <c r="P53" t="s">
        <v>63</v>
      </c>
      <c r="Q53" t="s">
        <v>49</v>
      </c>
      <c r="R53">
        <v>1</v>
      </c>
      <c r="S53">
        <v>5</v>
      </c>
    </row>
    <row r="54" spans="13:19" x14ac:dyDescent="0.2">
      <c r="M54">
        <v>40</v>
      </c>
      <c r="N54" t="s">
        <v>47</v>
      </c>
      <c r="P54" t="s">
        <v>63</v>
      </c>
      <c r="Q54" t="s">
        <v>52</v>
      </c>
      <c r="R54">
        <v>8</v>
      </c>
      <c r="S54">
        <v>1</v>
      </c>
    </row>
    <row r="55" spans="13:19" x14ac:dyDescent="0.2">
      <c r="M55">
        <v>41</v>
      </c>
      <c r="N55" t="s">
        <v>47</v>
      </c>
      <c r="P55" t="s">
        <v>63</v>
      </c>
      <c r="Q55" t="s">
        <v>52</v>
      </c>
      <c r="R55">
        <v>7</v>
      </c>
      <c r="S55">
        <v>4</v>
      </c>
    </row>
    <row r="56" spans="13:19" x14ac:dyDescent="0.2">
      <c r="M56">
        <v>42</v>
      </c>
      <c r="N56" t="s">
        <v>47</v>
      </c>
      <c r="P56" t="s">
        <v>64</v>
      </c>
      <c r="Q56" t="s">
        <v>49</v>
      </c>
      <c r="R56">
        <v>4</v>
      </c>
      <c r="S56">
        <v>9</v>
      </c>
    </row>
    <row r="57" spans="13:19" x14ac:dyDescent="0.2">
      <c r="M57">
        <v>43</v>
      </c>
      <c r="N57" t="s">
        <v>47</v>
      </c>
      <c r="P57" t="s">
        <v>64</v>
      </c>
      <c r="Q57" t="s">
        <v>49</v>
      </c>
      <c r="R57">
        <v>1</v>
      </c>
      <c r="S57">
        <v>3</v>
      </c>
    </row>
    <row r="58" spans="13:19" x14ac:dyDescent="0.2">
      <c r="M58">
        <v>44</v>
      </c>
      <c r="N58" t="s">
        <v>47</v>
      </c>
      <c r="P58" t="s">
        <v>64</v>
      </c>
      <c r="Q58" t="s">
        <v>52</v>
      </c>
      <c r="R58">
        <v>10</v>
      </c>
      <c r="S58">
        <v>2</v>
      </c>
    </row>
    <row r="59" spans="13:19" x14ac:dyDescent="0.2">
      <c r="M59">
        <v>45</v>
      </c>
      <c r="N59" t="s">
        <v>47</v>
      </c>
      <c r="O59" t="s">
        <v>53</v>
      </c>
      <c r="P59" t="s">
        <v>50</v>
      </c>
      <c r="Q59" t="s">
        <v>52</v>
      </c>
      <c r="R59">
        <v>2</v>
      </c>
      <c r="S59">
        <v>0</v>
      </c>
    </row>
    <row r="60" spans="13:19" x14ac:dyDescent="0.2">
      <c r="M60">
        <v>46</v>
      </c>
      <c r="N60" t="s">
        <v>47</v>
      </c>
      <c r="O60" t="s">
        <v>53</v>
      </c>
      <c r="P60" t="s">
        <v>50</v>
      </c>
      <c r="Q60" t="s">
        <v>49</v>
      </c>
      <c r="R60">
        <v>1</v>
      </c>
      <c r="S60">
        <v>4</v>
      </c>
    </row>
    <row r="61" spans="13:19" x14ac:dyDescent="0.2">
      <c r="M61">
        <v>47</v>
      </c>
      <c r="N61" t="s">
        <v>47</v>
      </c>
      <c r="O61" t="s">
        <v>53</v>
      </c>
      <c r="P61" t="s">
        <v>50</v>
      </c>
      <c r="Q61" t="s">
        <v>49</v>
      </c>
      <c r="R61">
        <v>9</v>
      </c>
      <c r="S61">
        <v>15</v>
      </c>
    </row>
    <row r="62" spans="13:19" x14ac:dyDescent="0.2">
      <c r="M62">
        <v>48</v>
      </c>
      <c r="N62" t="s">
        <v>47</v>
      </c>
      <c r="P62" t="s">
        <v>65</v>
      </c>
      <c r="Q62" t="s">
        <v>52</v>
      </c>
      <c r="R62">
        <v>7</v>
      </c>
      <c r="S62">
        <v>2</v>
      </c>
    </row>
    <row r="63" spans="13:19" x14ac:dyDescent="0.2">
      <c r="M63">
        <v>49</v>
      </c>
      <c r="N63" t="s">
        <v>47</v>
      </c>
      <c r="P63" t="s">
        <v>65</v>
      </c>
      <c r="Q63" t="s">
        <v>49</v>
      </c>
      <c r="R63">
        <v>2</v>
      </c>
      <c r="S63">
        <v>4</v>
      </c>
    </row>
    <row r="64" spans="13:19" x14ac:dyDescent="0.2">
      <c r="M64">
        <v>50</v>
      </c>
      <c r="N64" t="s">
        <v>47</v>
      </c>
      <c r="P64" t="s">
        <v>65</v>
      </c>
      <c r="Q64" t="s">
        <v>49</v>
      </c>
      <c r="R64">
        <v>6</v>
      </c>
      <c r="S64">
        <v>8</v>
      </c>
    </row>
    <row r="65" spans="13:19" x14ac:dyDescent="0.2">
      <c r="M65">
        <v>51</v>
      </c>
      <c r="N65" t="s">
        <v>47</v>
      </c>
      <c r="P65" t="s">
        <v>66</v>
      </c>
      <c r="Q65" t="s">
        <v>52</v>
      </c>
      <c r="R65">
        <v>5</v>
      </c>
      <c r="S65">
        <v>1</v>
      </c>
    </row>
    <row r="66" spans="13:19" x14ac:dyDescent="0.2">
      <c r="M66">
        <v>52</v>
      </c>
      <c r="N66" t="s">
        <v>47</v>
      </c>
      <c r="P66" t="s">
        <v>66</v>
      </c>
      <c r="Q66" t="s">
        <v>51</v>
      </c>
      <c r="R66">
        <v>11</v>
      </c>
      <c r="S66">
        <v>9</v>
      </c>
    </row>
    <row r="67" spans="13:19" x14ac:dyDescent="0.2">
      <c r="M67">
        <v>53</v>
      </c>
      <c r="N67" t="s">
        <v>47</v>
      </c>
      <c r="P67" t="s">
        <v>66</v>
      </c>
      <c r="Q67" t="s">
        <v>49</v>
      </c>
      <c r="R67">
        <v>0</v>
      </c>
      <c r="S67">
        <v>3</v>
      </c>
    </row>
    <row r="68" spans="13:19" x14ac:dyDescent="0.2">
      <c r="M68">
        <v>54</v>
      </c>
      <c r="N68" t="s">
        <v>47</v>
      </c>
      <c r="O68" t="s">
        <v>53</v>
      </c>
      <c r="P68" t="s">
        <v>67</v>
      </c>
      <c r="Q68" t="s">
        <v>52</v>
      </c>
      <c r="R68">
        <v>9</v>
      </c>
      <c r="S68">
        <v>2</v>
      </c>
    </row>
    <row r="69" spans="13:19" x14ac:dyDescent="0.2">
      <c r="M69">
        <v>55</v>
      </c>
      <c r="N69" t="s">
        <v>47</v>
      </c>
      <c r="O69" t="s">
        <v>53</v>
      </c>
      <c r="P69" t="s">
        <v>67</v>
      </c>
      <c r="Q69" t="s">
        <v>49</v>
      </c>
      <c r="R69">
        <v>7</v>
      </c>
      <c r="S69">
        <v>8</v>
      </c>
    </row>
    <row r="70" spans="13:19" x14ac:dyDescent="0.2">
      <c r="M70">
        <v>56</v>
      </c>
      <c r="N70" t="s">
        <v>47</v>
      </c>
      <c r="O70" t="s">
        <v>53</v>
      </c>
      <c r="P70" t="s">
        <v>67</v>
      </c>
      <c r="Q70" t="s">
        <v>52</v>
      </c>
      <c r="R70">
        <v>5</v>
      </c>
      <c r="S70">
        <v>4</v>
      </c>
    </row>
    <row r="71" spans="13:19" x14ac:dyDescent="0.2">
      <c r="M71">
        <v>57</v>
      </c>
      <c r="N71" t="s">
        <v>47</v>
      </c>
      <c r="O71" t="s">
        <v>53</v>
      </c>
      <c r="P71" t="s">
        <v>68</v>
      </c>
      <c r="Q71" t="s">
        <v>49</v>
      </c>
      <c r="R71">
        <v>2</v>
      </c>
      <c r="S71">
        <v>5</v>
      </c>
    </row>
    <row r="72" spans="13:19" x14ac:dyDescent="0.2">
      <c r="M72">
        <v>58</v>
      </c>
      <c r="N72" t="s">
        <v>47</v>
      </c>
      <c r="O72" t="s">
        <v>53</v>
      </c>
      <c r="P72" t="s">
        <v>68</v>
      </c>
      <c r="Q72" t="s">
        <v>49</v>
      </c>
      <c r="R72">
        <v>3</v>
      </c>
      <c r="S72">
        <v>6</v>
      </c>
    </row>
    <row r="73" spans="13:19" x14ac:dyDescent="0.2">
      <c r="M73">
        <v>59</v>
      </c>
      <c r="N73" t="s">
        <v>47</v>
      </c>
      <c r="O73" t="s">
        <v>53</v>
      </c>
      <c r="P73" t="s">
        <v>68</v>
      </c>
      <c r="Q73" t="s">
        <v>49</v>
      </c>
      <c r="R73">
        <v>6</v>
      </c>
      <c r="S73">
        <v>12</v>
      </c>
    </row>
    <row r="74" spans="13:19" x14ac:dyDescent="0.2">
      <c r="M74">
        <v>60</v>
      </c>
      <c r="N74" t="s">
        <v>47</v>
      </c>
      <c r="O74" t="s">
        <v>53</v>
      </c>
      <c r="P74" t="s">
        <v>68</v>
      </c>
      <c r="Q74" t="s">
        <v>49</v>
      </c>
      <c r="R74">
        <v>3</v>
      </c>
      <c r="S74">
        <v>6</v>
      </c>
    </row>
    <row r="75" spans="13:19" x14ac:dyDescent="0.2">
      <c r="M75">
        <v>61</v>
      </c>
      <c r="N75" t="s">
        <v>47</v>
      </c>
      <c r="P75" t="s">
        <v>69</v>
      </c>
      <c r="Q75" t="s">
        <v>49</v>
      </c>
      <c r="R75">
        <v>2</v>
      </c>
      <c r="S75">
        <v>6</v>
      </c>
    </row>
    <row r="76" spans="13:19" x14ac:dyDescent="0.2">
      <c r="M76">
        <v>62</v>
      </c>
      <c r="N76" t="s">
        <v>47</v>
      </c>
      <c r="P76" t="s">
        <v>69</v>
      </c>
      <c r="Q76" t="s">
        <v>51</v>
      </c>
      <c r="R76">
        <v>4</v>
      </c>
      <c r="S76">
        <v>3</v>
      </c>
    </row>
    <row r="77" spans="13:19" x14ac:dyDescent="0.2">
      <c r="M77">
        <v>63</v>
      </c>
      <c r="N77" t="s">
        <v>47</v>
      </c>
      <c r="P77" t="s">
        <v>69</v>
      </c>
      <c r="Q77" t="s">
        <v>49</v>
      </c>
      <c r="R77">
        <v>3</v>
      </c>
      <c r="S77">
        <v>8</v>
      </c>
    </row>
    <row r="78" spans="13:19" x14ac:dyDescent="0.2">
      <c r="M78">
        <v>64</v>
      </c>
      <c r="N78" t="s">
        <v>47</v>
      </c>
      <c r="P78" t="s">
        <v>55</v>
      </c>
      <c r="Q78" t="s">
        <v>49</v>
      </c>
      <c r="R78">
        <v>4</v>
      </c>
      <c r="S78">
        <v>9</v>
      </c>
    </row>
    <row r="79" spans="13:19" x14ac:dyDescent="0.2">
      <c r="M79">
        <v>65</v>
      </c>
      <c r="N79" t="s">
        <v>47</v>
      </c>
      <c r="P79" t="s">
        <v>55</v>
      </c>
      <c r="Q79" t="s">
        <v>52</v>
      </c>
      <c r="R79">
        <v>5</v>
      </c>
      <c r="S79">
        <v>4</v>
      </c>
    </row>
    <row r="80" spans="13:19" x14ac:dyDescent="0.2">
      <c r="M80">
        <v>66</v>
      </c>
      <c r="N80" t="s">
        <v>47</v>
      </c>
      <c r="P80" t="s">
        <v>55</v>
      </c>
      <c r="Q80" t="s">
        <v>52</v>
      </c>
      <c r="R80">
        <v>10</v>
      </c>
      <c r="S80">
        <v>2</v>
      </c>
    </row>
    <row r="81" spans="13:19" x14ac:dyDescent="0.2">
      <c r="M81">
        <v>67</v>
      </c>
      <c r="N81" t="s">
        <v>47</v>
      </c>
      <c r="O81" t="s">
        <v>53</v>
      </c>
      <c r="P81" t="s">
        <v>54</v>
      </c>
      <c r="Q81" t="s">
        <v>56</v>
      </c>
      <c r="R81">
        <v>2</v>
      </c>
      <c r="S81">
        <v>3</v>
      </c>
    </row>
    <row r="82" spans="13:19" x14ac:dyDescent="0.2">
      <c r="M82">
        <v>68</v>
      </c>
      <c r="N82" t="s">
        <v>47</v>
      </c>
      <c r="O82" t="s">
        <v>53</v>
      </c>
      <c r="P82" t="s">
        <v>54</v>
      </c>
      <c r="Q82" t="s">
        <v>52</v>
      </c>
      <c r="R82">
        <v>7</v>
      </c>
      <c r="S82">
        <v>1</v>
      </c>
    </row>
    <row r="83" spans="13:19" x14ac:dyDescent="0.2">
      <c r="M83">
        <v>69</v>
      </c>
      <c r="N83" t="s">
        <v>47</v>
      </c>
      <c r="O83" t="s">
        <v>53</v>
      </c>
      <c r="P83" t="s">
        <v>54</v>
      </c>
      <c r="Q83" t="s">
        <v>52</v>
      </c>
      <c r="R83">
        <v>2</v>
      </c>
      <c r="S83">
        <v>0</v>
      </c>
    </row>
    <row r="84" spans="13:19" x14ac:dyDescent="0.2">
      <c r="M84">
        <v>70</v>
      </c>
      <c r="N84" t="s">
        <v>47</v>
      </c>
      <c r="O84" t="s">
        <v>53</v>
      </c>
      <c r="P84" t="s">
        <v>65</v>
      </c>
      <c r="Q84" t="s">
        <v>49</v>
      </c>
      <c r="R84">
        <v>7</v>
      </c>
      <c r="S84">
        <v>10</v>
      </c>
    </row>
    <row r="85" spans="13:19" x14ac:dyDescent="0.2">
      <c r="M85">
        <v>71</v>
      </c>
      <c r="N85" t="s">
        <v>47</v>
      </c>
      <c r="O85" t="s">
        <v>53</v>
      </c>
      <c r="P85" t="s">
        <v>65</v>
      </c>
      <c r="Q85" t="s">
        <v>56</v>
      </c>
      <c r="R85">
        <v>2</v>
      </c>
      <c r="S85">
        <v>3</v>
      </c>
    </row>
    <row r="86" spans="13:19" x14ac:dyDescent="0.2">
      <c r="M86">
        <v>72</v>
      </c>
      <c r="N86" t="s">
        <v>47</v>
      </c>
      <c r="O86" t="s">
        <v>53</v>
      </c>
      <c r="P86" t="s">
        <v>65</v>
      </c>
      <c r="Q86" t="s">
        <v>49</v>
      </c>
      <c r="R86">
        <v>2</v>
      </c>
      <c r="S86">
        <v>3</v>
      </c>
    </row>
    <row r="87" spans="13:19" x14ac:dyDescent="0.2">
      <c r="M87">
        <v>73</v>
      </c>
      <c r="N87" t="s">
        <v>47</v>
      </c>
      <c r="P87" t="s">
        <v>54</v>
      </c>
      <c r="Q87" t="s">
        <v>49</v>
      </c>
      <c r="R87">
        <v>4</v>
      </c>
      <c r="S87">
        <v>5</v>
      </c>
    </row>
    <row r="88" spans="13:19" x14ac:dyDescent="0.2">
      <c r="M88">
        <v>74</v>
      </c>
      <c r="N88" t="s">
        <v>47</v>
      </c>
      <c r="P88" t="s">
        <v>54</v>
      </c>
      <c r="Q88" t="s">
        <v>49</v>
      </c>
      <c r="R88">
        <v>4</v>
      </c>
      <c r="S88">
        <v>7</v>
      </c>
    </row>
    <row r="89" spans="13:19" x14ac:dyDescent="0.2">
      <c r="M89">
        <v>75</v>
      </c>
      <c r="N89" t="s">
        <v>47</v>
      </c>
      <c r="P89" t="s">
        <v>54</v>
      </c>
      <c r="Q89" t="s">
        <v>49</v>
      </c>
      <c r="R89">
        <v>3</v>
      </c>
      <c r="S89">
        <v>7</v>
      </c>
    </row>
    <row r="90" spans="13:19" x14ac:dyDescent="0.2">
      <c r="M90">
        <v>76</v>
      </c>
      <c r="N90" t="s">
        <v>47</v>
      </c>
      <c r="P90" t="s">
        <v>54</v>
      </c>
      <c r="Q90" t="s">
        <v>51</v>
      </c>
      <c r="R90">
        <v>7</v>
      </c>
      <c r="S90">
        <v>6</v>
      </c>
    </row>
    <row r="91" spans="13:19" x14ac:dyDescent="0.2">
      <c r="M91">
        <v>77</v>
      </c>
      <c r="N91" t="s">
        <v>47</v>
      </c>
      <c r="P91" t="s">
        <v>65</v>
      </c>
      <c r="Q91" t="s">
        <v>49</v>
      </c>
      <c r="R91">
        <v>2</v>
      </c>
      <c r="S91">
        <v>4</v>
      </c>
    </row>
    <row r="92" spans="13:19" x14ac:dyDescent="0.2">
      <c r="M92">
        <v>78</v>
      </c>
      <c r="N92" t="s">
        <v>47</v>
      </c>
      <c r="P92" t="s">
        <v>65</v>
      </c>
      <c r="Q92" t="s">
        <v>49</v>
      </c>
      <c r="R92">
        <v>1</v>
      </c>
      <c r="S92">
        <v>7</v>
      </c>
    </row>
    <row r="93" spans="13:19" x14ac:dyDescent="0.2">
      <c r="M93">
        <v>79</v>
      </c>
      <c r="N93" t="s">
        <v>47</v>
      </c>
      <c r="P93" t="s">
        <v>65</v>
      </c>
      <c r="Q93" t="s">
        <v>49</v>
      </c>
      <c r="R93">
        <v>4</v>
      </c>
      <c r="S93">
        <v>10</v>
      </c>
    </row>
    <row r="94" spans="13:19" x14ac:dyDescent="0.2">
      <c r="M94">
        <v>80</v>
      </c>
      <c r="N94" t="s">
        <v>47</v>
      </c>
      <c r="O94" t="s">
        <v>53</v>
      </c>
      <c r="P94" t="s">
        <v>70</v>
      </c>
      <c r="Q94" t="s">
        <v>49</v>
      </c>
      <c r="R94">
        <v>4</v>
      </c>
      <c r="S94">
        <v>5</v>
      </c>
    </row>
    <row r="95" spans="13:19" x14ac:dyDescent="0.2">
      <c r="M95">
        <v>81</v>
      </c>
      <c r="N95" t="s">
        <v>47</v>
      </c>
      <c r="O95" t="s">
        <v>53</v>
      </c>
      <c r="P95" t="s">
        <v>70</v>
      </c>
      <c r="Q95" t="s">
        <v>52</v>
      </c>
      <c r="R95">
        <v>21</v>
      </c>
      <c r="S95">
        <v>2</v>
      </c>
    </row>
    <row r="96" spans="13:19" x14ac:dyDescent="0.2">
      <c r="M96">
        <v>82</v>
      </c>
      <c r="N96" t="s">
        <v>47</v>
      </c>
      <c r="O96" t="s">
        <v>53</v>
      </c>
      <c r="P96" t="s">
        <v>70</v>
      </c>
      <c r="Q96" t="s">
        <v>49</v>
      </c>
      <c r="R96">
        <v>5</v>
      </c>
      <c r="S96">
        <v>10</v>
      </c>
    </row>
    <row r="97" spans="13:19" x14ac:dyDescent="0.2">
      <c r="M97">
        <v>83</v>
      </c>
      <c r="N97" t="s">
        <v>47</v>
      </c>
      <c r="O97" t="s">
        <v>53</v>
      </c>
      <c r="P97" t="s">
        <v>61</v>
      </c>
      <c r="Q97" t="s">
        <v>49</v>
      </c>
      <c r="R97">
        <v>2</v>
      </c>
      <c r="S97">
        <v>4</v>
      </c>
    </row>
    <row r="98" spans="13:19" x14ac:dyDescent="0.2">
      <c r="M98">
        <v>84</v>
      </c>
      <c r="N98" t="s">
        <v>47</v>
      </c>
      <c r="O98" t="s">
        <v>53</v>
      </c>
      <c r="P98" t="s">
        <v>61</v>
      </c>
      <c r="Q98" t="s">
        <v>52</v>
      </c>
      <c r="R98">
        <v>13</v>
      </c>
      <c r="S98">
        <v>5</v>
      </c>
    </row>
    <row r="99" spans="13:19" x14ac:dyDescent="0.2">
      <c r="M99">
        <v>85</v>
      </c>
      <c r="N99" t="s">
        <v>47</v>
      </c>
      <c r="O99" t="s">
        <v>53</v>
      </c>
      <c r="P99" t="s">
        <v>61</v>
      </c>
      <c r="Q99" t="s">
        <v>52</v>
      </c>
      <c r="R99">
        <v>7</v>
      </c>
      <c r="S99">
        <v>2</v>
      </c>
    </row>
    <row r="100" spans="13:19" x14ac:dyDescent="0.2">
      <c r="M100">
        <v>86</v>
      </c>
      <c r="N100" t="s">
        <v>47</v>
      </c>
      <c r="O100" t="s">
        <v>53</v>
      </c>
      <c r="P100" t="s">
        <v>61</v>
      </c>
      <c r="Q100" t="s">
        <v>52</v>
      </c>
      <c r="R100">
        <v>5</v>
      </c>
      <c r="S100">
        <v>1</v>
      </c>
    </row>
    <row r="101" spans="13:19" x14ac:dyDescent="0.2">
      <c r="M101">
        <v>87</v>
      </c>
      <c r="N101" t="s">
        <v>47</v>
      </c>
      <c r="O101" t="s">
        <v>53</v>
      </c>
      <c r="P101" t="s">
        <v>64</v>
      </c>
      <c r="Q101" t="s">
        <v>52</v>
      </c>
      <c r="R101">
        <v>9</v>
      </c>
      <c r="S101">
        <v>5</v>
      </c>
    </row>
    <row r="102" spans="13:19" x14ac:dyDescent="0.2">
      <c r="M102">
        <v>88</v>
      </c>
      <c r="N102" t="s">
        <v>47</v>
      </c>
      <c r="O102" t="s">
        <v>53</v>
      </c>
      <c r="P102" t="s">
        <v>64</v>
      </c>
      <c r="Q102" t="s">
        <v>49</v>
      </c>
      <c r="R102">
        <v>2</v>
      </c>
      <c r="S102">
        <v>3</v>
      </c>
    </row>
    <row r="103" spans="13:19" x14ac:dyDescent="0.2">
      <c r="M103">
        <v>89</v>
      </c>
      <c r="N103" t="s">
        <v>47</v>
      </c>
      <c r="O103" t="s">
        <v>53</v>
      </c>
      <c r="P103" t="s">
        <v>64</v>
      </c>
      <c r="Q103" t="s">
        <v>49</v>
      </c>
      <c r="R103">
        <v>2</v>
      </c>
      <c r="S103">
        <v>4</v>
      </c>
    </row>
    <row r="104" spans="13:19" x14ac:dyDescent="0.2">
      <c r="M104">
        <v>90</v>
      </c>
      <c r="N104" t="s">
        <v>47</v>
      </c>
      <c r="P104" t="s">
        <v>57</v>
      </c>
      <c r="Q104" t="s">
        <v>52</v>
      </c>
      <c r="R104">
        <v>7</v>
      </c>
      <c r="S104">
        <v>0</v>
      </c>
    </row>
    <row r="105" spans="13:19" x14ac:dyDescent="0.2">
      <c r="M105">
        <v>91</v>
      </c>
      <c r="N105" t="s">
        <v>47</v>
      </c>
      <c r="P105" t="s">
        <v>57</v>
      </c>
      <c r="Q105" t="s">
        <v>52</v>
      </c>
      <c r="R105">
        <v>1</v>
      </c>
      <c r="S105">
        <v>0</v>
      </c>
    </row>
    <row r="106" spans="13:19" x14ac:dyDescent="0.2">
      <c r="M106">
        <v>92</v>
      </c>
      <c r="N106" t="s">
        <v>47</v>
      </c>
      <c r="P106" t="s">
        <v>57</v>
      </c>
      <c r="Q106" t="s">
        <v>52</v>
      </c>
      <c r="R106">
        <v>8</v>
      </c>
      <c r="S106">
        <v>1</v>
      </c>
    </row>
    <row r="107" spans="13:19" x14ac:dyDescent="0.2">
      <c r="M107">
        <v>93</v>
      </c>
      <c r="N107" t="s">
        <v>47</v>
      </c>
      <c r="P107" t="s">
        <v>50</v>
      </c>
      <c r="Q107" t="s">
        <v>52</v>
      </c>
      <c r="R107">
        <v>9</v>
      </c>
      <c r="S107">
        <v>5</v>
      </c>
    </row>
    <row r="108" spans="13:19" x14ac:dyDescent="0.2">
      <c r="M108">
        <v>94</v>
      </c>
      <c r="N108" t="s">
        <v>47</v>
      </c>
      <c r="P108" t="s">
        <v>50</v>
      </c>
      <c r="Q108" t="s">
        <v>52</v>
      </c>
      <c r="R108">
        <v>8</v>
      </c>
      <c r="S108">
        <v>6</v>
      </c>
    </row>
    <row r="109" spans="13:19" x14ac:dyDescent="0.2">
      <c r="M109">
        <v>95</v>
      </c>
      <c r="N109" t="s">
        <v>47</v>
      </c>
      <c r="P109" t="s">
        <v>50</v>
      </c>
      <c r="Q109" t="s">
        <v>52</v>
      </c>
      <c r="R109">
        <v>7</v>
      </c>
      <c r="S109">
        <v>4</v>
      </c>
    </row>
    <row r="110" spans="13:19" x14ac:dyDescent="0.2">
      <c r="M110">
        <v>96</v>
      </c>
      <c r="N110" t="s">
        <v>47</v>
      </c>
      <c r="O110" t="s">
        <v>53</v>
      </c>
      <c r="P110" t="s">
        <v>65</v>
      </c>
      <c r="Q110" t="s">
        <v>49</v>
      </c>
      <c r="R110">
        <v>1</v>
      </c>
      <c r="S110">
        <v>2</v>
      </c>
    </row>
    <row r="111" spans="13:19" x14ac:dyDescent="0.2">
      <c r="M111">
        <v>97</v>
      </c>
      <c r="N111" t="s">
        <v>47</v>
      </c>
      <c r="O111" t="s">
        <v>53</v>
      </c>
      <c r="P111" t="s">
        <v>65</v>
      </c>
      <c r="Q111" t="s">
        <v>49</v>
      </c>
      <c r="R111">
        <v>2</v>
      </c>
      <c r="S111">
        <v>7</v>
      </c>
    </row>
    <row r="112" spans="13:19" x14ac:dyDescent="0.2">
      <c r="M112">
        <v>98</v>
      </c>
      <c r="N112" t="s">
        <v>47</v>
      </c>
      <c r="O112" t="s">
        <v>53</v>
      </c>
      <c r="P112" t="s">
        <v>65</v>
      </c>
      <c r="Q112" t="s">
        <v>49</v>
      </c>
      <c r="R112">
        <v>3</v>
      </c>
      <c r="S112">
        <v>13</v>
      </c>
    </row>
    <row r="113" spans="13:19" x14ac:dyDescent="0.2">
      <c r="M113">
        <v>99</v>
      </c>
      <c r="N113" t="s">
        <v>47</v>
      </c>
      <c r="O113" t="s">
        <v>53</v>
      </c>
      <c r="P113" t="s">
        <v>59</v>
      </c>
      <c r="Q113" t="s">
        <v>52</v>
      </c>
      <c r="R113">
        <v>6</v>
      </c>
      <c r="S113">
        <v>2</v>
      </c>
    </row>
    <row r="114" spans="13:19" x14ac:dyDescent="0.2">
      <c r="M114">
        <v>100</v>
      </c>
      <c r="N114" t="s">
        <v>47</v>
      </c>
      <c r="O114" t="s">
        <v>53</v>
      </c>
      <c r="P114" t="s">
        <v>59</v>
      </c>
      <c r="Q114" t="s">
        <v>52</v>
      </c>
      <c r="R114">
        <v>13</v>
      </c>
      <c r="S114">
        <v>0</v>
      </c>
    </row>
    <row r="115" spans="13:19" x14ac:dyDescent="0.2">
      <c r="M115">
        <v>101</v>
      </c>
      <c r="N115" t="s">
        <v>47</v>
      </c>
      <c r="O115" t="s">
        <v>53</v>
      </c>
      <c r="P115" t="s">
        <v>59</v>
      </c>
      <c r="Q115" t="s">
        <v>49</v>
      </c>
      <c r="R115">
        <v>5</v>
      </c>
      <c r="S115">
        <v>7</v>
      </c>
    </row>
    <row r="116" spans="13:19" x14ac:dyDescent="0.2">
      <c r="M116">
        <v>102</v>
      </c>
      <c r="N116" t="s">
        <v>47</v>
      </c>
      <c r="P116" t="s">
        <v>70</v>
      </c>
      <c r="Q116" t="s">
        <v>51</v>
      </c>
      <c r="R116">
        <v>2</v>
      </c>
      <c r="S116">
        <v>1</v>
      </c>
    </row>
    <row r="117" spans="13:19" x14ac:dyDescent="0.2">
      <c r="M117">
        <v>103</v>
      </c>
      <c r="N117" t="s">
        <v>47</v>
      </c>
      <c r="P117" t="s">
        <v>70</v>
      </c>
      <c r="Q117" t="s">
        <v>49</v>
      </c>
      <c r="R117">
        <v>2</v>
      </c>
      <c r="S117">
        <v>6</v>
      </c>
    </row>
    <row r="118" spans="13:19" x14ac:dyDescent="0.2">
      <c r="M118">
        <v>104</v>
      </c>
      <c r="N118" t="s">
        <v>47</v>
      </c>
      <c r="P118" t="s">
        <v>70</v>
      </c>
      <c r="Q118" t="s">
        <v>52</v>
      </c>
      <c r="R118">
        <v>5</v>
      </c>
      <c r="S118">
        <v>2</v>
      </c>
    </row>
    <row r="119" spans="13:19" x14ac:dyDescent="0.2">
      <c r="M119">
        <v>105</v>
      </c>
      <c r="N119" t="s">
        <v>47</v>
      </c>
      <c r="P119" t="s">
        <v>70</v>
      </c>
      <c r="Q119" t="s">
        <v>49</v>
      </c>
      <c r="R119">
        <v>3</v>
      </c>
      <c r="S119">
        <v>5</v>
      </c>
    </row>
    <row r="120" spans="13:19" x14ac:dyDescent="0.2">
      <c r="M120">
        <v>106</v>
      </c>
      <c r="N120" t="s">
        <v>47</v>
      </c>
      <c r="P120" t="s">
        <v>54</v>
      </c>
      <c r="Q120" t="s">
        <v>52</v>
      </c>
      <c r="R120">
        <v>5</v>
      </c>
      <c r="S120">
        <v>4</v>
      </c>
    </row>
    <row r="121" spans="13:19" x14ac:dyDescent="0.2">
      <c r="M121">
        <v>107</v>
      </c>
      <c r="N121" t="s">
        <v>47</v>
      </c>
      <c r="P121" t="s">
        <v>54</v>
      </c>
      <c r="Q121" t="s">
        <v>51</v>
      </c>
      <c r="R121">
        <v>8</v>
      </c>
      <c r="S121">
        <v>6</v>
      </c>
    </row>
    <row r="122" spans="13:19" x14ac:dyDescent="0.2">
      <c r="M122">
        <v>108</v>
      </c>
      <c r="N122" t="s">
        <v>47</v>
      </c>
      <c r="P122" t="s">
        <v>54</v>
      </c>
      <c r="Q122" t="s">
        <v>49</v>
      </c>
      <c r="R122">
        <v>6</v>
      </c>
      <c r="S122">
        <v>8</v>
      </c>
    </row>
    <row r="123" spans="13:19" x14ac:dyDescent="0.2">
      <c r="M123">
        <v>109</v>
      </c>
      <c r="N123" t="s">
        <v>47</v>
      </c>
      <c r="O123" t="s">
        <v>53</v>
      </c>
      <c r="P123" t="s">
        <v>58</v>
      </c>
      <c r="Q123" t="s">
        <v>49</v>
      </c>
      <c r="R123">
        <v>4</v>
      </c>
      <c r="S123">
        <v>6</v>
      </c>
    </row>
    <row r="124" spans="13:19" x14ac:dyDescent="0.2">
      <c r="M124">
        <v>110</v>
      </c>
      <c r="N124" t="s">
        <v>47</v>
      </c>
      <c r="O124" t="s">
        <v>53</v>
      </c>
      <c r="P124" t="s">
        <v>58</v>
      </c>
      <c r="Q124" t="s">
        <v>49</v>
      </c>
      <c r="R124">
        <v>6</v>
      </c>
      <c r="S124">
        <v>8</v>
      </c>
    </row>
    <row r="125" spans="13:19" x14ac:dyDescent="0.2">
      <c r="M125">
        <v>111</v>
      </c>
      <c r="N125" t="s">
        <v>47</v>
      </c>
      <c r="O125" t="s">
        <v>53</v>
      </c>
      <c r="P125" t="s">
        <v>58</v>
      </c>
      <c r="Q125" t="s">
        <v>49</v>
      </c>
      <c r="R125">
        <v>1</v>
      </c>
      <c r="S125">
        <v>3</v>
      </c>
    </row>
    <row r="126" spans="13:19" x14ac:dyDescent="0.2">
      <c r="M126">
        <v>112</v>
      </c>
      <c r="N126" t="s">
        <v>47</v>
      </c>
      <c r="O126" t="s">
        <v>53</v>
      </c>
      <c r="P126" t="s">
        <v>48</v>
      </c>
      <c r="Q126" t="s">
        <v>49</v>
      </c>
      <c r="R126">
        <v>1</v>
      </c>
      <c r="S126">
        <v>5</v>
      </c>
    </row>
    <row r="127" spans="13:19" x14ac:dyDescent="0.2">
      <c r="M127">
        <v>113</v>
      </c>
      <c r="N127" t="s">
        <v>47</v>
      </c>
      <c r="O127" t="s">
        <v>53</v>
      </c>
      <c r="P127" t="s">
        <v>48</v>
      </c>
      <c r="Q127" t="s">
        <v>49</v>
      </c>
      <c r="R127">
        <v>1</v>
      </c>
      <c r="S127">
        <v>3</v>
      </c>
    </row>
    <row r="128" spans="13:19" x14ac:dyDescent="0.2">
      <c r="M128">
        <v>114</v>
      </c>
      <c r="N128" t="s">
        <v>47</v>
      </c>
      <c r="O128" t="s">
        <v>53</v>
      </c>
      <c r="P128" t="s">
        <v>69</v>
      </c>
      <c r="Q128" t="s">
        <v>49</v>
      </c>
      <c r="R128">
        <v>4</v>
      </c>
      <c r="S128">
        <v>14</v>
      </c>
    </row>
    <row r="129" spans="13:19" x14ac:dyDescent="0.2">
      <c r="M129">
        <v>115</v>
      </c>
      <c r="N129" t="s">
        <v>47</v>
      </c>
      <c r="O129" t="s">
        <v>53</v>
      </c>
      <c r="P129" t="s">
        <v>69</v>
      </c>
      <c r="Q129" t="s">
        <v>49</v>
      </c>
      <c r="R129">
        <v>3</v>
      </c>
      <c r="S129">
        <v>13</v>
      </c>
    </row>
    <row r="130" spans="13:19" x14ac:dyDescent="0.2">
      <c r="M130">
        <v>116</v>
      </c>
      <c r="N130" t="s">
        <v>47</v>
      </c>
      <c r="O130" t="s">
        <v>53</v>
      </c>
      <c r="P130" t="s">
        <v>69</v>
      </c>
      <c r="Q130" t="s">
        <v>49</v>
      </c>
      <c r="R130">
        <v>1</v>
      </c>
      <c r="S130">
        <v>5</v>
      </c>
    </row>
    <row r="131" spans="13:19" x14ac:dyDescent="0.2">
      <c r="M131">
        <v>117</v>
      </c>
      <c r="N131" t="s">
        <v>47</v>
      </c>
      <c r="O131" t="s">
        <v>53</v>
      </c>
      <c r="P131" t="s">
        <v>69</v>
      </c>
      <c r="Q131" t="s">
        <v>49</v>
      </c>
      <c r="R131">
        <v>4</v>
      </c>
      <c r="S131">
        <v>5</v>
      </c>
    </row>
    <row r="132" spans="13:19" x14ac:dyDescent="0.2">
      <c r="M132">
        <v>118</v>
      </c>
      <c r="N132" t="s">
        <v>47</v>
      </c>
      <c r="P132" t="s">
        <v>58</v>
      </c>
      <c r="Q132" t="s">
        <v>49</v>
      </c>
      <c r="R132">
        <v>2</v>
      </c>
      <c r="S132">
        <v>3</v>
      </c>
    </row>
    <row r="133" spans="13:19" x14ac:dyDescent="0.2">
      <c r="M133">
        <v>119</v>
      </c>
      <c r="N133" t="s">
        <v>47</v>
      </c>
      <c r="P133" t="s">
        <v>58</v>
      </c>
      <c r="Q133" t="s">
        <v>52</v>
      </c>
      <c r="R133">
        <v>7</v>
      </c>
      <c r="S133">
        <v>6</v>
      </c>
    </row>
    <row r="134" spans="13:19" x14ac:dyDescent="0.2">
      <c r="M134">
        <v>120</v>
      </c>
      <c r="N134" t="s">
        <v>47</v>
      </c>
      <c r="P134" t="s">
        <v>58</v>
      </c>
      <c r="Q134" t="s">
        <v>49</v>
      </c>
      <c r="R134">
        <v>3</v>
      </c>
      <c r="S134">
        <v>4</v>
      </c>
    </row>
    <row r="135" spans="13:19" x14ac:dyDescent="0.2">
      <c r="M135">
        <v>121</v>
      </c>
      <c r="N135" t="s">
        <v>47</v>
      </c>
      <c r="P135" t="s">
        <v>58</v>
      </c>
      <c r="Q135" t="s">
        <v>52</v>
      </c>
      <c r="R135">
        <v>6</v>
      </c>
      <c r="S135">
        <v>4</v>
      </c>
    </row>
    <row r="136" spans="13:19" x14ac:dyDescent="0.2">
      <c r="M136">
        <v>122</v>
      </c>
      <c r="N136" t="s">
        <v>47</v>
      </c>
      <c r="P136" t="s">
        <v>68</v>
      </c>
      <c r="Q136" t="s">
        <v>49</v>
      </c>
      <c r="R136">
        <v>0</v>
      </c>
      <c r="S136">
        <v>7</v>
      </c>
    </row>
    <row r="137" spans="13:19" x14ac:dyDescent="0.2">
      <c r="M137">
        <v>123</v>
      </c>
      <c r="N137" t="s">
        <v>47</v>
      </c>
      <c r="P137" t="s">
        <v>68</v>
      </c>
      <c r="Q137" t="s">
        <v>49</v>
      </c>
      <c r="R137">
        <v>1</v>
      </c>
      <c r="S137">
        <v>5</v>
      </c>
    </row>
    <row r="138" spans="13:19" x14ac:dyDescent="0.2">
      <c r="M138">
        <v>124</v>
      </c>
      <c r="N138" t="s">
        <v>47</v>
      </c>
      <c r="P138" t="s">
        <v>68</v>
      </c>
      <c r="Q138" t="s">
        <v>52</v>
      </c>
      <c r="R138">
        <v>2</v>
      </c>
      <c r="S138">
        <v>0</v>
      </c>
    </row>
    <row r="139" spans="13:19" x14ac:dyDescent="0.2">
      <c r="M139">
        <v>125</v>
      </c>
      <c r="N139" t="s">
        <v>47</v>
      </c>
      <c r="O139" t="s">
        <v>53</v>
      </c>
      <c r="P139" t="s">
        <v>71</v>
      </c>
      <c r="Q139" t="s">
        <v>49</v>
      </c>
      <c r="R139">
        <v>2</v>
      </c>
      <c r="S139">
        <v>7</v>
      </c>
    </row>
    <row r="140" spans="13:19" x14ac:dyDescent="0.2">
      <c r="M140">
        <v>126</v>
      </c>
      <c r="N140" t="s">
        <v>47</v>
      </c>
      <c r="O140" t="s">
        <v>53</v>
      </c>
      <c r="P140" t="s">
        <v>71</v>
      </c>
      <c r="Q140" t="s">
        <v>52</v>
      </c>
      <c r="R140">
        <v>8</v>
      </c>
      <c r="S140">
        <v>2</v>
      </c>
    </row>
    <row r="141" spans="13:19" x14ac:dyDescent="0.2">
      <c r="M141">
        <v>127</v>
      </c>
      <c r="N141" t="s">
        <v>47</v>
      </c>
      <c r="O141" t="s">
        <v>53</v>
      </c>
      <c r="P141" t="s">
        <v>71</v>
      </c>
      <c r="Q141" t="s">
        <v>52</v>
      </c>
      <c r="R141">
        <v>6</v>
      </c>
      <c r="S141">
        <v>3</v>
      </c>
    </row>
    <row r="142" spans="13:19" x14ac:dyDescent="0.2">
      <c r="M142">
        <v>128</v>
      </c>
      <c r="N142" t="s">
        <v>47</v>
      </c>
      <c r="O142" t="s">
        <v>53</v>
      </c>
      <c r="P142" t="s">
        <v>66</v>
      </c>
      <c r="Q142" t="s">
        <v>49</v>
      </c>
      <c r="R142">
        <v>2</v>
      </c>
      <c r="S142">
        <v>4</v>
      </c>
    </row>
    <row r="143" spans="13:19" x14ac:dyDescent="0.2">
      <c r="M143">
        <v>129</v>
      </c>
      <c r="N143" t="s">
        <v>47</v>
      </c>
      <c r="O143" t="s">
        <v>53</v>
      </c>
      <c r="P143" t="s">
        <v>66</v>
      </c>
      <c r="Q143" t="s">
        <v>52</v>
      </c>
      <c r="R143">
        <v>3</v>
      </c>
      <c r="S143">
        <v>2</v>
      </c>
    </row>
    <row r="144" spans="13:19" x14ac:dyDescent="0.2">
      <c r="M144">
        <v>130</v>
      </c>
      <c r="N144" t="s">
        <v>47</v>
      </c>
      <c r="O144" t="s">
        <v>53</v>
      </c>
      <c r="P144" t="s">
        <v>66</v>
      </c>
      <c r="Q144" t="s">
        <v>52</v>
      </c>
      <c r="R144">
        <v>5</v>
      </c>
      <c r="S144">
        <v>0</v>
      </c>
    </row>
    <row r="145" spans="13:19" x14ac:dyDescent="0.2">
      <c r="M145">
        <v>131</v>
      </c>
      <c r="N145" t="s">
        <v>47</v>
      </c>
      <c r="P145" t="s">
        <v>72</v>
      </c>
      <c r="Q145" t="s">
        <v>52</v>
      </c>
      <c r="R145">
        <v>9</v>
      </c>
      <c r="S145">
        <v>2</v>
      </c>
    </row>
    <row r="146" spans="13:19" x14ac:dyDescent="0.2">
      <c r="M146">
        <v>132</v>
      </c>
      <c r="N146" t="s">
        <v>47</v>
      </c>
      <c r="P146" t="s">
        <v>72</v>
      </c>
      <c r="Q146" t="s">
        <v>52</v>
      </c>
      <c r="R146">
        <v>4</v>
      </c>
      <c r="S146">
        <v>2</v>
      </c>
    </row>
    <row r="147" spans="13:19" x14ac:dyDescent="0.2">
      <c r="M147">
        <v>133</v>
      </c>
      <c r="N147" t="s">
        <v>47</v>
      </c>
      <c r="P147" t="s">
        <v>72</v>
      </c>
      <c r="Q147" t="s">
        <v>52</v>
      </c>
      <c r="R147">
        <v>3</v>
      </c>
      <c r="S147">
        <v>0</v>
      </c>
    </row>
    <row r="148" spans="13:19" x14ac:dyDescent="0.2">
      <c r="M148">
        <v>134</v>
      </c>
      <c r="N148" t="s">
        <v>47</v>
      </c>
      <c r="O148" t="s">
        <v>53</v>
      </c>
      <c r="P148" t="s">
        <v>58</v>
      </c>
      <c r="Q148" t="s">
        <v>49</v>
      </c>
      <c r="R148">
        <v>8</v>
      </c>
      <c r="S148">
        <v>11</v>
      </c>
    </row>
    <row r="149" spans="13:19" x14ac:dyDescent="0.2">
      <c r="M149">
        <v>135</v>
      </c>
      <c r="N149" t="s">
        <v>47</v>
      </c>
      <c r="O149" t="s">
        <v>53</v>
      </c>
      <c r="P149" t="s">
        <v>58</v>
      </c>
      <c r="Q149" t="s">
        <v>52</v>
      </c>
      <c r="R149">
        <v>10</v>
      </c>
      <c r="S149">
        <v>3</v>
      </c>
    </row>
    <row r="150" spans="13:19" x14ac:dyDescent="0.2">
      <c r="M150">
        <v>136</v>
      </c>
      <c r="N150" t="s">
        <v>47</v>
      </c>
      <c r="O150" t="s">
        <v>53</v>
      </c>
      <c r="P150" t="s">
        <v>58</v>
      </c>
      <c r="Q150" t="s">
        <v>52</v>
      </c>
      <c r="R150">
        <v>4</v>
      </c>
      <c r="S150">
        <v>2</v>
      </c>
    </row>
    <row r="151" spans="13:19" x14ac:dyDescent="0.2">
      <c r="M151">
        <v>137</v>
      </c>
      <c r="N151" t="s">
        <v>47</v>
      </c>
      <c r="O151" t="s">
        <v>53</v>
      </c>
      <c r="P151" t="s">
        <v>54</v>
      </c>
      <c r="Q151" t="s">
        <v>52</v>
      </c>
      <c r="R151">
        <v>10</v>
      </c>
      <c r="S151">
        <v>7</v>
      </c>
    </row>
    <row r="152" spans="13:19" x14ac:dyDescent="0.2">
      <c r="M152">
        <v>138</v>
      </c>
      <c r="N152" t="s">
        <v>47</v>
      </c>
      <c r="O152" t="s">
        <v>53</v>
      </c>
      <c r="P152" t="s">
        <v>54</v>
      </c>
      <c r="Q152" t="s">
        <v>49</v>
      </c>
      <c r="R152">
        <v>2</v>
      </c>
      <c r="S152">
        <v>3</v>
      </c>
    </row>
    <row r="153" spans="13:19" x14ac:dyDescent="0.2">
      <c r="M153">
        <v>139</v>
      </c>
      <c r="N153" t="s">
        <v>47</v>
      </c>
      <c r="O153" t="s">
        <v>53</v>
      </c>
      <c r="P153" t="s">
        <v>54</v>
      </c>
      <c r="Q153" t="s">
        <v>49</v>
      </c>
      <c r="R153">
        <v>1</v>
      </c>
      <c r="S153">
        <v>4</v>
      </c>
    </row>
    <row r="154" spans="13:19" x14ac:dyDescent="0.2">
      <c r="M154">
        <v>140</v>
      </c>
      <c r="N154" t="s">
        <v>47</v>
      </c>
      <c r="P154" t="s">
        <v>50</v>
      </c>
      <c r="Q154" t="s">
        <v>49</v>
      </c>
      <c r="R154">
        <v>1</v>
      </c>
      <c r="S154">
        <v>2</v>
      </c>
    </row>
    <row r="155" spans="13:19" x14ac:dyDescent="0.2">
      <c r="M155">
        <v>141</v>
      </c>
      <c r="N155" t="s">
        <v>47</v>
      </c>
      <c r="P155" t="s">
        <v>50</v>
      </c>
      <c r="Q155" t="s">
        <v>49</v>
      </c>
      <c r="R155">
        <v>5</v>
      </c>
      <c r="S155">
        <v>8</v>
      </c>
    </row>
    <row r="156" spans="13:19" x14ac:dyDescent="0.2">
      <c r="M156">
        <v>142</v>
      </c>
      <c r="N156" t="s">
        <v>47</v>
      </c>
      <c r="P156" t="s">
        <v>50</v>
      </c>
      <c r="Q156" t="s">
        <v>52</v>
      </c>
      <c r="R156">
        <v>3</v>
      </c>
      <c r="S156">
        <v>2</v>
      </c>
    </row>
    <row r="157" spans="13:19" x14ac:dyDescent="0.2">
      <c r="M157">
        <v>143</v>
      </c>
      <c r="N157" t="s">
        <v>47</v>
      </c>
      <c r="P157" t="s">
        <v>58</v>
      </c>
      <c r="Q157" t="s">
        <v>49</v>
      </c>
      <c r="R157">
        <v>1</v>
      </c>
      <c r="S157">
        <v>8</v>
      </c>
    </row>
    <row r="158" spans="13:19" x14ac:dyDescent="0.2">
      <c r="M158">
        <v>144</v>
      </c>
      <c r="N158" t="s">
        <v>47</v>
      </c>
      <c r="P158" t="s">
        <v>58</v>
      </c>
      <c r="Q158" t="s">
        <v>49</v>
      </c>
      <c r="R158">
        <v>0</v>
      </c>
      <c r="S158">
        <v>8</v>
      </c>
    </row>
    <row r="159" spans="13:19" x14ac:dyDescent="0.2">
      <c r="M159">
        <v>145</v>
      </c>
      <c r="N159" t="s">
        <v>47</v>
      </c>
      <c r="P159" t="s">
        <v>58</v>
      </c>
      <c r="Q159" t="s">
        <v>49</v>
      </c>
      <c r="R159">
        <v>1</v>
      </c>
      <c r="S159">
        <v>2</v>
      </c>
    </row>
    <row r="160" spans="13:19" x14ac:dyDescent="0.2">
      <c r="M160">
        <v>146</v>
      </c>
      <c r="N160" t="s">
        <v>47</v>
      </c>
      <c r="P160" t="s">
        <v>71</v>
      </c>
      <c r="Q160" t="s">
        <v>49</v>
      </c>
      <c r="R160">
        <v>2</v>
      </c>
      <c r="S160">
        <v>7</v>
      </c>
    </row>
    <row r="161" spans="13:19" x14ac:dyDescent="0.2">
      <c r="M161">
        <v>147</v>
      </c>
      <c r="N161" t="s">
        <v>47</v>
      </c>
      <c r="P161" t="s">
        <v>71</v>
      </c>
      <c r="Q161" t="s">
        <v>49</v>
      </c>
      <c r="R161">
        <v>0</v>
      </c>
      <c r="S161">
        <v>5</v>
      </c>
    </row>
    <row r="162" spans="13:19" x14ac:dyDescent="0.2">
      <c r="M162">
        <v>148</v>
      </c>
      <c r="N162" t="s">
        <v>47</v>
      </c>
      <c r="P162" t="s">
        <v>71</v>
      </c>
      <c r="Q162" t="s">
        <v>52</v>
      </c>
      <c r="R162">
        <v>6</v>
      </c>
      <c r="S162">
        <v>1</v>
      </c>
    </row>
    <row r="163" spans="13:19" x14ac:dyDescent="0.2">
      <c r="M163">
        <v>149</v>
      </c>
      <c r="N163" t="s">
        <v>47</v>
      </c>
      <c r="P163" t="s">
        <v>71</v>
      </c>
      <c r="Q163" t="s">
        <v>52</v>
      </c>
      <c r="R163">
        <v>4</v>
      </c>
      <c r="S163">
        <v>0</v>
      </c>
    </row>
    <row r="164" spans="13:19" x14ac:dyDescent="0.2">
      <c r="M164">
        <v>150</v>
      </c>
      <c r="N164" t="s">
        <v>47</v>
      </c>
      <c r="O164" t="s">
        <v>53</v>
      </c>
      <c r="P164" t="s">
        <v>50</v>
      </c>
      <c r="Q164" t="s">
        <v>56</v>
      </c>
      <c r="R164">
        <v>2</v>
      </c>
      <c r="S164">
        <v>3</v>
      </c>
    </row>
    <row r="165" spans="13:19" x14ac:dyDescent="0.2">
      <c r="M165">
        <v>151</v>
      </c>
      <c r="N165" t="s">
        <v>47</v>
      </c>
      <c r="O165" t="s">
        <v>53</v>
      </c>
      <c r="P165" t="s">
        <v>50</v>
      </c>
      <c r="Q165" t="s">
        <v>49</v>
      </c>
      <c r="R165">
        <v>4</v>
      </c>
      <c r="S165">
        <v>5</v>
      </c>
    </row>
    <row r="166" spans="13:19" x14ac:dyDescent="0.2">
      <c r="M166">
        <v>152</v>
      </c>
      <c r="N166" t="s">
        <v>47</v>
      </c>
      <c r="O166" t="s">
        <v>53</v>
      </c>
      <c r="P166" t="s">
        <v>50</v>
      </c>
      <c r="Q166" t="s">
        <v>52</v>
      </c>
      <c r="R166">
        <v>5</v>
      </c>
      <c r="S166">
        <v>4</v>
      </c>
    </row>
    <row r="167" spans="13:19" x14ac:dyDescent="0.2">
      <c r="M167">
        <v>153</v>
      </c>
      <c r="N167" t="s">
        <v>47</v>
      </c>
      <c r="O167" t="s">
        <v>53</v>
      </c>
      <c r="P167" t="s">
        <v>65</v>
      </c>
      <c r="Q167" t="s">
        <v>52</v>
      </c>
      <c r="R167">
        <v>2</v>
      </c>
      <c r="S167">
        <v>0</v>
      </c>
    </row>
    <row r="168" spans="13:19" x14ac:dyDescent="0.2">
      <c r="M168">
        <v>154</v>
      </c>
      <c r="N168" t="s">
        <v>47</v>
      </c>
      <c r="O168" t="s">
        <v>53</v>
      </c>
      <c r="P168" t="s">
        <v>65</v>
      </c>
      <c r="Q168" t="s">
        <v>52</v>
      </c>
      <c r="R168">
        <v>10</v>
      </c>
      <c r="S168">
        <v>6</v>
      </c>
    </row>
    <row r="169" spans="13:19" x14ac:dyDescent="0.2">
      <c r="M169">
        <v>155</v>
      </c>
      <c r="N169" t="s">
        <v>47</v>
      </c>
      <c r="O169" t="s">
        <v>53</v>
      </c>
      <c r="P169" t="s">
        <v>65</v>
      </c>
      <c r="Q169" t="s">
        <v>52</v>
      </c>
      <c r="R169">
        <v>10</v>
      </c>
      <c r="S169">
        <v>4</v>
      </c>
    </row>
    <row r="170" spans="13:19" x14ac:dyDescent="0.2">
      <c r="M170">
        <v>156</v>
      </c>
      <c r="N170" t="s">
        <v>47</v>
      </c>
      <c r="O170" t="s">
        <v>53</v>
      </c>
      <c r="P170" t="s">
        <v>65</v>
      </c>
      <c r="Q170" t="s">
        <v>49</v>
      </c>
      <c r="R170">
        <v>1</v>
      </c>
      <c r="S170">
        <v>4</v>
      </c>
    </row>
    <row r="171" spans="13:19" x14ac:dyDescent="0.2">
      <c r="M171">
        <v>157</v>
      </c>
      <c r="N171" t="s">
        <v>47</v>
      </c>
      <c r="P171" t="s">
        <v>54</v>
      </c>
      <c r="Q171" t="s">
        <v>52</v>
      </c>
      <c r="R171">
        <v>2</v>
      </c>
      <c r="S171">
        <v>1</v>
      </c>
    </row>
    <row r="172" spans="13:19" x14ac:dyDescent="0.2">
      <c r="M172">
        <v>158</v>
      </c>
      <c r="N172" t="s">
        <v>47</v>
      </c>
      <c r="P172" t="s">
        <v>54</v>
      </c>
      <c r="Q172" t="s">
        <v>52</v>
      </c>
      <c r="R172">
        <v>8</v>
      </c>
      <c r="S172">
        <v>1</v>
      </c>
    </row>
    <row r="173" spans="13:19" x14ac:dyDescent="0.2">
      <c r="M173">
        <v>159</v>
      </c>
      <c r="N173" t="s">
        <v>47</v>
      </c>
      <c r="P173" t="s">
        <v>54</v>
      </c>
      <c r="Q173" t="s">
        <v>52</v>
      </c>
      <c r="R173">
        <v>8</v>
      </c>
      <c r="S173">
        <v>6</v>
      </c>
    </row>
    <row r="174" spans="13:19" x14ac:dyDescent="0.2">
      <c r="M174">
        <v>160</v>
      </c>
      <c r="N174" t="s">
        <v>47</v>
      </c>
      <c r="P174" t="s">
        <v>65</v>
      </c>
      <c r="Q174" t="s">
        <v>52</v>
      </c>
      <c r="R174">
        <v>7</v>
      </c>
      <c r="S174">
        <v>1</v>
      </c>
    </row>
    <row r="175" spans="13:19" x14ac:dyDescent="0.2">
      <c r="M175">
        <v>161</v>
      </c>
      <c r="N175" t="s">
        <v>47</v>
      </c>
      <c r="P175" t="s">
        <v>65</v>
      </c>
      <c r="Q175" t="s">
        <v>49</v>
      </c>
      <c r="R175">
        <v>0</v>
      </c>
      <c r="S175">
        <v>3</v>
      </c>
    </row>
    <row r="176" spans="13:19" x14ac:dyDescent="0.2">
      <c r="M176">
        <v>162</v>
      </c>
      <c r="N176" t="s">
        <v>47</v>
      </c>
      <c r="P176" t="s">
        <v>65</v>
      </c>
      <c r="Q176" t="s">
        <v>52</v>
      </c>
      <c r="R176">
        <v>8</v>
      </c>
      <c r="S176">
        <v>1</v>
      </c>
    </row>
  </sheetData>
  <phoneticPr fontId="1" type="noConversion"/>
  <printOptions headings="1" gridLines="1"/>
  <pageMargins left="0.7" right="0.7" top="0.75" bottom="0.75" header="0.3" footer="0.3"/>
  <pageSetup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topLeftCell="A2" workbookViewId="0">
      <selection activeCell="C27" sqref="C27"/>
    </sheetView>
  </sheetViews>
  <sheetFormatPr baseColWidth="10" defaultColWidth="8.83203125" defaultRowHeight="15" x14ac:dyDescent="0.2"/>
  <cols>
    <col min="4" max="4" width="13" customWidth="1"/>
    <col min="5" max="5" width="20.5" customWidth="1"/>
  </cols>
  <sheetData>
    <row r="1" spans="2:20" x14ac:dyDescent="0.2"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2:20" x14ac:dyDescent="0.2">
      <c r="H2">
        <v>1.056</v>
      </c>
      <c r="I2">
        <v>0.93600000000000005</v>
      </c>
      <c r="J2">
        <v>0.82799999999999996</v>
      </c>
      <c r="K2">
        <v>0.6</v>
      </c>
      <c r="L2">
        <v>0.95799999999999996</v>
      </c>
    </row>
    <row r="7" spans="2:20" x14ac:dyDescent="0.2">
      <c r="D7" t="s">
        <v>79</v>
      </c>
      <c r="E7" t="s">
        <v>80</v>
      </c>
      <c r="F7" t="s">
        <v>45</v>
      </c>
      <c r="G7" t="s">
        <v>2</v>
      </c>
      <c r="H7" t="s">
        <v>3</v>
      </c>
      <c r="I7" t="s">
        <v>4</v>
      </c>
      <c r="J7" t="s">
        <v>1</v>
      </c>
      <c r="K7" t="s">
        <v>81</v>
      </c>
      <c r="L7" t="s">
        <v>5</v>
      </c>
      <c r="M7" t="s">
        <v>82</v>
      </c>
      <c r="N7" t="s">
        <v>83</v>
      </c>
      <c r="O7" t="s">
        <v>84</v>
      </c>
      <c r="P7" t="s">
        <v>85</v>
      </c>
      <c r="Q7" t="s">
        <v>86</v>
      </c>
      <c r="R7" t="s">
        <v>87</v>
      </c>
      <c r="S7" t="s">
        <v>88</v>
      </c>
      <c r="T7" t="s">
        <v>89</v>
      </c>
    </row>
    <row r="8" spans="2:20" x14ac:dyDescent="0.2">
      <c r="D8" t="s">
        <v>90</v>
      </c>
      <c r="E8">
        <v>549</v>
      </c>
      <c r="F8">
        <v>123</v>
      </c>
      <c r="G8">
        <v>173</v>
      </c>
      <c r="H8">
        <v>32</v>
      </c>
      <c r="I8">
        <v>5</v>
      </c>
      <c r="J8">
        <v>29</v>
      </c>
      <c r="K8">
        <v>100</v>
      </c>
      <c r="L8">
        <v>116</v>
      </c>
      <c r="M8">
        <v>11</v>
      </c>
      <c r="N8">
        <v>137</v>
      </c>
      <c r="O8">
        <v>30</v>
      </c>
      <c r="P8">
        <v>7</v>
      </c>
      <c r="Q8">
        <v>0.315</v>
      </c>
      <c r="R8">
        <v>0.441</v>
      </c>
      <c r="S8">
        <v>0.55000000000000004</v>
      </c>
      <c r="T8">
        <v>0.99099999999999999</v>
      </c>
    </row>
    <row r="9" spans="2:20" x14ac:dyDescent="0.2">
      <c r="D9" t="s">
        <v>91</v>
      </c>
      <c r="E9" t="s">
        <v>80</v>
      </c>
      <c r="F9" t="s">
        <v>45</v>
      </c>
      <c r="G9" t="s">
        <v>2</v>
      </c>
      <c r="H9" t="s">
        <v>3</v>
      </c>
      <c r="I9" t="s">
        <v>4</v>
      </c>
      <c r="J9" t="s">
        <v>1</v>
      </c>
      <c r="K9" t="s">
        <v>81</v>
      </c>
      <c r="L9" t="s">
        <v>5</v>
      </c>
      <c r="M9" t="s">
        <v>82</v>
      </c>
      <c r="N9" t="s">
        <v>83</v>
      </c>
      <c r="O9" t="s">
        <v>84</v>
      </c>
      <c r="P9" t="s">
        <v>85</v>
      </c>
      <c r="Q9" t="s">
        <v>86</v>
      </c>
      <c r="R9" t="s">
        <v>87</v>
      </c>
      <c r="S9" t="s">
        <v>88</v>
      </c>
      <c r="T9" t="s">
        <v>89</v>
      </c>
    </row>
    <row r="10" spans="2:20" x14ac:dyDescent="0.2">
      <c r="D10" t="s">
        <v>92</v>
      </c>
      <c r="E10">
        <v>127</v>
      </c>
      <c r="F10">
        <v>30</v>
      </c>
      <c r="G10">
        <v>41</v>
      </c>
      <c r="H10">
        <v>4</v>
      </c>
      <c r="I10">
        <v>1</v>
      </c>
      <c r="J10">
        <v>7</v>
      </c>
      <c r="K10">
        <v>23</v>
      </c>
      <c r="L10">
        <v>27</v>
      </c>
      <c r="M10">
        <v>0</v>
      </c>
      <c r="N10">
        <v>27</v>
      </c>
      <c r="O10">
        <v>5</v>
      </c>
      <c r="P10">
        <v>3</v>
      </c>
      <c r="Q10">
        <v>0.32300000000000001</v>
      </c>
      <c r="R10">
        <v>0.436</v>
      </c>
      <c r="S10">
        <v>0.53500000000000003</v>
      </c>
      <c r="T10">
        <v>0.97099999999999997</v>
      </c>
    </row>
    <row r="11" spans="2:20" x14ac:dyDescent="0.2">
      <c r="B11" t="s">
        <v>119</v>
      </c>
      <c r="D11" t="s">
        <v>93</v>
      </c>
      <c r="E11">
        <v>422</v>
      </c>
      <c r="F11">
        <v>93</v>
      </c>
      <c r="G11">
        <v>132</v>
      </c>
      <c r="H11">
        <v>28</v>
      </c>
      <c r="I11">
        <v>4</v>
      </c>
      <c r="J11">
        <v>22</v>
      </c>
      <c r="K11">
        <v>77</v>
      </c>
      <c r="L11">
        <v>89</v>
      </c>
      <c r="M11">
        <v>11</v>
      </c>
      <c r="N11">
        <v>110</v>
      </c>
      <c r="O11">
        <v>25</v>
      </c>
      <c r="P11">
        <v>4</v>
      </c>
      <c r="Q11">
        <v>0.313</v>
      </c>
      <c r="R11">
        <v>0.442</v>
      </c>
      <c r="S11">
        <v>0.55500000000000005</v>
      </c>
      <c r="T11">
        <v>0.997</v>
      </c>
    </row>
    <row r="12" spans="2:20" x14ac:dyDescent="0.2">
      <c r="D12" t="s">
        <v>74</v>
      </c>
      <c r="E12">
        <v>267</v>
      </c>
      <c r="F12">
        <v>61</v>
      </c>
      <c r="G12">
        <v>88</v>
      </c>
      <c r="H12">
        <v>13</v>
      </c>
      <c r="I12">
        <v>0</v>
      </c>
      <c r="J12">
        <v>14</v>
      </c>
      <c r="K12">
        <v>43</v>
      </c>
      <c r="L12">
        <v>62</v>
      </c>
      <c r="M12">
        <v>6</v>
      </c>
      <c r="N12">
        <v>62</v>
      </c>
      <c r="O12">
        <v>13</v>
      </c>
      <c r="P12">
        <v>3</v>
      </c>
      <c r="Q12">
        <v>0.33</v>
      </c>
      <c r="R12">
        <v>0.46200000000000002</v>
      </c>
      <c r="S12">
        <v>0.53600000000000003</v>
      </c>
      <c r="T12">
        <v>0.998</v>
      </c>
    </row>
    <row r="13" spans="2:20" x14ac:dyDescent="0.2">
      <c r="D13" t="s">
        <v>94</v>
      </c>
      <c r="E13">
        <v>282</v>
      </c>
      <c r="F13">
        <v>62</v>
      </c>
      <c r="G13">
        <v>85</v>
      </c>
      <c r="H13">
        <v>19</v>
      </c>
      <c r="I13">
        <v>5</v>
      </c>
      <c r="J13">
        <v>15</v>
      </c>
      <c r="K13">
        <v>57</v>
      </c>
      <c r="L13">
        <v>54</v>
      </c>
      <c r="M13">
        <v>5</v>
      </c>
      <c r="N13">
        <v>75</v>
      </c>
      <c r="O13">
        <v>17</v>
      </c>
      <c r="P13">
        <v>4</v>
      </c>
      <c r="Q13">
        <v>0.30099999999999999</v>
      </c>
      <c r="R13">
        <v>0.42</v>
      </c>
      <c r="S13">
        <v>0.56399999999999995</v>
      </c>
      <c r="T13">
        <v>0.98399999999999999</v>
      </c>
    </row>
    <row r="14" spans="2:20" x14ac:dyDescent="0.2">
      <c r="D14" t="s">
        <v>101</v>
      </c>
      <c r="G14">
        <f>G12/I2</f>
        <v>94.01709401709401</v>
      </c>
      <c r="H14">
        <f t="shared" ref="H14:I14" si="0">H12/J2</f>
        <v>15.70048309178744</v>
      </c>
      <c r="I14">
        <f t="shared" si="0"/>
        <v>0</v>
      </c>
      <c r="J14">
        <f>J12/H2</f>
        <v>13.257575757575758</v>
      </c>
      <c r="L14">
        <f>L12/L2</f>
        <v>64.718162839248436</v>
      </c>
      <c r="M14">
        <f>M12/L2</f>
        <v>6.2630480167014619</v>
      </c>
    </row>
    <row r="15" spans="2:20" x14ac:dyDescent="0.2">
      <c r="D15" t="s">
        <v>102</v>
      </c>
      <c r="F15">
        <f>G15-H15-I15-J15</f>
        <v>111.0590351677308</v>
      </c>
      <c r="G15">
        <f>G14+G13</f>
        <v>179.017094017094</v>
      </c>
      <c r="H15">
        <f t="shared" ref="H15:M15" si="1">H14+H13</f>
        <v>34.70048309178744</v>
      </c>
      <c r="I15">
        <f t="shared" si="1"/>
        <v>5</v>
      </c>
      <c r="J15">
        <f t="shared" si="1"/>
        <v>28.257575757575758</v>
      </c>
      <c r="K15">
        <f t="shared" si="1"/>
        <v>57</v>
      </c>
      <c r="L15">
        <f t="shared" si="1"/>
        <v>118.71816283924844</v>
      </c>
      <c r="M15">
        <f t="shared" si="1"/>
        <v>11.263048016701461</v>
      </c>
    </row>
    <row r="16" spans="2:20" x14ac:dyDescent="0.2">
      <c r="B16">
        <v>0.42899999999999999</v>
      </c>
      <c r="D16" t="s">
        <v>99</v>
      </c>
      <c r="F16">
        <f>G16-H16-I16-J16</f>
        <v>107</v>
      </c>
      <c r="G16">
        <f>G8</f>
        <v>173</v>
      </c>
      <c r="H16">
        <f t="shared" ref="H16:M16" si="2">H8</f>
        <v>32</v>
      </c>
      <c r="I16">
        <f t="shared" si="2"/>
        <v>5</v>
      </c>
      <c r="J16">
        <f t="shared" si="2"/>
        <v>29</v>
      </c>
      <c r="L16">
        <f t="shared" si="2"/>
        <v>116</v>
      </c>
      <c r="M16">
        <f t="shared" si="2"/>
        <v>11</v>
      </c>
    </row>
    <row r="17" spans="3:17" x14ac:dyDescent="0.2">
      <c r="C17">
        <f>0.418*(F17/F18)</f>
        <v>0.42886839784963221</v>
      </c>
      <c r="D17" t="s">
        <v>118</v>
      </c>
      <c r="F17">
        <f>SUMPRODUCT($F$19:$M$19,F15:M15)</f>
        <v>295.5467561707452</v>
      </c>
    </row>
    <row r="18" spans="3:17" x14ac:dyDescent="0.2">
      <c r="D18" t="s">
        <v>117</v>
      </c>
      <c r="F18">
        <f>SUMPRODUCT($F$19:$M$19,F16:M16)</f>
        <v>288.05699999999996</v>
      </c>
    </row>
    <row r="19" spans="3:17" x14ac:dyDescent="0.2">
      <c r="F19">
        <v>0.878</v>
      </c>
      <c r="G19">
        <v>0</v>
      </c>
      <c r="H19">
        <v>1.242</v>
      </c>
      <c r="I19">
        <v>1.569</v>
      </c>
      <c r="J19">
        <v>2.0150000000000001</v>
      </c>
      <c r="L19">
        <v>0.69099999999999995</v>
      </c>
      <c r="M19">
        <v>0.72099999999999997</v>
      </c>
    </row>
    <row r="21" spans="3:17" x14ac:dyDescent="0.2">
      <c r="D21" t="s">
        <v>103</v>
      </c>
      <c r="E21" t="s">
        <v>104</v>
      </c>
      <c r="F21" t="s">
        <v>105</v>
      </c>
      <c r="G21" t="s">
        <v>106</v>
      </c>
      <c r="H21" t="s">
        <v>107</v>
      </c>
      <c r="I21" t="s">
        <v>108</v>
      </c>
      <c r="J21" t="s">
        <v>109</v>
      </c>
      <c r="K21" t="s">
        <v>110</v>
      </c>
      <c r="L21" t="s">
        <v>111</v>
      </c>
      <c r="M21" t="s">
        <v>112</v>
      </c>
      <c r="N21" t="s">
        <v>113</v>
      </c>
      <c r="O21" t="s">
        <v>114</v>
      </c>
      <c r="P21" t="s">
        <v>115</v>
      </c>
      <c r="Q21" t="s">
        <v>116</v>
      </c>
    </row>
    <row r="22" spans="3:17" x14ac:dyDescent="0.2">
      <c r="D22">
        <v>2017</v>
      </c>
      <c r="E22">
        <v>0.32100000000000001</v>
      </c>
      <c r="F22">
        <v>1.1859999999999999</v>
      </c>
      <c r="G22">
        <v>0.69299999999999995</v>
      </c>
      <c r="H22">
        <v>0.72299999999999998</v>
      </c>
      <c r="I22">
        <v>0.877</v>
      </c>
      <c r="J22">
        <v>1.2330000000000001</v>
      </c>
      <c r="K22">
        <v>1.5529999999999999</v>
      </c>
      <c r="L22">
        <v>1.98</v>
      </c>
      <c r="M22">
        <v>0.2</v>
      </c>
      <c r="N22">
        <v>-0.42399999999999999</v>
      </c>
      <c r="O22">
        <v>0.122</v>
      </c>
      <c r="P22">
        <v>10.065</v>
      </c>
      <c r="Q22">
        <v>3.153</v>
      </c>
    </row>
    <row r="23" spans="3:17" x14ac:dyDescent="0.2">
      <c r="D23">
        <v>2016</v>
      </c>
      <c r="E23">
        <v>0.318</v>
      </c>
      <c r="F23">
        <v>1.212</v>
      </c>
      <c r="G23">
        <v>0.69099999999999995</v>
      </c>
      <c r="H23">
        <v>0.72099999999999997</v>
      </c>
      <c r="I23">
        <v>0.878</v>
      </c>
      <c r="J23">
        <v>1.242</v>
      </c>
      <c r="K23">
        <v>1.569</v>
      </c>
      <c r="L23">
        <v>2.0150000000000001</v>
      </c>
    </row>
    <row r="25" spans="3:17" x14ac:dyDescent="0.2">
      <c r="C25" t="s">
        <v>120</v>
      </c>
    </row>
    <row r="26" spans="3:17" x14ac:dyDescent="0.2">
      <c r="C26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parks</vt:lpstr>
      <vt:lpstr>Trout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Kostas Pelechrinis</cp:lastModifiedBy>
  <cp:lastPrinted>2021-04-12T14:59:52Z</cp:lastPrinted>
  <dcterms:created xsi:type="dcterms:W3CDTF">2017-07-04T20:42:43Z</dcterms:created>
  <dcterms:modified xsi:type="dcterms:W3CDTF">2021-04-12T15:00:12Z</dcterms:modified>
</cp:coreProperties>
</file>