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13-Was Tony Perez a Great Clutch Hitter?/"/>
    </mc:Choice>
  </mc:AlternateContent>
  <bookViews>
    <workbookView xWindow="0" yWindow="460" windowWidth="22320" windowHeight="12060" activeTab="5"/>
  </bookViews>
  <sheets>
    <sheet name="FanGraphs Leaderboard (23)" sheetId="1" r:id="rId1"/>
    <sheet name="Tony Perez" sheetId="3" r:id="rId2"/>
    <sheet name="Tony Perez New wOBA" sheetId="5" r:id="rId3"/>
    <sheet name="Jim Rice " sheetId="6" r:id="rId4"/>
    <sheet name="Jim Rice New wOBA" sheetId="4" r:id="rId5"/>
    <sheet name="Mike Trout" sheetId="2" r:id="rId6"/>
    <sheet name="Mets" sheetId="8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>'FanGraphs Leaderboard (23)'!$N$142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error">'FanGraphs Leaderboard (23)'!$N$132</definedName>
    <definedName name="wobacoeff">'FanGraphs Leaderboard (23)'!$N$143</definedName>
    <definedName name="WPA">'FanGraphs Leaderboard (23)'!$I$3:$K$148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2" l="1"/>
  <c r="J8" i="2"/>
  <c r="I8" i="2"/>
  <c r="K8" i="2"/>
  <c r="J9" i="2"/>
  <c r="I9" i="2"/>
  <c r="K9" i="2"/>
  <c r="J10" i="2"/>
  <c r="I10" i="2"/>
  <c r="K10" i="2"/>
  <c r="J11" i="2"/>
  <c r="I11" i="2"/>
  <c r="K11" i="2"/>
  <c r="J12" i="2"/>
  <c r="I12" i="2"/>
  <c r="K12" i="2"/>
  <c r="J13" i="2"/>
  <c r="I13" i="2"/>
  <c r="K13" i="2"/>
  <c r="J14" i="2"/>
  <c r="I14" i="2"/>
  <c r="K14" i="2"/>
  <c r="J15" i="2"/>
  <c r="I15" i="2"/>
  <c r="K15" i="2"/>
  <c r="K17" i="2"/>
  <c r="I11" i="8"/>
  <c r="H11" i="8"/>
  <c r="I10" i="8"/>
  <c r="H10" i="8"/>
  <c r="G8" i="8"/>
  <c r="K7" i="6"/>
  <c r="K8" i="6"/>
  <c r="J8" i="6"/>
  <c r="L8" i="6"/>
  <c r="K9" i="6"/>
  <c r="K10" i="6"/>
  <c r="K11" i="6"/>
  <c r="K12" i="6"/>
  <c r="J12" i="6"/>
  <c r="L12" i="6"/>
  <c r="K6" i="6"/>
  <c r="G15" i="6"/>
  <c r="J11" i="6"/>
  <c r="J10" i="6"/>
  <c r="L10" i="6"/>
  <c r="J9" i="6"/>
  <c r="L9" i="6"/>
  <c r="J7" i="6"/>
  <c r="J6" i="6"/>
  <c r="L6" i="6"/>
  <c r="I4" i="6"/>
  <c r="J7" i="4"/>
  <c r="L7" i="4"/>
  <c r="J8" i="4"/>
  <c r="L8" i="4"/>
  <c r="J9" i="4"/>
  <c r="L9" i="4"/>
  <c r="J10" i="4"/>
  <c r="L10" i="4"/>
  <c r="J11" i="4"/>
  <c r="L11" i="4"/>
  <c r="J12" i="4"/>
  <c r="L12" i="4"/>
  <c r="J6" i="4"/>
  <c r="L6" i="4"/>
  <c r="H11" i="5"/>
  <c r="J11" i="5"/>
  <c r="I11" i="5"/>
  <c r="K11" i="5"/>
  <c r="H12" i="5"/>
  <c r="J12" i="5"/>
  <c r="H13" i="5"/>
  <c r="J13" i="5"/>
  <c r="H14" i="5"/>
  <c r="J14" i="5"/>
  <c r="H15" i="5"/>
  <c r="J15" i="5"/>
  <c r="I15" i="5"/>
  <c r="K15" i="5"/>
  <c r="H16" i="5"/>
  <c r="J16" i="5"/>
  <c r="H10" i="5"/>
  <c r="J10" i="5"/>
  <c r="G21" i="5"/>
  <c r="I16" i="5"/>
  <c r="I14" i="5"/>
  <c r="I13" i="5"/>
  <c r="I12" i="5"/>
  <c r="I10" i="5"/>
  <c r="G8" i="3"/>
  <c r="I4" i="4"/>
  <c r="K16" i="5"/>
  <c r="K12" i="5"/>
  <c r="L11" i="6"/>
  <c r="L7" i="6"/>
  <c r="G14" i="6"/>
  <c r="G16" i="6"/>
  <c r="J11" i="8"/>
  <c r="J10" i="8"/>
  <c r="K14" i="5"/>
  <c r="K13" i="5"/>
  <c r="K10" i="5"/>
  <c r="G15" i="4"/>
  <c r="G21" i="3"/>
  <c r="H13" i="3"/>
  <c r="I13" i="3"/>
  <c r="J13" i="3"/>
  <c r="H10" i="3"/>
  <c r="I10" i="3"/>
  <c r="J10" i="3"/>
  <c r="I11" i="3"/>
  <c r="I12" i="3"/>
  <c r="I14" i="3"/>
  <c r="I15" i="3"/>
  <c r="I16" i="3"/>
  <c r="K7" i="4"/>
  <c r="K8" i="4"/>
  <c r="K9" i="4"/>
  <c r="K10" i="4"/>
  <c r="K11" i="4"/>
  <c r="K12" i="4"/>
  <c r="K6" i="4"/>
  <c r="H11" i="3"/>
  <c r="J11" i="3"/>
  <c r="H12" i="3"/>
  <c r="J12" i="3"/>
  <c r="H14" i="3"/>
  <c r="J14" i="3"/>
  <c r="H15" i="3"/>
  <c r="J15" i="3"/>
  <c r="H16" i="3"/>
  <c r="J16" i="3"/>
  <c r="G20" i="3"/>
  <c r="G20" i="5"/>
  <c r="G22" i="5"/>
  <c r="M12" i="4"/>
  <c r="M11" i="4"/>
  <c r="M10" i="4"/>
  <c r="M9" i="4"/>
  <c r="M8" i="4"/>
  <c r="M7" i="4"/>
  <c r="M6" i="4"/>
  <c r="G22" i="3"/>
  <c r="H1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2" i="1"/>
  <c r="K19" i="2"/>
  <c r="G14" i="4"/>
  <c r="G16" i="4"/>
  <c r="E3" i="1"/>
  <c r="F3" i="1"/>
  <c r="H3" i="1"/>
  <c r="E4" i="1"/>
  <c r="F4" i="1"/>
  <c r="H4" i="1"/>
  <c r="E5" i="1"/>
  <c r="F5" i="1"/>
  <c r="H5" i="1"/>
  <c r="E6" i="1"/>
  <c r="F6" i="1"/>
  <c r="H6" i="1"/>
  <c r="E7" i="1"/>
  <c r="F7" i="1"/>
  <c r="H7" i="1"/>
  <c r="E8" i="1"/>
  <c r="F8" i="1"/>
  <c r="H8" i="1"/>
  <c r="E9" i="1"/>
  <c r="F9" i="1"/>
  <c r="H9" i="1"/>
  <c r="E10" i="1"/>
  <c r="F10" i="1"/>
  <c r="H10" i="1"/>
  <c r="E11" i="1"/>
  <c r="F11" i="1"/>
  <c r="H11" i="1"/>
  <c r="E12" i="1"/>
  <c r="F12" i="1"/>
  <c r="H12" i="1"/>
  <c r="E13" i="1"/>
  <c r="F13" i="1"/>
  <c r="H13" i="1"/>
  <c r="E14" i="1"/>
  <c r="F14" i="1"/>
  <c r="H14" i="1"/>
  <c r="E15" i="1"/>
  <c r="F15" i="1"/>
  <c r="H15" i="1"/>
  <c r="E16" i="1"/>
  <c r="F16" i="1"/>
  <c r="H16" i="1"/>
  <c r="E17" i="1"/>
  <c r="F17" i="1"/>
  <c r="H17" i="1"/>
  <c r="E18" i="1"/>
  <c r="F18" i="1"/>
  <c r="H18" i="1"/>
  <c r="E19" i="1"/>
  <c r="F19" i="1"/>
  <c r="H19" i="1"/>
  <c r="E20" i="1"/>
  <c r="F20" i="1"/>
  <c r="H20" i="1"/>
  <c r="E21" i="1"/>
  <c r="F21" i="1"/>
  <c r="H21" i="1"/>
  <c r="E22" i="1"/>
  <c r="F22" i="1"/>
  <c r="H22" i="1"/>
  <c r="E23" i="1"/>
  <c r="F23" i="1"/>
  <c r="H23" i="1"/>
  <c r="E24" i="1"/>
  <c r="F24" i="1"/>
  <c r="H24" i="1"/>
  <c r="E25" i="1"/>
  <c r="F25" i="1"/>
  <c r="H25" i="1"/>
  <c r="E26" i="1"/>
  <c r="F26" i="1"/>
  <c r="H26" i="1"/>
  <c r="E27" i="1"/>
  <c r="F27" i="1"/>
  <c r="H27" i="1"/>
  <c r="E28" i="1"/>
  <c r="F28" i="1"/>
  <c r="H28" i="1"/>
  <c r="E29" i="1"/>
  <c r="F29" i="1"/>
  <c r="H29" i="1"/>
  <c r="E30" i="1"/>
  <c r="F30" i="1"/>
  <c r="H30" i="1"/>
  <c r="E31" i="1"/>
  <c r="F31" i="1"/>
  <c r="H31" i="1"/>
  <c r="E32" i="1"/>
  <c r="F32" i="1"/>
  <c r="H32" i="1"/>
  <c r="E33" i="1"/>
  <c r="F33" i="1"/>
  <c r="H33" i="1"/>
  <c r="E34" i="1"/>
  <c r="F34" i="1"/>
  <c r="H34" i="1"/>
  <c r="E35" i="1"/>
  <c r="F35" i="1"/>
  <c r="H35" i="1"/>
  <c r="E36" i="1"/>
  <c r="F36" i="1"/>
  <c r="H36" i="1"/>
  <c r="E37" i="1"/>
  <c r="F37" i="1"/>
  <c r="H37" i="1"/>
  <c r="E38" i="1"/>
  <c r="F38" i="1"/>
  <c r="H38" i="1"/>
  <c r="E39" i="1"/>
  <c r="F39" i="1"/>
  <c r="H39" i="1"/>
  <c r="E40" i="1"/>
  <c r="F40" i="1"/>
  <c r="H40" i="1"/>
  <c r="E41" i="1"/>
  <c r="F41" i="1"/>
  <c r="H41" i="1"/>
  <c r="E42" i="1"/>
  <c r="F42" i="1"/>
  <c r="H42" i="1"/>
  <c r="E43" i="1"/>
  <c r="F43" i="1"/>
  <c r="H43" i="1"/>
  <c r="E44" i="1"/>
  <c r="F44" i="1"/>
  <c r="H44" i="1"/>
  <c r="E45" i="1"/>
  <c r="F45" i="1"/>
  <c r="H45" i="1"/>
  <c r="E46" i="1"/>
  <c r="F46" i="1"/>
  <c r="H46" i="1"/>
  <c r="E47" i="1"/>
  <c r="F47" i="1"/>
  <c r="H47" i="1"/>
  <c r="E48" i="1"/>
  <c r="F48" i="1"/>
  <c r="H48" i="1"/>
  <c r="E49" i="1"/>
  <c r="F49" i="1"/>
  <c r="H49" i="1"/>
  <c r="E50" i="1"/>
  <c r="F50" i="1"/>
  <c r="H50" i="1"/>
  <c r="E51" i="1"/>
  <c r="F51" i="1"/>
  <c r="H51" i="1"/>
  <c r="E52" i="1"/>
  <c r="F52" i="1"/>
  <c r="H52" i="1"/>
  <c r="E53" i="1"/>
  <c r="F53" i="1"/>
  <c r="H53" i="1"/>
  <c r="E54" i="1"/>
  <c r="F54" i="1"/>
  <c r="H54" i="1"/>
  <c r="E55" i="1"/>
  <c r="F55" i="1"/>
  <c r="H55" i="1"/>
  <c r="E56" i="1"/>
  <c r="F56" i="1"/>
  <c r="H56" i="1"/>
  <c r="E57" i="1"/>
  <c r="F57" i="1"/>
  <c r="H57" i="1"/>
  <c r="E58" i="1"/>
  <c r="F58" i="1"/>
  <c r="H58" i="1"/>
  <c r="E59" i="1"/>
  <c r="F59" i="1"/>
  <c r="H59" i="1"/>
  <c r="E60" i="1"/>
  <c r="F60" i="1"/>
  <c r="H60" i="1"/>
  <c r="E61" i="1"/>
  <c r="F61" i="1"/>
  <c r="H61" i="1"/>
  <c r="E62" i="1"/>
  <c r="F62" i="1"/>
  <c r="H62" i="1"/>
  <c r="E63" i="1"/>
  <c r="F63" i="1"/>
  <c r="H63" i="1"/>
  <c r="E64" i="1"/>
  <c r="F64" i="1"/>
  <c r="H64" i="1"/>
  <c r="E65" i="1"/>
  <c r="F65" i="1"/>
  <c r="H65" i="1"/>
  <c r="E66" i="1"/>
  <c r="F66" i="1"/>
  <c r="H66" i="1"/>
  <c r="E67" i="1"/>
  <c r="F67" i="1"/>
  <c r="H67" i="1"/>
  <c r="E68" i="1"/>
  <c r="F68" i="1"/>
  <c r="H68" i="1"/>
  <c r="E69" i="1"/>
  <c r="F69" i="1"/>
  <c r="H69" i="1"/>
  <c r="E70" i="1"/>
  <c r="F70" i="1"/>
  <c r="H70" i="1"/>
  <c r="E71" i="1"/>
  <c r="F71" i="1"/>
  <c r="H71" i="1"/>
  <c r="E72" i="1"/>
  <c r="F72" i="1"/>
  <c r="H72" i="1"/>
  <c r="E73" i="1"/>
  <c r="F73" i="1"/>
  <c r="H73" i="1"/>
  <c r="E74" i="1"/>
  <c r="F74" i="1"/>
  <c r="H74" i="1"/>
  <c r="E75" i="1"/>
  <c r="F75" i="1"/>
  <c r="H75" i="1"/>
  <c r="E76" i="1"/>
  <c r="F76" i="1"/>
  <c r="H76" i="1"/>
  <c r="E77" i="1"/>
  <c r="F77" i="1"/>
  <c r="H77" i="1"/>
  <c r="E78" i="1"/>
  <c r="F78" i="1"/>
  <c r="H78" i="1"/>
  <c r="E79" i="1"/>
  <c r="F79" i="1"/>
  <c r="H79" i="1"/>
  <c r="E80" i="1"/>
  <c r="F80" i="1"/>
  <c r="H80" i="1"/>
  <c r="E81" i="1"/>
  <c r="F81" i="1"/>
  <c r="H81" i="1"/>
  <c r="E82" i="1"/>
  <c r="F82" i="1"/>
  <c r="H82" i="1"/>
  <c r="E83" i="1"/>
  <c r="F83" i="1"/>
  <c r="H83" i="1"/>
  <c r="E84" i="1"/>
  <c r="F84" i="1"/>
  <c r="H84" i="1"/>
  <c r="E85" i="1"/>
  <c r="F85" i="1"/>
  <c r="H85" i="1"/>
  <c r="E86" i="1"/>
  <c r="F86" i="1"/>
  <c r="H86" i="1"/>
  <c r="E87" i="1"/>
  <c r="F87" i="1"/>
  <c r="H87" i="1"/>
  <c r="E88" i="1"/>
  <c r="F88" i="1"/>
  <c r="H88" i="1"/>
  <c r="E89" i="1"/>
  <c r="F89" i="1"/>
  <c r="H89" i="1"/>
  <c r="E90" i="1"/>
  <c r="F90" i="1"/>
  <c r="H90" i="1"/>
  <c r="E91" i="1"/>
  <c r="F91" i="1"/>
  <c r="H91" i="1"/>
  <c r="E92" i="1"/>
  <c r="F92" i="1"/>
  <c r="H92" i="1"/>
  <c r="E93" i="1"/>
  <c r="F93" i="1"/>
  <c r="H93" i="1"/>
  <c r="E94" i="1"/>
  <c r="F94" i="1"/>
  <c r="H94" i="1"/>
  <c r="E95" i="1"/>
  <c r="F95" i="1"/>
  <c r="H95" i="1"/>
  <c r="E96" i="1"/>
  <c r="F96" i="1"/>
  <c r="H96" i="1"/>
  <c r="E97" i="1"/>
  <c r="F97" i="1"/>
  <c r="H97" i="1"/>
  <c r="E98" i="1"/>
  <c r="F98" i="1"/>
  <c r="H98" i="1"/>
  <c r="E99" i="1"/>
  <c r="F99" i="1"/>
  <c r="H99" i="1"/>
  <c r="E100" i="1"/>
  <c r="F100" i="1"/>
  <c r="H100" i="1"/>
  <c r="E101" i="1"/>
  <c r="F101" i="1"/>
  <c r="H101" i="1"/>
  <c r="E102" i="1"/>
  <c r="F102" i="1"/>
  <c r="H102" i="1"/>
  <c r="E103" i="1"/>
  <c r="F103" i="1"/>
  <c r="H103" i="1"/>
  <c r="E104" i="1"/>
  <c r="F104" i="1"/>
  <c r="H104" i="1"/>
  <c r="E105" i="1"/>
  <c r="F105" i="1"/>
  <c r="H105" i="1"/>
  <c r="E106" i="1"/>
  <c r="F106" i="1"/>
  <c r="H106" i="1"/>
  <c r="E107" i="1"/>
  <c r="F107" i="1"/>
  <c r="H107" i="1"/>
  <c r="E108" i="1"/>
  <c r="F108" i="1"/>
  <c r="H108" i="1"/>
  <c r="E109" i="1"/>
  <c r="F109" i="1"/>
  <c r="H109" i="1"/>
  <c r="E110" i="1"/>
  <c r="F110" i="1"/>
  <c r="H110" i="1"/>
  <c r="E111" i="1"/>
  <c r="F111" i="1"/>
  <c r="H111" i="1"/>
  <c r="E112" i="1"/>
  <c r="F112" i="1"/>
  <c r="H112" i="1"/>
  <c r="E113" i="1"/>
  <c r="F113" i="1"/>
  <c r="H113" i="1"/>
  <c r="E114" i="1"/>
  <c r="F114" i="1"/>
  <c r="H114" i="1"/>
  <c r="E115" i="1"/>
  <c r="F115" i="1"/>
  <c r="H115" i="1"/>
  <c r="E116" i="1"/>
  <c r="F116" i="1"/>
  <c r="H116" i="1"/>
  <c r="E117" i="1"/>
  <c r="F117" i="1"/>
  <c r="H117" i="1"/>
  <c r="E118" i="1"/>
  <c r="F118" i="1"/>
  <c r="H118" i="1"/>
  <c r="E119" i="1"/>
  <c r="F119" i="1"/>
  <c r="H119" i="1"/>
  <c r="E120" i="1"/>
  <c r="F120" i="1"/>
  <c r="H120" i="1"/>
  <c r="E121" i="1"/>
  <c r="F121" i="1"/>
  <c r="H121" i="1"/>
  <c r="E122" i="1"/>
  <c r="F122" i="1"/>
  <c r="H122" i="1"/>
  <c r="E123" i="1"/>
  <c r="F123" i="1"/>
  <c r="H123" i="1"/>
  <c r="E124" i="1"/>
  <c r="F124" i="1"/>
  <c r="H124" i="1"/>
  <c r="E125" i="1"/>
  <c r="F125" i="1"/>
  <c r="H125" i="1"/>
  <c r="E126" i="1"/>
  <c r="F126" i="1"/>
  <c r="H126" i="1"/>
  <c r="E127" i="1"/>
  <c r="F127" i="1"/>
  <c r="H127" i="1"/>
  <c r="E128" i="1"/>
  <c r="F128" i="1"/>
  <c r="H128" i="1"/>
  <c r="E129" i="1"/>
  <c r="F129" i="1"/>
  <c r="H129" i="1"/>
  <c r="E130" i="1"/>
  <c r="F130" i="1"/>
  <c r="H130" i="1"/>
  <c r="E131" i="1"/>
  <c r="F131" i="1"/>
  <c r="H131" i="1"/>
  <c r="E132" i="1"/>
  <c r="F132" i="1"/>
  <c r="H132" i="1"/>
  <c r="E133" i="1"/>
  <c r="F133" i="1"/>
  <c r="H133" i="1"/>
  <c r="E134" i="1"/>
  <c r="F134" i="1"/>
  <c r="H134" i="1"/>
  <c r="E135" i="1"/>
  <c r="F135" i="1"/>
  <c r="H135" i="1"/>
  <c r="E136" i="1"/>
  <c r="F136" i="1"/>
  <c r="H136" i="1"/>
  <c r="E137" i="1"/>
  <c r="F137" i="1"/>
  <c r="H137" i="1"/>
  <c r="E138" i="1"/>
  <c r="F138" i="1"/>
  <c r="H138" i="1"/>
  <c r="E139" i="1"/>
  <c r="F139" i="1"/>
  <c r="H139" i="1"/>
  <c r="E140" i="1"/>
  <c r="F140" i="1"/>
  <c r="H140" i="1"/>
  <c r="E141" i="1"/>
  <c r="F141" i="1"/>
  <c r="H141" i="1"/>
  <c r="E142" i="1"/>
  <c r="F142" i="1"/>
  <c r="H142" i="1"/>
  <c r="E143" i="1"/>
  <c r="F143" i="1"/>
  <c r="H143" i="1"/>
  <c r="E144" i="1"/>
  <c r="F144" i="1"/>
  <c r="H144" i="1"/>
  <c r="E145" i="1"/>
  <c r="F145" i="1"/>
  <c r="H145" i="1"/>
  <c r="E146" i="1"/>
  <c r="F146" i="1"/>
  <c r="H146" i="1"/>
  <c r="E147" i="1"/>
  <c r="F147" i="1"/>
  <c r="H147" i="1"/>
  <c r="E2" i="1"/>
  <c r="F2" i="1"/>
  <c r="H2" i="1"/>
</calcChain>
</file>

<file path=xl/sharedStrings.xml><?xml version="1.0" encoding="utf-8"?>
<sst xmlns="http://schemas.openxmlformats.org/spreadsheetml/2006/main" count="740" uniqueCount="228">
  <si>
    <t>Name</t>
  </si>
  <si>
    <t>Team</t>
  </si>
  <si>
    <t>PA</t>
  </si>
  <si>
    <t>wOBA</t>
  </si>
  <si>
    <t>Mike Trout</t>
  </si>
  <si>
    <t>Angels</t>
  </si>
  <si>
    <t>Kris Bryant</t>
  </si>
  <si>
    <t>Cubs</t>
  </si>
  <si>
    <t>Mookie Betts</t>
  </si>
  <si>
    <t>Red Sox</t>
  </si>
  <si>
    <t>Josh Donaldson</t>
  </si>
  <si>
    <t>Blue Jays</t>
  </si>
  <si>
    <t>Corey Seager</t>
  </si>
  <si>
    <t>Dodgers</t>
  </si>
  <si>
    <t>Jose Altuve</t>
  </si>
  <si>
    <t>Astros</t>
  </si>
  <si>
    <t>Manny Machado</t>
  </si>
  <si>
    <t>Orioles</t>
  </si>
  <si>
    <t>Francisco Lindor</t>
  </si>
  <si>
    <t>Indians</t>
  </si>
  <si>
    <t>Freddie Freeman</t>
  </si>
  <si>
    <t>Braves</t>
  </si>
  <si>
    <t>Adrian Beltre</t>
  </si>
  <si>
    <t>Rangers</t>
  </si>
  <si>
    <t>Adam Eaton</t>
  </si>
  <si>
    <t>White Sox</t>
  </si>
  <si>
    <t>Robinson Cano</t>
  </si>
  <si>
    <t>Mariners</t>
  </si>
  <si>
    <t>Brian Dozier</t>
  </si>
  <si>
    <t>Twins</t>
  </si>
  <si>
    <t>Ian Kinsler</t>
  </si>
  <si>
    <t>Tigers</t>
  </si>
  <si>
    <t>Brandon Crawford</t>
  </si>
  <si>
    <t>Giants</t>
  </si>
  <si>
    <t>Justin Turner</t>
  </si>
  <si>
    <t>Daniel Murphy</t>
  </si>
  <si>
    <t>Nationals</t>
  </si>
  <si>
    <t>Kyle Seager</t>
  </si>
  <si>
    <t>Dustin Pedroia</t>
  </si>
  <si>
    <t>Nolan Arenado</t>
  </si>
  <si>
    <t>Rockies</t>
  </si>
  <si>
    <t>Anthony Rizzo</t>
  </si>
  <si>
    <t>Jean Segura</t>
  </si>
  <si>
    <t>Diamondbacks</t>
  </si>
  <si>
    <t>Joey Votto</t>
  </si>
  <si>
    <t>Reds</t>
  </si>
  <si>
    <t>Carlos Correa</t>
  </si>
  <si>
    <t>Miguel Cabrera</t>
  </si>
  <si>
    <t>Jackie Bradley Jr.</t>
  </si>
  <si>
    <t>Jason Kipnis</t>
  </si>
  <si>
    <t>Paul Goldschmidt</t>
  </si>
  <si>
    <t>Jose Ramirez</t>
  </si>
  <si>
    <t>Xander Bogaerts</t>
  </si>
  <si>
    <t>Dexter Fowler</t>
  </si>
  <si>
    <t>Anthony Rendon</t>
  </si>
  <si>
    <t>Jonathan Lucroy</t>
  </si>
  <si>
    <t>- - -</t>
  </si>
  <si>
    <t>Evan Longoria</t>
  </si>
  <si>
    <t>Rays</t>
  </si>
  <si>
    <t>George Springer</t>
  </si>
  <si>
    <t>David Ortiz</t>
  </si>
  <si>
    <t>Cesar Hernandez</t>
  </si>
  <si>
    <t>Phillies</t>
  </si>
  <si>
    <t>Brandon Belt</t>
  </si>
  <si>
    <t>Christian Yelich</t>
  </si>
  <si>
    <t>Marlins</t>
  </si>
  <si>
    <t>Nelson Cruz</t>
  </si>
  <si>
    <t>DJ LeMahieu</t>
  </si>
  <si>
    <t>Buster Posey</t>
  </si>
  <si>
    <t>Ben Zobrist</t>
  </si>
  <si>
    <t>Starling Marte</t>
  </si>
  <si>
    <t>Pirates</t>
  </si>
  <si>
    <t>Kole Calhoun</t>
  </si>
  <si>
    <t>Addison Russell</t>
  </si>
  <si>
    <t>Charlie Blackmon</t>
  </si>
  <si>
    <t>Edwin Encarnacion</t>
  </si>
  <si>
    <t>Odubel Herrera</t>
  </si>
  <si>
    <t>Wil Myers</t>
  </si>
  <si>
    <t>Padres</t>
  </si>
  <si>
    <t>Carlos Santana</t>
  </si>
  <si>
    <t>Ender Inciarte</t>
  </si>
  <si>
    <t>Bryce Harper</t>
  </si>
  <si>
    <t>J.T. Realmuto</t>
  </si>
  <si>
    <t>Wilson Ramos</t>
  </si>
  <si>
    <t>Ian Desmond</t>
  </si>
  <si>
    <t>Martin Prado</t>
  </si>
  <si>
    <t>Ryan Braun</t>
  </si>
  <si>
    <t>Brewers</t>
  </si>
  <si>
    <t>Kevin Pillar</t>
  </si>
  <si>
    <t>Matt Carpenter</t>
  </si>
  <si>
    <t>Cardinals</t>
  </si>
  <si>
    <t>Yoenis Cespedes</t>
  </si>
  <si>
    <t>Mets</t>
  </si>
  <si>
    <t>Jonathan Villar</t>
  </si>
  <si>
    <t>Asdrubal Cabrera</t>
  </si>
  <si>
    <t>Troy Tulowitzki</t>
  </si>
  <si>
    <t>Adam Duvall</t>
  </si>
  <si>
    <t>Logan Forsythe</t>
  </si>
  <si>
    <t>Stephen Piscotty</t>
  </si>
  <si>
    <t>Chris Davis</t>
  </si>
  <si>
    <t>Eduardo Nunez</t>
  </si>
  <si>
    <t>Didi Gregorius</t>
  </si>
  <si>
    <t>Yankees</t>
  </si>
  <si>
    <t>Curtis Granderson</t>
  </si>
  <si>
    <t>Chase Headley</t>
  </si>
  <si>
    <t>Hanley Ramirez</t>
  </si>
  <si>
    <t>Khris Davis</t>
  </si>
  <si>
    <t>Athletics</t>
  </si>
  <si>
    <t>Gregory Polanco</t>
  </si>
  <si>
    <t>Jake Lamb</t>
  </si>
  <si>
    <t>Zack Cozart</t>
  </si>
  <si>
    <t>Marcus Semien</t>
  </si>
  <si>
    <t>Brett Gardner</t>
  </si>
  <si>
    <t>Marcell Ozuna</t>
  </si>
  <si>
    <t>Yadier Molina</t>
  </si>
  <si>
    <t>Todd Frazier</t>
  </si>
  <si>
    <t>Freddy Galvis</t>
  </si>
  <si>
    <t>Carlos Beltran</t>
  </si>
  <si>
    <t>Leonys Martin</t>
  </si>
  <si>
    <t>Salvador Perez</t>
  </si>
  <si>
    <t>Royals</t>
  </si>
  <si>
    <t>Mark Trumbo</t>
  </si>
  <si>
    <t>Joe Panik</t>
  </si>
  <si>
    <t>Elvis Andrus</t>
  </si>
  <si>
    <t>Angel Pagan</t>
  </si>
  <si>
    <t>Jose Iglesias</t>
  </si>
  <si>
    <t>Jacoby Ellsbury</t>
  </si>
  <si>
    <t>Chase Utley</t>
  </si>
  <si>
    <t>Jonathan Schoop</t>
  </si>
  <si>
    <t>Brad Miller</t>
  </si>
  <si>
    <t>Rougned Odor</t>
  </si>
  <si>
    <t>Russell Martin</t>
  </si>
  <si>
    <t>Carlos Gonzalez</t>
  </si>
  <si>
    <t>J.D. Martinez</t>
  </si>
  <si>
    <t>Stephen Vogt</t>
  </si>
  <si>
    <t>Danny Espinosa</t>
  </si>
  <si>
    <t>Eugenio Suarez</t>
  </si>
  <si>
    <t>Jose Abreu</t>
  </si>
  <si>
    <t>Jason Heyward</t>
  </si>
  <si>
    <t>Yunel Escobar</t>
  </si>
  <si>
    <t>Melky Cabrera</t>
  </si>
  <si>
    <t>Corey Dickerson</t>
  </si>
  <si>
    <t>Travis Shaw</t>
  </si>
  <si>
    <t>Josh Harrison</t>
  </si>
  <si>
    <t>Denard Span</t>
  </si>
  <si>
    <t>Maikel Franco</t>
  </si>
  <si>
    <t>Michael Saunders</t>
  </si>
  <si>
    <t>Justin Upton</t>
  </si>
  <si>
    <t>Adam Jones</t>
  </si>
  <si>
    <t>Jose Bautista</t>
  </si>
  <si>
    <t>Adrian Gonzalez</t>
  </si>
  <si>
    <t>Jordy Mercer</t>
  </si>
  <si>
    <t>Alex Gordon</t>
  </si>
  <si>
    <t>Nomar Mazara</t>
  </si>
  <si>
    <t>Melvin Upton Jr.</t>
  </si>
  <si>
    <t>Danny Valencia</t>
  </si>
  <si>
    <t>Nick Markakis</t>
  </si>
  <si>
    <t>Starlin Castro</t>
  </si>
  <si>
    <t>Jayson Werth</t>
  </si>
  <si>
    <t>Mike Napoli</t>
  </si>
  <si>
    <t>Joe Mauer</t>
  </si>
  <si>
    <t>Howie Kendrick</t>
  </si>
  <si>
    <t>Brandon Phillips</t>
  </si>
  <si>
    <t>Chris Carter</t>
  </si>
  <si>
    <t>Albert Pujols</t>
  </si>
  <si>
    <t>Victor Martinez</t>
  </si>
  <si>
    <t>Jay Bruce</t>
  </si>
  <si>
    <t>Adonis Garcia</t>
  </si>
  <si>
    <t>Andrew McCutchen</t>
  </si>
  <si>
    <t>Kendrys Morales</t>
  </si>
  <si>
    <t>Matt Kemp</t>
  </si>
  <si>
    <t>Adeiny Hechavarria</t>
  </si>
  <si>
    <t>Alcides Escobar</t>
  </si>
  <si>
    <t>Mitch Moreland</t>
  </si>
  <si>
    <t>Marwin Gonzalez</t>
  </si>
  <si>
    <t>Cheslor Cuthbert</t>
  </si>
  <si>
    <t>Scooter Gennett</t>
  </si>
  <si>
    <t>Yasmany Tomas</t>
  </si>
  <si>
    <t>Eric Hosmer</t>
  </si>
  <si>
    <t>Yonder Alonso</t>
  </si>
  <si>
    <t>Alexei Ramirez</t>
  </si>
  <si>
    <t>WPA</t>
  </si>
  <si>
    <t>WPA/PA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</si>
  <si>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</si>
  <si>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</si>
  <si>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</si>
  <si>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</si>
  <si>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</si>
  <si>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</si>
  <si>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</si>
  <si>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</si>
  <si>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</si>
  <si>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</si>
  <si>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</si>
  <si>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</si>
  <si>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</si>
  <si>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</si>
  <si>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</si>
  <si>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</si>
  <si>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</si>
  <si>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</si>
  <si>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</si>
  <si>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</si>
  <si>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</si>
  <si>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</si>
  <si>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</si>
  <si>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</si>
  <si>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</si>
  <si>
    <t>Z score</t>
  </si>
  <si>
    <t>woba</t>
  </si>
  <si>
    <t>Z Score</t>
  </si>
  <si>
    <t>mean</t>
  </si>
  <si>
    <t>Year</t>
  </si>
  <si>
    <t>Predicted WPA/PA</t>
  </si>
  <si>
    <t>Actual WPA/PA</t>
  </si>
  <si>
    <t>Mean Z Score</t>
  </si>
  <si>
    <t>Std Dev Mean Z Score</t>
  </si>
  <si>
    <t>Perez Mean Score above average clutch</t>
  </si>
  <si>
    <t>Rice  Mean Score above average clutch</t>
  </si>
  <si>
    <t>add</t>
  </si>
  <si>
    <t>New wOBA</t>
  </si>
  <si>
    <t>wOBA .391 makes Perez Z Score = 0</t>
  </si>
  <si>
    <t>Shamsky</t>
  </si>
  <si>
    <t>Swoboda</t>
  </si>
  <si>
    <t>Average Z-Score</t>
  </si>
  <si>
    <t>St dev Mean Z Score</t>
  </si>
  <si>
    <t>Trout Mean Z-score above average clutch</t>
  </si>
  <si>
    <t>Jim Rice  Clutch?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</si>
</sst>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Helvetica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Helvetica"/>
    </font>
    <font>
      <b/>
      <sz val="11"/>
      <color theme="1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11" xfId="0" applyBorder="1"/>
    <xf numFmtId="0" fontId="0" fillId="0" borderId="10" xfId="0" applyBorder="1"/>
    <xf numFmtId="0" fontId="19" fillId="0" borderId="0" xfId="0" applyFont="1"/>
    <xf numFmtId="2" fontId="0" fillId="0" borderId="0" xfId="0" applyNumberFormat="1"/>
    <xf numFmtId="2" fontId="19" fillId="0" borderId="0" xfId="0" applyNumberFormat="1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48"/>
  <sheetViews>
    <sheetView topLeftCell="G124" workbookViewId="0">
      <selection activeCell="M126" sqref="M126:U143"/>
    </sheetView>
  </sheetViews>
  <sheetFormatPr baseColWidth="10" defaultColWidth="8.83203125" defaultRowHeight="15" x14ac:dyDescent="0.2"/>
  <cols>
    <col min="3" max="5" width="9" bestFit="1" customWidth="1"/>
    <col min="6" max="6" width="12.83203125" bestFit="1" customWidth="1"/>
    <col min="7" max="7" width="20.33203125" customWidth="1"/>
    <col min="8" max="8" width="9" bestFit="1" customWidth="1"/>
    <col min="11" max="11" width="9" bestFit="1" customWidth="1"/>
    <col min="13" max="13" width="17.33203125" customWidth="1"/>
    <col min="14" max="14" width="13.83203125" customWidth="1"/>
    <col min="15" max="15" width="13.1640625" bestFit="1" customWidth="1"/>
    <col min="16" max="17" width="12.33203125" bestFit="1" customWidth="1"/>
    <col min="18" max="19" width="12.6640625" bestFit="1" customWidth="1"/>
    <col min="20" max="20" width="12.1640625" bestFit="1" customWidth="1"/>
    <col min="21" max="21" width="12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181</v>
      </c>
      <c r="F1" t="s">
        <v>182</v>
      </c>
      <c r="G1" t="s">
        <v>207</v>
      </c>
      <c r="H1" t="s">
        <v>208</v>
      </c>
    </row>
    <row r="2" spans="1:11" x14ac:dyDescent="0.2">
      <c r="A2" t="s">
        <v>4</v>
      </c>
      <c r="B2" t="s">
        <v>5</v>
      </c>
      <c r="C2">
        <v>681</v>
      </c>
      <c r="D2">
        <v>0.41799999999999998</v>
      </c>
      <c r="E2">
        <f t="shared" ref="E2:E33" si="0">VLOOKUP(A2,WPA,3,FALSE)</f>
        <v>6.64</v>
      </c>
      <c r="F2">
        <f>E2/C2</f>
        <v>9.7503671071953006E-3</v>
      </c>
      <c r="G2">
        <f>$N$142+$N$143*D2</f>
        <v>6.3750343055586529E-3</v>
      </c>
      <c r="H2">
        <f>(F2-G2)/$N$132</f>
        <v>1.9296778358192195</v>
      </c>
      <c r="I2" t="s">
        <v>0</v>
      </c>
      <c r="J2" t="s">
        <v>1</v>
      </c>
      <c r="K2" t="s">
        <v>181</v>
      </c>
    </row>
    <row r="3" spans="1:11" x14ac:dyDescent="0.2">
      <c r="A3" t="s">
        <v>6</v>
      </c>
      <c r="B3" t="s">
        <v>7</v>
      </c>
      <c r="C3">
        <v>699</v>
      </c>
      <c r="D3">
        <v>0.39600000000000002</v>
      </c>
      <c r="E3">
        <f t="shared" si="0"/>
        <v>2.2599999999999998</v>
      </c>
      <c r="F3">
        <f t="shared" ref="F3:F66" si="1">E3/C3</f>
        <v>3.233190271816881E-3</v>
      </c>
      <c r="G3">
        <f t="shared" ref="G3:G66" si="2">$N$142+$N$143*D3</f>
        <v>5.0259092923466732E-3</v>
      </c>
      <c r="H3">
        <f t="shared" ref="H3:H66" si="3">(F3-G3)/$N$132</f>
        <v>-1.0248975028745266</v>
      </c>
      <c r="I3" t="s">
        <v>4</v>
      </c>
      <c r="J3" t="s">
        <v>5</v>
      </c>
      <c r="K3">
        <v>6.64</v>
      </c>
    </row>
    <row r="4" spans="1:11" x14ac:dyDescent="0.2">
      <c r="A4" t="s">
        <v>8</v>
      </c>
      <c r="B4" t="s">
        <v>9</v>
      </c>
      <c r="C4">
        <v>730</v>
      </c>
      <c r="D4">
        <v>0.379</v>
      </c>
      <c r="E4">
        <f t="shared" si="0"/>
        <v>3.07</v>
      </c>
      <c r="F4">
        <f t="shared" si="1"/>
        <v>4.2054794520547945E-3</v>
      </c>
      <c r="G4">
        <f t="shared" si="2"/>
        <v>3.9834036003192318E-3</v>
      </c>
      <c r="H4">
        <f t="shared" si="3"/>
        <v>0.12696076924829469</v>
      </c>
      <c r="I4" t="s">
        <v>10</v>
      </c>
      <c r="J4" t="s">
        <v>11</v>
      </c>
      <c r="K4">
        <v>4.29</v>
      </c>
    </row>
    <row r="5" spans="1:11" x14ac:dyDescent="0.2">
      <c r="A5" t="s">
        <v>10</v>
      </c>
      <c r="B5" t="s">
        <v>11</v>
      </c>
      <c r="C5">
        <v>700</v>
      </c>
      <c r="D5">
        <v>0.40300000000000002</v>
      </c>
      <c r="E5">
        <f t="shared" si="0"/>
        <v>4.29</v>
      </c>
      <c r="F5">
        <f t="shared" si="1"/>
        <v>6.1285714285714285E-3</v>
      </c>
      <c r="G5">
        <f t="shared" si="2"/>
        <v>5.455176342005031E-3</v>
      </c>
      <c r="H5">
        <f t="shared" si="3"/>
        <v>0.38497998557850804</v>
      </c>
      <c r="I5" t="s">
        <v>60</v>
      </c>
      <c r="J5" t="s">
        <v>9</v>
      </c>
      <c r="K5">
        <v>4.24</v>
      </c>
    </row>
    <row r="6" spans="1:11" x14ac:dyDescent="0.2">
      <c r="A6" t="s">
        <v>12</v>
      </c>
      <c r="B6" t="s">
        <v>13</v>
      </c>
      <c r="C6">
        <v>687</v>
      </c>
      <c r="D6">
        <v>0.372</v>
      </c>
      <c r="E6">
        <f t="shared" si="0"/>
        <v>2.87</v>
      </c>
      <c r="F6">
        <f t="shared" si="1"/>
        <v>4.1775836972343522E-3</v>
      </c>
      <c r="G6">
        <f t="shared" si="2"/>
        <v>3.5541365506608739E-3</v>
      </c>
      <c r="H6">
        <f t="shared" si="3"/>
        <v>0.35642474720247896</v>
      </c>
      <c r="I6" t="s">
        <v>44</v>
      </c>
      <c r="J6" t="s">
        <v>45</v>
      </c>
      <c r="K6">
        <v>4.04</v>
      </c>
    </row>
    <row r="7" spans="1:11" x14ac:dyDescent="0.2">
      <c r="A7" t="s">
        <v>14</v>
      </c>
      <c r="B7" t="s">
        <v>15</v>
      </c>
      <c r="C7">
        <v>717</v>
      </c>
      <c r="D7">
        <v>0.39100000000000001</v>
      </c>
      <c r="E7">
        <f t="shared" si="0"/>
        <v>3</v>
      </c>
      <c r="F7">
        <f t="shared" si="1"/>
        <v>4.1841004184100415E-3</v>
      </c>
      <c r="G7">
        <f t="shared" si="2"/>
        <v>4.7192899711621314E-3</v>
      </c>
      <c r="H7">
        <f t="shared" si="3"/>
        <v>-0.30596787890276989</v>
      </c>
      <c r="I7" t="s">
        <v>50</v>
      </c>
      <c r="J7" t="s">
        <v>43</v>
      </c>
      <c r="K7">
        <v>3.98</v>
      </c>
    </row>
    <row r="8" spans="1:11" x14ac:dyDescent="0.2">
      <c r="A8" t="s">
        <v>16</v>
      </c>
      <c r="B8" t="s">
        <v>17</v>
      </c>
      <c r="C8">
        <v>696</v>
      </c>
      <c r="D8">
        <v>0.36599999999999999</v>
      </c>
      <c r="E8">
        <f t="shared" si="0"/>
        <v>1.72</v>
      </c>
      <c r="F8">
        <f t="shared" si="1"/>
        <v>2.4712643678160917E-3</v>
      </c>
      <c r="G8">
        <f t="shared" si="2"/>
        <v>3.1861933652394224E-3</v>
      </c>
      <c r="H8">
        <f t="shared" si="3"/>
        <v>-0.40872492331521154</v>
      </c>
      <c r="I8" t="s">
        <v>22</v>
      </c>
      <c r="J8" t="s">
        <v>23</v>
      </c>
      <c r="K8">
        <v>3.97</v>
      </c>
    </row>
    <row r="9" spans="1:11" x14ac:dyDescent="0.2">
      <c r="A9" t="s">
        <v>18</v>
      </c>
      <c r="B9" t="s">
        <v>19</v>
      </c>
      <c r="C9">
        <v>684</v>
      </c>
      <c r="D9">
        <v>0.34</v>
      </c>
      <c r="E9">
        <f t="shared" si="0"/>
        <v>1.17</v>
      </c>
      <c r="F9">
        <f t="shared" si="1"/>
        <v>1.7105263157894735E-3</v>
      </c>
      <c r="G9">
        <f t="shared" si="2"/>
        <v>1.5917728950798106E-3</v>
      </c>
      <c r="H9">
        <f t="shared" si="3"/>
        <v>6.7891333192400302E-2</v>
      </c>
      <c r="I9" t="s">
        <v>41</v>
      </c>
      <c r="J9" t="s">
        <v>7</v>
      </c>
      <c r="K9">
        <v>3.89</v>
      </c>
    </row>
    <row r="10" spans="1:11" x14ac:dyDescent="0.2">
      <c r="A10" t="s">
        <v>20</v>
      </c>
      <c r="B10" t="s">
        <v>21</v>
      </c>
      <c r="C10">
        <v>693</v>
      </c>
      <c r="D10">
        <v>0.40200000000000002</v>
      </c>
      <c r="E10">
        <f t="shared" si="0"/>
        <v>3.47</v>
      </c>
      <c r="F10">
        <f t="shared" si="1"/>
        <v>5.0072150072150079E-3</v>
      </c>
      <c r="G10">
        <f t="shared" si="2"/>
        <v>5.3938524777681247E-3</v>
      </c>
      <c r="H10">
        <f t="shared" si="3"/>
        <v>-0.22104065029136979</v>
      </c>
      <c r="I10" t="s">
        <v>35</v>
      </c>
      <c r="J10" t="s">
        <v>36</v>
      </c>
      <c r="K10">
        <v>3.81</v>
      </c>
    </row>
    <row r="11" spans="1:11" x14ac:dyDescent="0.2">
      <c r="A11" t="s">
        <v>22</v>
      </c>
      <c r="B11" t="s">
        <v>23</v>
      </c>
      <c r="C11">
        <v>640</v>
      </c>
      <c r="D11">
        <v>0.371</v>
      </c>
      <c r="E11">
        <f t="shared" si="0"/>
        <v>3.97</v>
      </c>
      <c r="F11">
        <f t="shared" si="1"/>
        <v>6.2031250000000003E-3</v>
      </c>
      <c r="G11">
        <f t="shared" si="2"/>
        <v>3.4928126864239642E-3</v>
      </c>
      <c r="H11">
        <f t="shared" si="3"/>
        <v>1.5494856083878974</v>
      </c>
      <c r="I11" t="s">
        <v>64</v>
      </c>
      <c r="J11" t="s">
        <v>65</v>
      </c>
      <c r="K11">
        <v>3.54</v>
      </c>
    </row>
    <row r="12" spans="1:11" x14ac:dyDescent="0.2">
      <c r="A12" t="s">
        <v>24</v>
      </c>
      <c r="B12" t="s">
        <v>25</v>
      </c>
      <c r="C12">
        <v>706</v>
      </c>
      <c r="D12">
        <v>0.34399999999999997</v>
      </c>
      <c r="E12">
        <f t="shared" si="0"/>
        <v>0.99</v>
      </c>
      <c r="F12">
        <f t="shared" si="1"/>
        <v>1.4022662889518413E-3</v>
      </c>
      <c r="G12">
        <f t="shared" si="2"/>
        <v>1.8370683520274426E-3</v>
      </c>
      <c r="H12">
        <f t="shared" si="3"/>
        <v>-0.24857634887991675</v>
      </c>
      <c r="I12" t="s">
        <v>20</v>
      </c>
      <c r="J12" t="s">
        <v>21</v>
      </c>
      <c r="K12">
        <v>3.47</v>
      </c>
    </row>
    <row r="13" spans="1:11" x14ac:dyDescent="0.2">
      <c r="A13" t="s">
        <v>26</v>
      </c>
      <c r="B13" t="s">
        <v>27</v>
      </c>
      <c r="C13">
        <v>715</v>
      </c>
      <c r="D13">
        <v>0.37</v>
      </c>
      <c r="E13">
        <f t="shared" si="0"/>
        <v>3.18</v>
      </c>
      <c r="F13">
        <f t="shared" si="1"/>
        <v>4.4475524475524478E-3</v>
      </c>
      <c r="G13">
        <f t="shared" si="2"/>
        <v>3.4314888221870579E-3</v>
      </c>
      <c r="H13">
        <f t="shared" si="3"/>
        <v>0.58088359663349753</v>
      </c>
      <c r="I13" t="s">
        <v>51</v>
      </c>
      <c r="J13" t="s">
        <v>19</v>
      </c>
      <c r="K13">
        <v>3.45</v>
      </c>
    </row>
    <row r="14" spans="1:11" x14ac:dyDescent="0.2">
      <c r="A14" t="s">
        <v>28</v>
      </c>
      <c r="B14" t="s">
        <v>29</v>
      </c>
      <c r="C14">
        <v>691</v>
      </c>
      <c r="D14">
        <v>0.37</v>
      </c>
      <c r="E14">
        <f t="shared" si="0"/>
        <v>0.75</v>
      </c>
      <c r="F14">
        <f t="shared" si="1"/>
        <v>1.0853835021707671E-3</v>
      </c>
      <c r="G14">
        <f t="shared" si="2"/>
        <v>3.4314888221870579E-3</v>
      </c>
      <c r="H14">
        <f t="shared" si="3"/>
        <v>-1.3412684622795741</v>
      </c>
      <c r="I14" t="s">
        <v>46</v>
      </c>
      <c r="J14" t="s">
        <v>15</v>
      </c>
      <c r="K14">
        <v>3.37</v>
      </c>
    </row>
    <row r="15" spans="1:11" x14ac:dyDescent="0.2">
      <c r="A15" t="s">
        <v>30</v>
      </c>
      <c r="B15" t="s">
        <v>31</v>
      </c>
      <c r="C15">
        <v>679</v>
      </c>
      <c r="D15">
        <v>0.35599999999999998</v>
      </c>
      <c r="E15">
        <f t="shared" si="0"/>
        <v>1.35</v>
      </c>
      <c r="F15">
        <f t="shared" si="1"/>
        <v>1.9882179675994112E-3</v>
      </c>
      <c r="G15">
        <f t="shared" si="2"/>
        <v>2.5729547228703423E-3</v>
      </c>
      <c r="H15">
        <f t="shared" si="3"/>
        <v>-0.33429401565618694</v>
      </c>
      <c r="I15" t="s">
        <v>81</v>
      </c>
      <c r="J15" t="s">
        <v>36</v>
      </c>
      <c r="K15">
        <v>3.27</v>
      </c>
    </row>
    <row r="16" spans="1:11" x14ac:dyDescent="0.2">
      <c r="A16" t="s">
        <v>32</v>
      </c>
      <c r="B16" t="s">
        <v>33</v>
      </c>
      <c r="C16">
        <v>623</v>
      </c>
      <c r="D16">
        <v>0.32700000000000001</v>
      </c>
      <c r="E16">
        <f t="shared" si="0"/>
        <v>0.82</v>
      </c>
      <c r="F16">
        <f t="shared" si="1"/>
        <v>1.3162118780096308E-3</v>
      </c>
      <c r="G16">
        <f t="shared" si="2"/>
        <v>7.9456266000000469E-4</v>
      </c>
      <c r="H16">
        <f t="shared" si="3"/>
        <v>0.29822686923716413</v>
      </c>
      <c r="I16" t="s">
        <v>91</v>
      </c>
      <c r="J16" t="s">
        <v>92</v>
      </c>
      <c r="K16">
        <v>3.21</v>
      </c>
    </row>
    <row r="17" spans="1:11" x14ac:dyDescent="0.2">
      <c r="A17" t="s">
        <v>34</v>
      </c>
      <c r="B17" t="s">
        <v>13</v>
      </c>
      <c r="C17">
        <v>622</v>
      </c>
      <c r="D17">
        <v>0.35299999999999998</v>
      </c>
      <c r="E17">
        <f t="shared" si="0"/>
        <v>2.87</v>
      </c>
      <c r="F17">
        <f t="shared" si="1"/>
        <v>4.6141479099678457E-3</v>
      </c>
      <c r="G17">
        <f t="shared" si="2"/>
        <v>2.3889831301596165E-3</v>
      </c>
      <c r="H17">
        <f t="shared" si="3"/>
        <v>1.2721267528225573</v>
      </c>
      <c r="I17" t="s">
        <v>26</v>
      </c>
      <c r="J17" t="s">
        <v>27</v>
      </c>
      <c r="K17">
        <v>3.18</v>
      </c>
    </row>
    <row r="18" spans="1:11" x14ac:dyDescent="0.2">
      <c r="A18" t="s">
        <v>35</v>
      </c>
      <c r="B18" t="s">
        <v>36</v>
      </c>
      <c r="C18">
        <v>582</v>
      </c>
      <c r="D18">
        <v>0.40799999999999997</v>
      </c>
      <c r="E18">
        <f t="shared" si="0"/>
        <v>3.81</v>
      </c>
      <c r="F18">
        <f t="shared" si="1"/>
        <v>6.5463917525773194E-3</v>
      </c>
      <c r="G18">
        <f t="shared" si="2"/>
        <v>5.7617956631895693E-3</v>
      </c>
      <c r="H18">
        <f t="shared" si="3"/>
        <v>0.448553601300545</v>
      </c>
      <c r="I18" t="s">
        <v>47</v>
      </c>
      <c r="J18" t="s">
        <v>31</v>
      </c>
      <c r="K18">
        <v>3.12</v>
      </c>
    </row>
    <row r="19" spans="1:11" x14ac:dyDescent="0.2">
      <c r="A19" t="s">
        <v>37</v>
      </c>
      <c r="B19" t="s">
        <v>27</v>
      </c>
      <c r="C19">
        <v>676</v>
      </c>
      <c r="D19">
        <v>0.36299999999999999</v>
      </c>
      <c r="E19">
        <f t="shared" si="0"/>
        <v>1.72</v>
      </c>
      <c r="F19">
        <f t="shared" si="1"/>
        <v>2.544378698224852E-3</v>
      </c>
      <c r="G19">
        <f t="shared" si="2"/>
        <v>3.0022217725287001E-3</v>
      </c>
      <c r="H19">
        <f t="shared" si="3"/>
        <v>-0.26174889549826819</v>
      </c>
      <c r="I19" t="s">
        <v>8</v>
      </c>
      <c r="J19" t="s">
        <v>9</v>
      </c>
      <c r="K19">
        <v>3.07</v>
      </c>
    </row>
    <row r="20" spans="1:11" x14ac:dyDescent="0.2">
      <c r="A20" t="s">
        <v>38</v>
      </c>
      <c r="B20" t="s">
        <v>9</v>
      </c>
      <c r="C20">
        <v>698</v>
      </c>
      <c r="D20">
        <v>0.35799999999999998</v>
      </c>
      <c r="E20">
        <f t="shared" si="0"/>
        <v>2.95</v>
      </c>
      <c r="F20">
        <f t="shared" si="1"/>
        <v>4.226361031518625E-3</v>
      </c>
      <c r="G20">
        <f t="shared" si="2"/>
        <v>2.6956024513441583E-3</v>
      </c>
      <c r="H20">
        <f t="shared" si="3"/>
        <v>0.87513471344824989</v>
      </c>
      <c r="I20" t="s">
        <v>39</v>
      </c>
      <c r="J20" t="s">
        <v>40</v>
      </c>
      <c r="K20">
        <v>3.02</v>
      </c>
    </row>
    <row r="21" spans="1:11" x14ac:dyDescent="0.2">
      <c r="A21" t="s">
        <v>39</v>
      </c>
      <c r="B21" t="s">
        <v>40</v>
      </c>
      <c r="C21">
        <v>696</v>
      </c>
      <c r="D21">
        <v>0.38600000000000001</v>
      </c>
      <c r="E21">
        <f t="shared" si="0"/>
        <v>3.02</v>
      </c>
      <c r="F21">
        <f t="shared" si="1"/>
        <v>4.3390804597701147E-3</v>
      </c>
      <c r="G21">
        <f t="shared" si="2"/>
        <v>4.4126706499775896E-3</v>
      </c>
      <c r="H21">
        <f t="shared" si="3"/>
        <v>-4.2071513335878642E-2</v>
      </c>
      <c r="I21" t="s">
        <v>14</v>
      </c>
      <c r="J21" t="s">
        <v>15</v>
      </c>
      <c r="K21">
        <v>3</v>
      </c>
    </row>
    <row r="22" spans="1:11" x14ac:dyDescent="0.2">
      <c r="A22" t="s">
        <v>41</v>
      </c>
      <c r="B22" t="s">
        <v>7</v>
      </c>
      <c r="C22">
        <v>676</v>
      </c>
      <c r="D22">
        <v>0.39100000000000001</v>
      </c>
      <c r="E22">
        <f t="shared" si="0"/>
        <v>3.89</v>
      </c>
      <c r="F22">
        <f t="shared" si="1"/>
        <v>5.7544378698224851E-3</v>
      </c>
      <c r="G22">
        <f t="shared" si="2"/>
        <v>4.7192899711621314E-3</v>
      </c>
      <c r="H22">
        <f t="shared" si="3"/>
        <v>0.59179407608967205</v>
      </c>
      <c r="I22" t="s">
        <v>38</v>
      </c>
      <c r="J22" t="s">
        <v>9</v>
      </c>
      <c r="K22">
        <v>2.95</v>
      </c>
    </row>
    <row r="23" spans="1:11" x14ac:dyDescent="0.2">
      <c r="A23" t="s">
        <v>42</v>
      </c>
      <c r="B23" t="s">
        <v>43</v>
      </c>
      <c r="C23">
        <v>694</v>
      </c>
      <c r="D23">
        <v>0.371</v>
      </c>
      <c r="E23">
        <f t="shared" si="0"/>
        <v>1.83</v>
      </c>
      <c r="F23">
        <f t="shared" si="1"/>
        <v>2.6368876080691645E-3</v>
      </c>
      <c r="G23">
        <f t="shared" si="2"/>
        <v>3.4928126864239642E-3</v>
      </c>
      <c r="H23">
        <f t="shared" si="3"/>
        <v>-0.48933238583828559</v>
      </c>
      <c r="I23" t="s">
        <v>89</v>
      </c>
      <c r="J23" t="s">
        <v>90</v>
      </c>
      <c r="K23">
        <v>2.88</v>
      </c>
    </row>
    <row r="24" spans="1:11" x14ac:dyDescent="0.2">
      <c r="A24" t="s">
        <v>44</v>
      </c>
      <c r="B24" t="s">
        <v>45</v>
      </c>
      <c r="C24">
        <v>677</v>
      </c>
      <c r="D24">
        <v>0.41299999999999998</v>
      </c>
      <c r="E24">
        <f t="shared" si="0"/>
        <v>4.04</v>
      </c>
      <c r="F24">
        <f t="shared" si="1"/>
        <v>5.967503692762186E-3</v>
      </c>
      <c r="G24">
        <f t="shared" si="2"/>
        <v>6.0684149843741111E-3</v>
      </c>
      <c r="H24">
        <f t="shared" si="3"/>
        <v>-5.7690987600689921E-2</v>
      </c>
      <c r="I24" t="s">
        <v>34</v>
      </c>
      <c r="J24" t="s">
        <v>13</v>
      </c>
      <c r="K24">
        <v>2.87</v>
      </c>
    </row>
    <row r="25" spans="1:11" x14ac:dyDescent="0.2">
      <c r="A25" t="s">
        <v>46</v>
      </c>
      <c r="B25" t="s">
        <v>15</v>
      </c>
      <c r="C25">
        <v>660</v>
      </c>
      <c r="D25">
        <v>0.34899999999999998</v>
      </c>
      <c r="E25">
        <f t="shared" si="0"/>
        <v>3.37</v>
      </c>
      <c r="F25">
        <f t="shared" si="1"/>
        <v>5.1060606060606062E-3</v>
      </c>
      <c r="G25">
        <f t="shared" si="2"/>
        <v>2.1436876732119844E-3</v>
      </c>
      <c r="H25">
        <f t="shared" si="3"/>
        <v>1.6935886698867009</v>
      </c>
      <c r="I25" t="s">
        <v>12</v>
      </c>
      <c r="J25" t="s">
        <v>13</v>
      </c>
      <c r="K25">
        <v>2.87</v>
      </c>
    </row>
    <row r="26" spans="1:11" x14ac:dyDescent="0.2">
      <c r="A26" t="s">
        <v>47</v>
      </c>
      <c r="B26" t="s">
        <v>31</v>
      </c>
      <c r="C26">
        <v>679</v>
      </c>
      <c r="D26">
        <v>0.39900000000000002</v>
      </c>
      <c r="E26">
        <f t="shared" si="0"/>
        <v>3.12</v>
      </c>
      <c r="F26">
        <f t="shared" si="1"/>
        <v>4.5949926362297494E-3</v>
      </c>
      <c r="G26">
        <f t="shared" si="2"/>
        <v>5.209880885057399E-3</v>
      </c>
      <c r="H26">
        <f t="shared" si="3"/>
        <v>-0.35153162517576786</v>
      </c>
      <c r="I26" t="s">
        <v>123</v>
      </c>
      <c r="J26" t="s">
        <v>23</v>
      </c>
      <c r="K26">
        <v>2.87</v>
      </c>
    </row>
    <row r="27" spans="1:11" x14ac:dyDescent="0.2">
      <c r="A27" t="s">
        <v>48</v>
      </c>
      <c r="B27" t="s">
        <v>9</v>
      </c>
      <c r="C27">
        <v>636</v>
      </c>
      <c r="D27">
        <v>0.35399999999999998</v>
      </c>
      <c r="E27">
        <f t="shared" si="0"/>
        <v>-0.52</v>
      </c>
      <c r="F27">
        <f t="shared" si="1"/>
        <v>-8.1761006289308177E-4</v>
      </c>
      <c r="G27">
        <f t="shared" si="2"/>
        <v>2.4503069943965228E-3</v>
      </c>
      <c r="H27">
        <f t="shared" si="3"/>
        <v>-1.8682682524489493</v>
      </c>
      <c r="I27" t="s">
        <v>55</v>
      </c>
      <c r="J27" t="s">
        <v>56</v>
      </c>
      <c r="K27">
        <v>2.79</v>
      </c>
    </row>
    <row r="28" spans="1:11" x14ac:dyDescent="0.2">
      <c r="A28" t="s">
        <v>49</v>
      </c>
      <c r="B28" t="s">
        <v>19</v>
      </c>
      <c r="C28">
        <v>688</v>
      </c>
      <c r="D28">
        <v>0.34699999999999998</v>
      </c>
      <c r="E28">
        <f t="shared" si="0"/>
        <v>2.0299999999999998</v>
      </c>
      <c r="F28">
        <f t="shared" si="1"/>
        <v>2.9505813953488369E-3</v>
      </c>
      <c r="G28">
        <f t="shared" si="2"/>
        <v>2.021039944738165E-3</v>
      </c>
      <c r="H28">
        <f t="shared" si="3"/>
        <v>0.53141886745180023</v>
      </c>
      <c r="I28" t="s">
        <v>105</v>
      </c>
      <c r="J28" t="s">
        <v>9</v>
      </c>
      <c r="K28">
        <v>2.73</v>
      </c>
    </row>
    <row r="29" spans="1:11" x14ac:dyDescent="0.2">
      <c r="A29" t="s">
        <v>50</v>
      </c>
      <c r="B29" t="s">
        <v>43</v>
      </c>
      <c r="C29">
        <v>705</v>
      </c>
      <c r="D29">
        <v>0.38200000000000001</v>
      </c>
      <c r="E29">
        <f t="shared" si="0"/>
        <v>3.98</v>
      </c>
      <c r="F29">
        <f t="shared" si="1"/>
        <v>5.6453900709219854E-3</v>
      </c>
      <c r="G29">
        <f t="shared" si="2"/>
        <v>4.1673751930299575E-3</v>
      </c>
      <c r="H29">
        <f t="shared" si="3"/>
        <v>0.84498113771073469</v>
      </c>
      <c r="I29" t="s">
        <v>109</v>
      </c>
      <c r="J29" t="s">
        <v>43</v>
      </c>
      <c r="K29">
        <v>2.73</v>
      </c>
    </row>
    <row r="30" spans="1:11" x14ac:dyDescent="0.2">
      <c r="A30" t="s">
        <v>51</v>
      </c>
      <c r="B30" t="s">
        <v>19</v>
      </c>
      <c r="C30">
        <v>618</v>
      </c>
      <c r="D30">
        <v>0.35499999999999998</v>
      </c>
      <c r="E30">
        <f t="shared" si="0"/>
        <v>3.45</v>
      </c>
      <c r="F30">
        <f t="shared" si="1"/>
        <v>5.5825242718446607E-3</v>
      </c>
      <c r="G30">
        <f t="shared" si="2"/>
        <v>2.5116308586334325E-3</v>
      </c>
      <c r="H30">
        <f t="shared" si="3"/>
        <v>1.7556298308610017</v>
      </c>
      <c r="I30" t="s">
        <v>79</v>
      </c>
      <c r="J30" t="s">
        <v>19</v>
      </c>
      <c r="K30">
        <v>2.69</v>
      </c>
    </row>
    <row r="31" spans="1:11" x14ac:dyDescent="0.2">
      <c r="A31" t="s">
        <v>52</v>
      </c>
      <c r="B31" t="s">
        <v>9</v>
      </c>
      <c r="C31">
        <v>719</v>
      </c>
      <c r="D31">
        <v>0.34799999999999998</v>
      </c>
      <c r="E31">
        <f t="shared" si="0"/>
        <v>1.64</v>
      </c>
      <c r="F31">
        <f t="shared" si="1"/>
        <v>2.2809457579972183E-3</v>
      </c>
      <c r="G31">
        <f t="shared" si="2"/>
        <v>2.0823638089750747E-3</v>
      </c>
      <c r="H31">
        <f t="shared" si="3"/>
        <v>0.11352930455805874</v>
      </c>
      <c r="I31" t="s">
        <v>84</v>
      </c>
      <c r="J31" t="s">
        <v>23</v>
      </c>
      <c r="K31">
        <v>2.63</v>
      </c>
    </row>
    <row r="32" spans="1:11" x14ac:dyDescent="0.2">
      <c r="A32" t="s">
        <v>53</v>
      </c>
      <c r="B32" t="s">
        <v>7</v>
      </c>
      <c r="C32">
        <v>551</v>
      </c>
      <c r="D32">
        <v>0.36699999999999999</v>
      </c>
      <c r="E32">
        <f t="shared" si="0"/>
        <v>1.78</v>
      </c>
      <c r="F32">
        <f t="shared" si="1"/>
        <v>3.2304900181488205E-3</v>
      </c>
      <c r="G32">
        <f t="shared" si="2"/>
        <v>3.2475172294763321E-3</v>
      </c>
      <c r="H32">
        <f t="shared" si="3"/>
        <v>-9.7344570848176323E-3</v>
      </c>
      <c r="I32" t="s">
        <v>83</v>
      </c>
      <c r="J32" t="s">
        <v>36</v>
      </c>
      <c r="K32">
        <v>2.58</v>
      </c>
    </row>
    <row r="33" spans="1:11" x14ac:dyDescent="0.2">
      <c r="A33" t="s">
        <v>54</v>
      </c>
      <c r="B33" t="s">
        <v>36</v>
      </c>
      <c r="C33">
        <v>647</v>
      </c>
      <c r="D33">
        <v>0.34200000000000003</v>
      </c>
      <c r="E33">
        <f t="shared" si="0"/>
        <v>1.7</v>
      </c>
      <c r="F33">
        <f t="shared" si="1"/>
        <v>2.6275115919629057E-3</v>
      </c>
      <c r="G33">
        <f t="shared" si="2"/>
        <v>1.7144206235536266E-3</v>
      </c>
      <c r="H33">
        <f t="shared" si="3"/>
        <v>0.52201412642087908</v>
      </c>
      <c r="I33" t="s">
        <v>140</v>
      </c>
      <c r="J33" t="s">
        <v>25</v>
      </c>
      <c r="K33">
        <v>2.46</v>
      </c>
    </row>
    <row r="34" spans="1:11" x14ac:dyDescent="0.2">
      <c r="A34" t="s">
        <v>55</v>
      </c>
      <c r="B34" t="s">
        <v>56</v>
      </c>
      <c r="C34">
        <v>544</v>
      </c>
      <c r="D34">
        <v>0.36199999999999999</v>
      </c>
      <c r="E34">
        <f t="shared" ref="E34:E65" si="4">VLOOKUP(A34,WPA,3,FALSE)</f>
        <v>2.79</v>
      </c>
      <c r="F34">
        <f t="shared" si="1"/>
        <v>5.1286764705882355E-3</v>
      </c>
      <c r="G34">
        <f t="shared" si="2"/>
        <v>2.9408979082917903E-3</v>
      </c>
      <c r="H34">
        <f t="shared" si="3"/>
        <v>1.2507530514611316</v>
      </c>
      <c r="I34" t="s">
        <v>164</v>
      </c>
      <c r="J34" t="s">
        <v>5</v>
      </c>
      <c r="K34">
        <v>2.39</v>
      </c>
    </row>
    <row r="35" spans="1:11" x14ac:dyDescent="0.2">
      <c r="A35" t="s">
        <v>57</v>
      </c>
      <c r="B35" t="s">
        <v>58</v>
      </c>
      <c r="C35">
        <v>685</v>
      </c>
      <c r="D35">
        <v>0.35</v>
      </c>
      <c r="E35">
        <f t="shared" si="4"/>
        <v>1.26</v>
      </c>
      <c r="F35">
        <f t="shared" si="1"/>
        <v>1.8394160583941606E-3</v>
      </c>
      <c r="G35">
        <f t="shared" si="2"/>
        <v>2.2050115374488907E-3</v>
      </c>
      <c r="H35">
        <f t="shared" si="3"/>
        <v>-0.20901094329588632</v>
      </c>
      <c r="I35" t="s">
        <v>6</v>
      </c>
      <c r="J35" t="s">
        <v>7</v>
      </c>
      <c r="K35">
        <v>2.2599999999999998</v>
      </c>
    </row>
    <row r="36" spans="1:11" x14ac:dyDescent="0.2">
      <c r="A36" t="s">
        <v>59</v>
      </c>
      <c r="B36" t="s">
        <v>15</v>
      </c>
      <c r="C36">
        <v>744</v>
      </c>
      <c r="D36">
        <v>0.35299999999999998</v>
      </c>
      <c r="E36">
        <f t="shared" si="4"/>
        <v>1.7</v>
      </c>
      <c r="F36">
        <f t="shared" si="1"/>
        <v>2.2849462365591398E-3</v>
      </c>
      <c r="G36">
        <f t="shared" si="2"/>
        <v>2.3889831301596165E-3</v>
      </c>
      <c r="H36">
        <f t="shared" si="3"/>
        <v>-5.9477894325258192E-2</v>
      </c>
      <c r="I36" t="s">
        <v>74</v>
      </c>
      <c r="J36" t="s">
        <v>40</v>
      </c>
      <c r="K36">
        <v>2.19</v>
      </c>
    </row>
    <row r="37" spans="1:11" x14ac:dyDescent="0.2">
      <c r="A37" t="s">
        <v>60</v>
      </c>
      <c r="B37" t="s">
        <v>9</v>
      </c>
      <c r="C37">
        <v>626</v>
      </c>
      <c r="D37">
        <v>0.41899999999999998</v>
      </c>
      <c r="E37">
        <f t="shared" si="4"/>
        <v>4.24</v>
      </c>
      <c r="F37">
        <f t="shared" si="1"/>
        <v>6.7731629392971246E-3</v>
      </c>
      <c r="G37">
        <f t="shared" si="2"/>
        <v>6.4363581697955627E-3</v>
      </c>
      <c r="H37">
        <f t="shared" si="3"/>
        <v>0.19255129402061519</v>
      </c>
      <c r="I37" t="s">
        <v>49</v>
      </c>
      <c r="J37" t="s">
        <v>19</v>
      </c>
      <c r="K37">
        <v>2.0299999999999998</v>
      </c>
    </row>
    <row r="38" spans="1:11" x14ac:dyDescent="0.2">
      <c r="A38" t="s">
        <v>61</v>
      </c>
      <c r="B38" t="s">
        <v>62</v>
      </c>
      <c r="C38">
        <v>622</v>
      </c>
      <c r="D38">
        <v>0.33500000000000002</v>
      </c>
      <c r="E38">
        <f t="shared" si="4"/>
        <v>-0.66</v>
      </c>
      <c r="F38">
        <f t="shared" si="1"/>
        <v>-1.0610932475884245E-3</v>
      </c>
      <c r="G38">
        <f t="shared" si="2"/>
        <v>1.2851535738952688E-3</v>
      </c>
      <c r="H38">
        <f t="shared" si="3"/>
        <v>-1.3413493586715537</v>
      </c>
      <c r="I38" t="s">
        <v>147</v>
      </c>
      <c r="J38" t="s">
        <v>31</v>
      </c>
      <c r="K38">
        <v>1.98</v>
      </c>
    </row>
    <row r="39" spans="1:11" x14ac:dyDescent="0.2">
      <c r="A39" t="s">
        <v>63</v>
      </c>
      <c r="B39" t="s">
        <v>33</v>
      </c>
      <c r="C39">
        <v>655</v>
      </c>
      <c r="D39">
        <v>0.374</v>
      </c>
      <c r="E39">
        <f t="shared" si="4"/>
        <v>1.68</v>
      </c>
      <c r="F39">
        <f t="shared" si="1"/>
        <v>2.5648854961832059E-3</v>
      </c>
      <c r="G39">
        <f t="shared" si="2"/>
        <v>3.67678427913469E-3</v>
      </c>
      <c r="H39">
        <f t="shared" si="3"/>
        <v>-0.63567255830165004</v>
      </c>
      <c r="I39" t="s">
        <v>93</v>
      </c>
      <c r="J39" t="s">
        <v>87</v>
      </c>
      <c r="K39">
        <v>1.98</v>
      </c>
    </row>
    <row r="40" spans="1:11" x14ac:dyDescent="0.2">
      <c r="A40" t="s">
        <v>64</v>
      </c>
      <c r="B40" t="s">
        <v>65</v>
      </c>
      <c r="C40">
        <v>659</v>
      </c>
      <c r="D40">
        <v>0.36699999999999999</v>
      </c>
      <c r="E40">
        <f t="shared" si="4"/>
        <v>3.54</v>
      </c>
      <c r="F40">
        <f t="shared" si="1"/>
        <v>5.3717754172989381E-3</v>
      </c>
      <c r="G40">
        <f t="shared" si="2"/>
        <v>3.2475172294763321E-3</v>
      </c>
      <c r="H40">
        <f t="shared" si="3"/>
        <v>1.214438451998326</v>
      </c>
      <c r="I40" t="s">
        <v>66</v>
      </c>
      <c r="J40" t="s">
        <v>27</v>
      </c>
      <c r="K40">
        <v>1.94</v>
      </c>
    </row>
    <row r="41" spans="1:11" x14ac:dyDescent="0.2">
      <c r="A41" t="s">
        <v>66</v>
      </c>
      <c r="B41" t="s">
        <v>27</v>
      </c>
      <c r="C41">
        <v>667</v>
      </c>
      <c r="D41">
        <v>0.38300000000000001</v>
      </c>
      <c r="E41">
        <f t="shared" si="4"/>
        <v>1.94</v>
      </c>
      <c r="F41">
        <f t="shared" si="1"/>
        <v>2.9085457271364316E-3</v>
      </c>
      <c r="G41">
        <f t="shared" si="2"/>
        <v>4.2286990572668638E-3</v>
      </c>
      <c r="H41">
        <f t="shared" si="3"/>
        <v>-0.75473168743550212</v>
      </c>
      <c r="I41" t="s">
        <v>98</v>
      </c>
      <c r="J41" t="s">
        <v>90</v>
      </c>
      <c r="K41">
        <v>1.91</v>
      </c>
    </row>
    <row r="42" spans="1:11" x14ac:dyDescent="0.2">
      <c r="A42" t="s">
        <v>67</v>
      </c>
      <c r="B42" t="s">
        <v>40</v>
      </c>
      <c r="C42">
        <v>635</v>
      </c>
      <c r="D42">
        <v>0.39100000000000001</v>
      </c>
      <c r="E42">
        <f t="shared" si="4"/>
        <v>1.25</v>
      </c>
      <c r="F42">
        <f t="shared" si="1"/>
        <v>1.968503937007874E-3</v>
      </c>
      <c r="G42">
        <f t="shared" si="2"/>
        <v>4.7192899711621314E-3</v>
      </c>
      <c r="H42">
        <f t="shared" si="3"/>
        <v>-1.5726244353192931</v>
      </c>
      <c r="I42" t="s">
        <v>150</v>
      </c>
      <c r="J42" t="s">
        <v>13</v>
      </c>
      <c r="K42">
        <v>1.84</v>
      </c>
    </row>
    <row r="43" spans="1:11" x14ac:dyDescent="0.2">
      <c r="A43" t="s">
        <v>68</v>
      </c>
      <c r="B43" t="s">
        <v>33</v>
      </c>
      <c r="C43">
        <v>614</v>
      </c>
      <c r="D43">
        <v>0.34100000000000003</v>
      </c>
      <c r="E43">
        <f t="shared" si="4"/>
        <v>1.22</v>
      </c>
      <c r="F43">
        <f t="shared" si="1"/>
        <v>1.9869706840390878E-3</v>
      </c>
      <c r="G43">
        <f t="shared" si="2"/>
        <v>1.6530967593167203E-3</v>
      </c>
      <c r="H43">
        <f t="shared" si="3"/>
        <v>0.19087572999685559</v>
      </c>
      <c r="I43" t="s">
        <v>42</v>
      </c>
      <c r="J43" t="s">
        <v>43</v>
      </c>
      <c r="K43">
        <v>1.83</v>
      </c>
    </row>
    <row r="44" spans="1:11" x14ac:dyDescent="0.2">
      <c r="A44" t="s">
        <v>69</v>
      </c>
      <c r="B44" t="s">
        <v>7</v>
      </c>
      <c r="C44">
        <v>631</v>
      </c>
      <c r="D44">
        <v>0.36</v>
      </c>
      <c r="E44">
        <f t="shared" si="4"/>
        <v>1.39</v>
      </c>
      <c r="F44">
        <f t="shared" si="1"/>
        <v>2.2028526148969887E-3</v>
      </c>
      <c r="G44">
        <f t="shared" si="2"/>
        <v>2.8182501798179743E-3</v>
      </c>
      <c r="H44">
        <f t="shared" si="3"/>
        <v>-0.35182280119736198</v>
      </c>
      <c r="I44" t="s">
        <v>70</v>
      </c>
      <c r="J44" t="s">
        <v>71</v>
      </c>
      <c r="K44">
        <v>1.8</v>
      </c>
    </row>
    <row r="45" spans="1:11" x14ac:dyDescent="0.2">
      <c r="A45" t="s">
        <v>70</v>
      </c>
      <c r="B45" t="s">
        <v>71</v>
      </c>
      <c r="C45">
        <v>529</v>
      </c>
      <c r="D45">
        <v>0.35099999999999998</v>
      </c>
      <c r="E45">
        <f t="shared" si="4"/>
        <v>1.8</v>
      </c>
      <c r="F45">
        <f t="shared" si="1"/>
        <v>3.4026465028355389E-3</v>
      </c>
      <c r="G45">
        <f t="shared" si="2"/>
        <v>2.2663354016858005E-3</v>
      </c>
      <c r="H45">
        <f t="shared" si="3"/>
        <v>0.64962908114446294</v>
      </c>
      <c r="I45" t="s">
        <v>53</v>
      </c>
      <c r="J45" t="s">
        <v>7</v>
      </c>
      <c r="K45">
        <v>1.78</v>
      </c>
    </row>
    <row r="46" spans="1:11" x14ac:dyDescent="0.2">
      <c r="A46" t="s">
        <v>72</v>
      </c>
      <c r="B46" t="s">
        <v>5</v>
      </c>
      <c r="C46">
        <v>672</v>
      </c>
      <c r="D46">
        <v>0.34</v>
      </c>
      <c r="E46">
        <f t="shared" si="4"/>
        <v>1.66</v>
      </c>
      <c r="F46">
        <f t="shared" si="1"/>
        <v>2.4702380952380952E-3</v>
      </c>
      <c r="G46">
        <f t="shared" si="2"/>
        <v>1.5917728950798106E-3</v>
      </c>
      <c r="H46">
        <f t="shared" si="3"/>
        <v>0.50221857396164937</v>
      </c>
      <c r="I46" t="s">
        <v>156</v>
      </c>
      <c r="J46" t="s">
        <v>21</v>
      </c>
      <c r="K46">
        <v>1.76</v>
      </c>
    </row>
    <row r="47" spans="1:11" x14ac:dyDescent="0.2">
      <c r="A47" t="s">
        <v>73</v>
      </c>
      <c r="B47" t="s">
        <v>7</v>
      </c>
      <c r="C47">
        <v>598</v>
      </c>
      <c r="D47">
        <v>0.316</v>
      </c>
      <c r="E47">
        <f t="shared" si="4"/>
        <v>1.67</v>
      </c>
      <c r="F47">
        <f t="shared" si="1"/>
        <v>2.7926421404682275E-3</v>
      </c>
      <c r="G47">
        <f t="shared" si="2"/>
        <v>1.2000015339401135E-4</v>
      </c>
      <c r="H47">
        <f t="shared" si="3"/>
        <v>1.5279494819107131</v>
      </c>
      <c r="I47" t="s">
        <v>117</v>
      </c>
      <c r="J47" t="s">
        <v>56</v>
      </c>
      <c r="K47">
        <v>1.73</v>
      </c>
    </row>
    <row r="48" spans="1:11" x14ac:dyDescent="0.2">
      <c r="A48" t="s">
        <v>74</v>
      </c>
      <c r="B48" t="s">
        <v>40</v>
      </c>
      <c r="C48">
        <v>641</v>
      </c>
      <c r="D48">
        <v>0.39400000000000002</v>
      </c>
      <c r="E48">
        <f t="shared" si="4"/>
        <v>2.19</v>
      </c>
      <c r="F48">
        <f t="shared" si="1"/>
        <v>3.4165366614664584E-3</v>
      </c>
      <c r="G48">
        <f t="shared" si="2"/>
        <v>4.9032615638728572E-3</v>
      </c>
      <c r="H48">
        <f t="shared" si="3"/>
        <v>-0.8499606589142954</v>
      </c>
      <c r="I48" t="s">
        <v>37</v>
      </c>
      <c r="J48" t="s">
        <v>27</v>
      </c>
      <c r="K48">
        <v>1.72</v>
      </c>
    </row>
    <row r="49" spans="1:11" x14ac:dyDescent="0.2">
      <c r="A49" t="s">
        <v>75</v>
      </c>
      <c r="B49" t="s">
        <v>11</v>
      </c>
      <c r="C49">
        <v>702</v>
      </c>
      <c r="D49">
        <v>0.373</v>
      </c>
      <c r="E49">
        <f t="shared" si="4"/>
        <v>1.37</v>
      </c>
      <c r="F49">
        <f t="shared" si="1"/>
        <v>1.9515669515669518E-3</v>
      </c>
      <c r="G49">
        <f t="shared" si="2"/>
        <v>3.6154604148977837E-3</v>
      </c>
      <c r="H49">
        <f t="shared" si="3"/>
        <v>-0.95124792903299127</v>
      </c>
      <c r="I49" t="s">
        <v>16</v>
      </c>
      <c r="J49" t="s">
        <v>17</v>
      </c>
      <c r="K49">
        <v>1.72</v>
      </c>
    </row>
    <row r="50" spans="1:11" x14ac:dyDescent="0.2">
      <c r="A50" t="s">
        <v>76</v>
      </c>
      <c r="B50" t="s">
        <v>62</v>
      </c>
      <c r="C50">
        <v>656</v>
      </c>
      <c r="D50">
        <v>0.33800000000000002</v>
      </c>
      <c r="E50">
        <f t="shared" si="4"/>
        <v>1.06</v>
      </c>
      <c r="F50">
        <f t="shared" si="1"/>
        <v>1.6158536585365855E-3</v>
      </c>
      <c r="G50">
        <f t="shared" si="2"/>
        <v>1.4691251666059946E-3</v>
      </c>
      <c r="H50">
        <f t="shared" si="3"/>
        <v>8.388468201545958E-2</v>
      </c>
      <c r="I50" t="s">
        <v>54</v>
      </c>
      <c r="J50" t="s">
        <v>36</v>
      </c>
      <c r="K50">
        <v>1.7</v>
      </c>
    </row>
    <row r="51" spans="1:11" x14ac:dyDescent="0.2">
      <c r="A51" t="s">
        <v>77</v>
      </c>
      <c r="B51" t="s">
        <v>78</v>
      </c>
      <c r="C51">
        <v>676</v>
      </c>
      <c r="D51">
        <v>0.34100000000000003</v>
      </c>
      <c r="E51">
        <f t="shared" si="4"/>
        <v>1.45</v>
      </c>
      <c r="F51">
        <f t="shared" si="1"/>
        <v>2.1449704142011833E-3</v>
      </c>
      <c r="G51">
        <f t="shared" si="2"/>
        <v>1.6530967593167203E-3</v>
      </c>
      <c r="H51">
        <f t="shared" si="3"/>
        <v>0.28120417915344759</v>
      </c>
      <c r="I51" t="s">
        <v>59</v>
      </c>
      <c r="J51" t="s">
        <v>15</v>
      </c>
      <c r="K51">
        <v>1.7</v>
      </c>
    </row>
    <row r="52" spans="1:11" x14ac:dyDescent="0.2">
      <c r="A52" t="s">
        <v>79</v>
      </c>
      <c r="B52" t="s">
        <v>19</v>
      </c>
      <c r="C52">
        <v>688</v>
      </c>
      <c r="D52">
        <v>0.37</v>
      </c>
      <c r="E52">
        <f t="shared" si="4"/>
        <v>2.69</v>
      </c>
      <c r="F52">
        <f t="shared" si="1"/>
        <v>3.9098837209302325E-3</v>
      </c>
      <c r="G52">
        <f t="shared" si="2"/>
        <v>3.4314888221870579E-3</v>
      </c>
      <c r="H52">
        <f t="shared" si="3"/>
        <v>0.27349837397546789</v>
      </c>
      <c r="I52" t="s">
        <v>63</v>
      </c>
      <c r="J52" t="s">
        <v>33</v>
      </c>
      <c r="K52">
        <v>1.68</v>
      </c>
    </row>
    <row r="53" spans="1:11" x14ac:dyDescent="0.2">
      <c r="A53" t="s">
        <v>80</v>
      </c>
      <c r="B53" t="s">
        <v>21</v>
      </c>
      <c r="C53">
        <v>578</v>
      </c>
      <c r="D53">
        <v>0.31900000000000001</v>
      </c>
      <c r="E53">
        <f t="shared" si="4"/>
        <v>-1.54</v>
      </c>
      <c r="F53">
        <f t="shared" si="1"/>
        <v>-2.6643598615916954E-3</v>
      </c>
      <c r="G53">
        <f t="shared" si="2"/>
        <v>3.0397174610473712E-4</v>
      </c>
      <c r="H53">
        <f t="shared" si="3"/>
        <v>-1.6969952444262837</v>
      </c>
      <c r="I53" t="s">
        <v>73</v>
      </c>
      <c r="J53" t="s">
        <v>7</v>
      </c>
      <c r="K53">
        <v>1.67</v>
      </c>
    </row>
    <row r="54" spans="1:11" x14ac:dyDescent="0.2">
      <c r="A54" t="s">
        <v>81</v>
      </c>
      <c r="B54" t="s">
        <v>36</v>
      </c>
      <c r="C54">
        <v>627</v>
      </c>
      <c r="D54">
        <v>0.34300000000000003</v>
      </c>
      <c r="E54">
        <f t="shared" si="4"/>
        <v>3.27</v>
      </c>
      <c r="F54">
        <f t="shared" si="1"/>
        <v>5.2153110047846894E-3</v>
      </c>
      <c r="G54">
        <f t="shared" si="2"/>
        <v>1.7757444877905364E-3</v>
      </c>
      <c r="H54">
        <f t="shared" si="3"/>
        <v>1.9664002522806709</v>
      </c>
      <c r="I54" t="s">
        <v>72</v>
      </c>
      <c r="J54" t="s">
        <v>5</v>
      </c>
      <c r="K54">
        <v>1.66</v>
      </c>
    </row>
    <row r="55" spans="1:11" x14ac:dyDescent="0.2">
      <c r="A55" t="s">
        <v>82</v>
      </c>
      <c r="B55" t="s">
        <v>65</v>
      </c>
      <c r="C55">
        <v>545</v>
      </c>
      <c r="D55">
        <v>0.33300000000000002</v>
      </c>
      <c r="E55">
        <f t="shared" si="4"/>
        <v>-0.82</v>
      </c>
      <c r="F55">
        <f t="shared" si="1"/>
        <v>-1.5045871559633028E-3</v>
      </c>
      <c r="G55">
        <f t="shared" si="2"/>
        <v>1.1625058454214528E-3</v>
      </c>
      <c r="H55">
        <f t="shared" si="3"/>
        <v>-1.5247771266718348</v>
      </c>
      <c r="I55" t="s">
        <v>52</v>
      </c>
      <c r="J55" t="s">
        <v>9</v>
      </c>
      <c r="K55">
        <v>1.64</v>
      </c>
    </row>
    <row r="56" spans="1:11" x14ac:dyDescent="0.2">
      <c r="A56" t="s">
        <v>83</v>
      </c>
      <c r="B56" t="s">
        <v>36</v>
      </c>
      <c r="C56">
        <v>523</v>
      </c>
      <c r="D56">
        <v>0.36099999999999999</v>
      </c>
      <c r="E56">
        <f t="shared" si="4"/>
        <v>2.58</v>
      </c>
      <c r="F56">
        <f t="shared" si="1"/>
        <v>4.9330783938814531E-3</v>
      </c>
      <c r="G56">
        <f t="shared" si="2"/>
        <v>2.8795740440548841E-3</v>
      </c>
      <c r="H56">
        <f t="shared" si="3"/>
        <v>1.1739884812831733</v>
      </c>
      <c r="I56" t="s">
        <v>85</v>
      </c>
      <c r="J56" t="s">
        <v>65</v>
      </c>
      <c r="K56">
        <v>1.54</v>
      </c>
    </row>
    <row r="57" spans="1:11" x14ac:dyDescent="0.2">
      <c r="A57" t="s">
        <v>84</v>
      </c>
      <c r="B57" t="s">
        <v>23</v>
      </c>
      <c r="C57">
        <v>677</v>
      </c>
      <c r="D57">
        <v>0.33600000000000002</v>
      </c>
      <c r="E57">
        <f t="shared" si="4"/>
        <v>2.63</v>
      </c>
      <c r="F57">
        <f t="shared" si="1"/>
        <v>3.8847858197932051E-3</v>
      </c>
      <c r="G57">
        <f t="shared" si="2"/>
        <v>1.3464774381321785E-3</v>
      </c>
      <c r="H57">
        <f t="shared" si="3"/>
        <v>1.4511509567857759</v>
      </c>
      <c r="I57" t="s">
        <v>96</v>
      </c>
      <c r="J57" t="s">
        <v>45</v>
      </c>
      <c r="K57">
        <v>1.53</v>
      </c>
    </row>
    <row r="58" spans="1:11" x14ac:dyDescent="0.2">
      <c r="A58" t="s">
        <v>85</v>
      </c>
      <c r="B58" t="s">
        <v>65</v>
      </c>
      <c r="C58">
        <v>658</v>
      </c>
      <c r="D58">
        <v>0.33500000000000002</v>
      </c>
      <c r="E58">
        <f t="shared" si="4"/>
        <v>1.54</v>
      </c>
      <c r="F58">
        <f t="shared" si="1"/>
        <v>2.3404255319148938E-3</v>
      </c>
      <c r="G58">
        <f t="shared" si="2"/>
        <v>1.2851535738952688E-3</v>
      </c>
      <c r="H58">
        <f t="shared" si="3"/>
        <v>0.60329900126133695</v>
      </c>
      <c r="I58" t="s">
        <v>99</v>
      </c>
      <c r="J58" t="s">
        <v>17</v>
      </c>
      <c r="K58">
        <v>1.53</v>
      </c>
    </row>
    <row r="59" spans="1:11" x14ac:dyDescent="0.2">
      <c r="A59" t="s">
        <v>86</v>
      </c>
      <c r="B59" t="s">
        <v>87</v>
      </c>
      <c r="C59">
        <v>564</v>
      </c>
      <c r="D59">
        <v>0.378</v>
      </c>
      <c r="E59">
        <f t="shared" si="4"/>
        <v>0.72</v>
      </c>
      <c r="F59">
        <f t="shared" si="1"/>
        <v>1.276595744680851E-3</v>
      </c>
      <c r="G59">
        <f t="shared" si="2"/>
        <v>3.9220797360823255E-3</v>
      </c>
      <c r="H59">
        <f t="shared" si="3"/>
        <v>-1.5124232551962531</v>
      </c>
      <c r="I59" t="s">
        <v>97</v>
      </c>
      <c r="J59" t="s">
        <v>58</v>
      </c>
      <c r="K59">
        <v>1.51</v>
      </c>
    </row>
    <row r="60" spans="1:11" x14ac:dyDescent="0.2">
      <c r="A60" t="s">
        <v>88</v>
      </c>
      <c r="B60" t="s">
        <v>11</v>
      </c>
      <c r="C60">
        <v>584</v>
      </c>
      <c r="D60">
        <v>0.29499999999999998</v>
      </c>
      <c r="E60">
        <f t="shared" si="4"/>
        <v>-0.41</v>
      </c>
      <c r="F60">
        <f t="shared" si="1"/>
        <v>-7.020547945205479E-4</v>
      </c>
      <c r="G60">
        <f t="shared" si="2"/>
        <v>-1.1678009955810621E-3</v>
      </c>
      <c r="H60">
        <f t="shared" si="3"/>
        <v>0.26626711323626834</v>
      </c>
      <c r="I60" t="s">
        <v>145</v>
      </c>
      <c r="J60" t="s">
        <v>62</v>
      </c>
      <c r="K60">
        <v>1.46</v>
      </c>
    </row>
    <row r="61" spans="1:11" x14ac:dyDescent="0.2">
      <c r="A61" t="s">
        <v>89</v>
      </c>
      <c r="B61" t="s">
        <v>90</v>
      </c>
      <c r="C61">
        <v>566</v>
      </c>
      <c r="D61">
        <v>0.375</v>
      </c>
      <c r="E61">
        <f t="shared" si="4"/>
        <v>2.88</v>
      </c>
      <c r="F61">
        <f t="shared" si="1"/>
        <v>5.0883392226148405E-3</v>
      </c>
      <c r="G61">
        <f t="shared" si="2"/>
        <v>3.7381081433715997E-3</v>
      </c>
      <c r="H61">
        <f t="shared" si="3"/>
        <v>0.77192713725490214</v>
      </c>
      <c r="I61" t="s">
        <v>77</v>
      </c>
      <c r="J61" t="s">
        <v>78</v>
      </c>
      <c r="K61">
        <v>1.45</v>
      </c>
    </row>
    <row r="62" spans="1:11" x14ac:dyDescent="0.2">
      <c r="A62" t="s">
        <v>91</v>
      </c>
      <c r="B62" t="s">
        <v>92</v>
      </c>
      <c r="C62">
        <v>543</v>
      </c>
      <c r="D62">
        <v>0.36899999999999999</v>
      </c>
      <c r="E62">
        <f t="shared" si="4"/>
        <v>3.21</v>
      </c>
      <c r="F62">
        <f t="shared" si="1"/>
        <v>5.911602209944751E-3</v>
      </c>
      <c r="G62">
        <f t="shared" si="2"/>
        <v>3.3701649579501482E-3</v>
      </c>
      <c r="H62">
        <f t="shared" si="3"/>
        <v>1.4529397320232655</v>
      </c>
      <c r="I62" t="s">
        <v>166</v>
      </c>
      <c r="J62" t="s">
        <v>56</v>
      </c>
      <c r="K62">
        <v>1.43</v>
      </c>
    </row>
    <row r="63" spans="1:11" x14ac:dyDescent="0.2">
      <c r="A63" t="s">
        <v>93</v>
      </c>
      <c r="B63" t="s">
        <v>87</v>
      </c>
      <c r="C63">
        <v>679</v>
      </c>
      <c r="D63">
        <v>0.35599999999999998</v>
      </c>
      <c r="E63">
        <f t="shared" si="4"/>
        <v>1.98</v>
      </c>
      <c r="F63">
        <f t="shared" si="1"/>
        <v>2.9160530191458026E-3</v>
      </c>
      <c r="G63">
        <f t="shared" si="2"/>
        <v>2.5729547228703423E-3</v>
      </c>
      <c r="H63">
        <f t="shared" si="3"/>
        <v>0.19614930341359654</v>
      </c>
      <c r="I63" t="s">
        <v>124</v>
      </c>
      <c r="J63" t="s">
        <v>33</v>
      </c>
      <c r="K63">
        <v>1.42</v>
      </c>
    </row>
    <row r="64" spans="1:11" x14ac:dyDescent="0.2">
      <c r="A64" t="s">
        <v>94</v>
      </c>
      <c r="B64" t="s">
        <v>92</v>
      </c>
      <c r="C64">
        <v>568</v>
      </c>
      <c r="D64">
        <v>0.34499999999999997</v>
      </c>
      <c r="E64">
        <f t="shared" si="4"/>
        <v>0.28000000000000003</v>
      </c>
      <c r="F64">
        <f t="shared" si="1"/>
        <v>4.9295774647887332E-4</v>
      </c>
      <c r="G64">
        <f t="shared" si="2"/>
        <v>1.8983922162643489E-3</v>
      </c>
      <c r="H64">
        <f t="shared" si="3"/>
        <v>-0.80348691682382956</v>
      </c>
      <c r="I64" t="s">
        <v>69</v>
      </c>
      <c r="J64" t="s">
        <v>7</v>
      </c>
      <c r="K64">
        <v>1.39</v>
      </c>
    </row>
    <row r="65" spans="1:11" x14ac:dyDescent="0.2">
      <c r="A65" t="s">
        <v>95</v>
      </c>
      <c r="B65" t="s">
        <v>11</v>
      </c>
      <c r="C65">
        <v>544</v>
      </c>
      <c r="D65">
        <v>0.32700000000000001</v>
      </c>
      <c r="E65">
        <f t="shared" si="4"/>
        <v>-0.33</v>
      </c>
      <c r="F65">
        <f t="shared" si="1"/>
        <v>-6.0661764705882356E-4</v>
      </c>
      <c r="G65">
        <f t="shared" si="2"/>
        <v>7.9456266000000469E-4</v>
      </c>
      <c r="H65">
        <f t="shared" si="3"/>
        <v>-0.8010548119008426</v>
      </c>
      <c r="I65" t="s">
        <v>75</v>
      </c>
      <c r="J65" t="s">
        <v>11</v>
      </c>
      <c r="K65">
        <v>1.37</v>
      </c>
    </row>
    <row r="66" spans="1:11" x14ac:dyDescent="0.2">
      <c r="A66" t="s">
        <v>96</v>
      </c>
      <c r="B66" t="s">
        <v>45</v>
      </c>
      <c r="C66">
        <v>608</v>
      </c>
      <c r="D66">
        <v>0.33300000000000002</v>
      </c>
      <c r="E66">
        <f t="shared" ref="E66:E97" si="5">VLOOKUP(A66,WPA,3,FALSE)</f>
        <v>1.53</v>
      </c>
      <c r="F66">
        <f t="shared" si="1"/>
        <v>2.5164473684210526E-3</v>
      </c>
      <c r="G66">
        <f t="shared" si="2"/>
        <v>1.1625058454214528E-3</v>
      </c>
      <c r="H66">
        <f t="shared" si="3"/>
        <v>0.77404839803079595</v>
      </c>
      <c r="I66" t="s">
        <v>30</v>
      </c>
      <c r="J66" t="s">
        <v>31</v>
      </c>
      <c r="K66">
        <v>1.35</v>
      </c>
    </row>
    <row r="67" spans="1:11" x14ac:dyDescent="0.2">
      <c r="A67" t="s">
        <v>97</v>
      </c>
      <c r="B67" t="s">
        <v>58</v>
      </c>
      <c r="C67">
        <v>567</v>
      </c>
      <c r="D67">
        <v>0.33600000000000002</v>
      </c>
      <c r="E67">
        <f t="shared" si="5"/>
        <v>1.51</v>
      </c>
      <c r="F67">
        <f t="shared" ref="F67:F130" si="6">E67/C67</f>
        <v>2.6631393298059964E-3</v>
      </c>
      <c r="G67">
        <f t="shared" ref="G67:G130" si="7">$N$142+$N$143*D67</f>
        <v>1.3464774381321785E-3</v>
      </c>
      <c r="H67">
        <f t="shared" ref="H67:H130" si="8">(F67-G67)/$N$132</f>
        <v>0.75273563199421678</v>
      </c>
      <c r="I67" t="s">
        <v>133</v>
      </c>
      <c r="J67" t="s">
        <v>31</v>
      </c>
      <c r="K67">
        <v>1.34</v>
      </c>
    </row>
    <row r="68" spans="1:11" x14ac:dyDescent="0.2">
      <c r="A68" t="s">
        <v>98</v>
      </c>
      <c r="B68" t="s">
        <v>90</v>
      </c>
      <c r="C68">
        <v>649</v>
      </c>
      <c r="D68">
        <v>0.34499999999999997</v>
      </c>
      <c r="E68">
        <f t="shared" si="5"/>
        <v>1.91</v>
      </c>
      <c r="F68">
        <f t="shared" si="6"/>
        <v>2.9429892141756547E-3</v>
      </c>
      <c r="G68">
        <f t="shared" si="7"/>
        <v>1.8983922162643489E-3</v>
      </c>
      <c r="H68">
        <f t="shared" si="8"/>
        <v>0.59719612633614749</v>
      </c>
      <c r="I68" t="s">
        <v>106</v>
      </c>
      <c r="J68" t="s">
        <v>107</v>
      </c>
      <c r="K68">
        <v>1.33</v>
      </c>
    </row>
    <row r="69" spans="1:11" x14ac:dyDescent="0.2">
      <c r="A69" t="s">
        <v>99</v>
      </c>
      <c r="B69" t="s">
        <v>17</v>
      </c>
      <c r="C69">
        <v>665</v>
      </c>
      <c r="D69">
        <v>0.34</v>
      </c>
      <c r="E69">
        <f t="shared" si="5"/>
        <v>1.53</v>
      </c>
      <c r="F69">
        <f t="shared" si="6"/>
        <v>2.3007518796992481E-3</v>
      </c>
      <c r="G69">
        <f t="shared" si="7"/>
        <v>1.5917728950798106E-3</v>
      </c>
      <c r="H69">
        <f t="shared" si="8"/>
        <v>0.40532330086632418</v>
      </c>
      <c r="I69" t="s">
        <v>57</v>
      </c>
      <c r="J69" t="s">
        <v>58</v>
      </c>
      <c r="K69">
        <v>1.26</v>
      </c>
    </row>
    <row r="70" spans="1:11" x14ac:dyDescent="0.2">
      <c r="A70" t="s">
        <v>100</v>
      </c>
      <c r="B70" t="s">
        <v>56</v>
      </c>
      <c r="C70">
        <v>595</v>
      </c>
      <c r="D70">
        <v>0.32400000000000001</v>
      </c>
      <c r="E70">
        <f t="shared" si="5"/>
        <v>-0.63</v>
      </c>
      <c r="F70">
        <f t="shared" si="6"/>
        <v>-1.0588235294117646E-3</v>
      </c>
      <c r="G70">
        <f t="shared" si="7"/>
        <v>6.1059106728927892E-4</v>
      </c>
      <c r="H70">
        <f t="shared" si="8"/>
        <v>-0.95440436110035165</v>
      </c>
      <c r="I70" t="s">
        <v>67</v>
      </c>
      <c r="J70" t="s">
        <v>40</v>
      </c>
      <c r="K70">
        <v>1.25</v>
      </c>
    </row>
    <row r="71" spans="1:11" x14ac:dyDescent="0.2">
      <c r="A71" t="s">
        <v>101</v>
      </c>
      <c r="B71" t="s">
        <v>102</v>
      </c>
      <c r="C71">
        <v>597</v>
      </c>
      <c r="D71">
        <v>0.31900000000000001</v>
      </c>
      <c r="E71">
        <f t="shared" si="5"/>
        <v>-1.05</v>
      </c>
      <c r="F71">
        <f t="shared" si="6"/>
        <v>-1.7587939698492463E-3</v>
      </c>
      <c r="G71">
        <f t="shared" si="7"/>
        <v>3.0397174610473712E-4</v>
      </c>
      <c r="H71">
        <f t="shared" si="8"/>
        <v>-1.1792832044988555</v>
      </c>
      <c r="I71" t="s">
        <v>121</v>
      </c>
      <c r="J71" t="s">
        <v>17</v>
      </c>
      <c r="K71">
        <v>1.23</v>
      </c>
    </row>
    <row r="72" spans="1:11" x14ac:dyDescent="0.2">
      <c r="A72" t="s">
        <v>103</v>
      </c>
      <c r="B72" t="s">
        <v>92</v>
      </c>
      <c r="C72">
        <v>633</v>
      </c>
      <c r="D72">
        <v>0.33900000000000002</v>
      </c>
      <c r="E72">
        <f t="shared" si="5"/>
        <v>0.73</v>
      </c>
      <c r="F72">
        <f t="shared" si="6"/>
        <v>1.1532385466034754E-3</v>
      </c>
      <c r="G72">
        <f t="shared" si="7"/>
        <v>1.5304490308429043E-3</v>
      </c>
      <c r="H72">
        <f t="shared" si="8"/>
        <v>-0.21565124201160724</v>
      </c>
      <c r="I72" t="s">
        <v>118</v>
      </c>
      <c r="J72" t="s">
        <v>27</v>
      </c>
      <c r="K72">
        <v>1.22</v>
      </c>
    </row>
    <row r="73" spans="1:11" x14ac:dyDescent="0.2">
      <c r="A73" t="s">
        <v>104</v>
      </c>
      <c r="B73" t="s">
        <v>102</v>
      </c>
      <c r="C73">
        <v>529</v>
      </c>
      <c r="D73">
        <v>0.311</v>
      </c>
      <c r="E73">
        <f t="shared" si="5"/>
        <v>-0.25</v>
      </c>
      <c r="F73">
        <f t="shared" si="6"/>
        <v>-4.7258979206049151E-4</v>
      </c>
      <c r="G73">
        <f t="shared" si="7"/>
        <v>-1.8661916779053045E-4</v>
      </c>
      <c r="H73">
        <f t="shared" si="8"/>
        <v>-0.163489412090433</v>
      </c>
      <c r="I73" t="s">
        <v>68</v>
      </c>
      <c r="J73" t="s">
        <v>33</v>
      </c>
      <c r="K73">
        <v>1.22</v>
      </c>
    </row>
    <row r="74" spans="1:11" x14ac:dyDescent="0.2">
      <c r="A74" t="s">
        <v>105</v>
      </c>
      <c r="B74" t="s">
        <v>9</v>
      </c>
      <c r="C74">
        <v>620</v>
      </c>
      <c r="D74">
        <v>0.36699999999999999</v>
      </c>
      <c r="E74">
        <f t="shared" si="5"/>
        <v>2.73</v>
      </c>
      <c r="F74">
        <f t="shared" si="6"/>
        <v>4.4032258064516131E-3</v>
      </c>
      <c r="G74">
        <f t="shared" si="7"/>
        <v>3.2475172294763321E-3</v>
      </c>
      <c r="H74">
        <f t="shared" si="8"/>
        <v>0.66071861849415447</v>
      </c>
      <c r="I74" t="s">
        <v>167</v>
      </c>
      <c r="J74" t="s">
        <v>21</v>
      </c>
      <c r="K74">
        <v>1.2</v>
      </c>
    </row>
    <row r="75" spans="1:11" x14ac:dyDescent="0.2">
      <c r="A75" t="s">
        <v>106</v>
      </c>
      <c r="B75" t="s">
        <v>107</v>
      </c>
      <c r="C75">
        <v>610</v>
      </c>
      <c r="D75">
        <v>0.34899999999999998</v>
      </c>
      <c r="E75">
        <f t="shared" si="5"/>
        <v>1.33</v>
      </c>
      <c r="F75">
        <f t="shared" si="6"/>
        <v>2.1803278688524593E-3</v>
      </c>
      <c r="G75">
        <f t="shared" si="7"/>
        <v>2.1436876732119844E-3</v>
      </c>
      <c r="H75">
        <f t="shared" si="8"/>
        <v>2.0947200641436341E-2</v>
      </c>
      <c r="I75" t="s">
        <v>18</v>
      </c>
      <c r="J75" t="s">
        <v>19</v>
      </c>
      <c r="K75">
        <v>1.17</v>
      </c>
    </row>
    <row r="76" spans="1:11" x14ac:dyDescent="0.2">
      <c r="A76" t="s">
        <v>108</v>
      </c>
      <c r="B76" t="s">
        <v>71</v>
      </c>
      <c r="C76">
        <v>587</v>
      </c>
      <c r="D76">
        <v>0.33100000000000002</v>
      </c>
      <c r="E76">
        <f t="shared" si="5"/>
        <v>0.34</v>
      </c>
      <c r="F76">
        <f t="shared" si="6"/>
        <v>5.7921635434412275E-4</v>
      </c>
      <c r="G76">
        <f t="shared" si="7"/>
        <v>1.0398581169476367E-3</v>
      </c>
      <c r="H76">
        <f t="shared" si="8"/>
        <v>-0.26334890565981822</v>
      </c>
      <c r="I76" t="s">
        <v>122</v>
      </c>
      <c r="J76" t="s">
        <v>33</v>
      </c>
      <c r="K76">
        <v>1.1499999999999999</v>
      </c>
    </row>
    <row r="77" spans="1:11" x14ac:dyDescent="0.2">
      <c r="A77" t="s">
        <v>109</v>
      </c>
      <c r="B77" t="s">
        <v>43</v>
      </c>
      <c r="C77">
        <v>594</v>
      </c>
      <c r="D77">
        <v>0.35199999999999998</v>
      </c>
      <c r="E77">
        <f t="shared" si="5"/>
        <v>2.73</v>
      </c>
      <c r="F77">
        <f t="shared" si="6"/>
        <v>4.5959595959595961E-3</v>
      </c>
      <c r="G77">
        <f t="shared" si="7"/>
        <v>2.3276592659227067E-3</v>
      </c>
      <c r="H77">
        <f t="shared" si="8"/>
        <v>1.2967873478227752</v>
      </c>
      <c r="I77" t="s">
        <v>114</v>
      </c>
      <c r="J77" t="s">
        <v>90</v>
      </c>
      <c r="K77">
        <v>1.1299999999999999</v>
      </c>
    </row>
    <row r="78" spans="1:11" x14ac:dyDescent="0.2">
      <c r="A78" t="s">
        <v>110</v>
      </c>
      <c r="B78" t="s">
        <v>45</v>
      </c>
      <c r="C78">
        <v>508</v>
      </c>
      <c r="D78">
        <v>0.312</v>
      </c>
      <c r="E78">
        <f t="shared" si="5"/>
        <v>-1.68</v>
      </c>
      <c r="F78">
        <f t="shared" si="6"/>
        <v>-3.3070866141732282E-3</v>
      </c>
      <c r="G78">
        <f t="shared" si="7"/>
        <v>-1.252953035536207E-4</v>
      </c>
      <c r="H78">
        <f t="shared" si="8"/>
        <v>-1.8190301612118753</v>
      </c>
      <c r="I78" t="s">
        <v>149</v>
      </c>
      <c r="J78" t="s">
        <v>11</v>
      </c>
      <c r="K78">
        <v>1.1100000000000001</v>
      </c>
    </row>
    <row r="79" spans="1:11" x14ac:dyDescent="0.2">
      <c r="A79" t="s">
        <v>111</v>
      </c>
      <c r="B79" t="s">
        <v>107</v>
      </c>
      <c r="C79">
        <v>621</v>
      </c>
      <c r="D79">
        <v>0.315</v>
      </c>
      <c r="E79">
        <f t="shared" si="5"/>
        <v>-1.07</v>
      </c>
      <c r="F79">
        <f t="shared" si="6"/>
        <v>-1.7230273752012882E-3</v>
      </c>
      <c r="G79">
        <f t="shared" si="7"/>
        <v>5.8676289157105072E-5</v>
      </c>
      <c r="H79">
        <f t="shared" si="8"/>
        <v>-1.0186000235127002</v>
      </c>
      <c r="I79" t="s">
        <v>76</v>
      </c>
      <c r="J79" t="s">
        <v>62</v>
      </c>
      <c r="K79">
        <v>1.06</v>
      </c>
    </row>
    <row r="80" spans="1:11" x14ac:dyDescent="0.2">
      <c r="A80" t="s">
        <v>112</v>
      </c>
      <c r="B80" t="s">
        <v>102</v>
      </c>
      <c r="C80">
        <v>634</v>
      </c>
      <c r="D80">
        <v>0.317</v>
      </c>
      <c r="E80">
        <f t="shared" si="5"/>
        <v>0.94</v>
      </c>
      <c r="F80">
        <f t="shared" si="6"/>
        <v>1.4826498422712932E-3</v>
      </c>
      <c r="G80">
        <f t="shared" si="7"/>
        <v>1.813240176309211E-4</v>
      </c>
      <c r="H80">
        <f t="shared" si="8"/>
        <v>0.74396800213895375</v>
      </c>
      <c r="I80" t="s">
        <v>24</v>
      </c>
      <c r="J80" t="s">
        <v>25</v>
      </c>
      <c r="K80">
        <v>0.99</v>
      </c>
    </row>
    <row r="81" spans="1:11" x14ac:dyDescent="0.2">
      <c r="A81" t="s">
        <v>113</v>
      </c>
      <c r="B81" t="s">
        <v>65</v>
      </c>
      <c r="C81">
        <v>608</v>
      </c>
      <c r="D81">
        <v>0.33</v>
      </c>
      <c r="E81">
        <f t="shared" si="5"/>
        <v>0.54</v>
      </c>
      <c r="F81">
        <f t="shared" si="6"/>
        <v>8.8815789473684211E-4</v>
      </c>
      <c r="G81">
        <f t="shared" si="7"/>
        <v>9.78534252710727E-4</v>
      </c>
      <c r="H81">
        <f t="shared" si="8"/>
        <v>-5.1668165811592462E-2</v>
      </c>
      <c r="I81" t="s">
        <v>158</v>
      </c>
      <c r="J81" t="s">
        <v>36</v>
      </c>
      <c r="K81">
        <v>0.97</v>
      </c>
    </row>
    <row r="82" spans="1:11" x14ac:dyDescent="0.2">
      <c r="A82" t="s">
        <v>114</v>
      </c>
      <c r="B82" t="s">
        <v>90</v>
      </c>
      <c r="C82">
        <v>581</v>
      </c>
      <c r="D82">
        <v>0.34200000000000003</v>
      </c>
      <c r="E82">
        <f t="shared" si="5"/>
        <v>1.1299999999999999</v>
      </c>
      <c r="F82">
        <f t="shared" si="6"/>
        <v>1.9449225473321856E-3</v>
      </c>
      <c r="G82">
        <f t="shared" si="7"/>
        <v>1.7144206235536266E-3</v>
      </c>
      <c r="H82">
        <f t="shared" si="8"/>
        <v>0.13177795481781895</v>
      </c>
      <c r="I82" t="s">
        <v>112</v>
      </c>
      <c r="J82" t="s">
        <v>102</v>
      </c>
      <c r="K82">
        <v>0.94</v>
      </c>
    </row>
    <row r="83" spans="1:11" x14ac:dyDescent="0.2">
      <c r="A83" t="s">
        <v>115</v>
      </c>
      <c r="B83" t="s">
        <v>25</v>
      </c>
      <c r="C83">
        <v>666</v>
      </c>
      <c r="D83">
        <v>0.32600000000000001</v>
      </c>
      <c r="E83">
        <f t="shared" si="5"/>
        <v>0.25</v>
      </c>
      <c r="F83">
        <f t="shared" si="6"/>
        <v>3.7537537537537537E-4</v>
      </c>
      <c r="G83">
        <f t="shared" si="7"/>
        <v>7.3323879576309495E-4</v>
      </c>
      <c r="H83">
        <f t="shared" si="8"/>
        <v>-0.20459052518844828</v>
      </c>
      <c r="I83" t="s">
        <v>32</v>
      </c>
      <c r="J83" t="s">
        <v>33</v>
      </c>
      <c r="K83">
        <v>0.82</v>
      </c>
    </row>
    <row r="84" spans="1:11" x14ac:dyDescent="0.2">
      <c r="A84" t="s">
        <v>116</v>
      </c>
      <c r="B84" t="s">
        <v>62</v>
      </c>
      <c r="C84">
        <v>624</v>
      </c>
      <c r="D84">
        <v>0.28399999999999997</v>
      </c>
      <c r="E84">
        <f t="shared" si="5"/>
        <v>-0.05</v>
      </c>
      <c r="F84">
        <f t="shared" si="6"/>
        <v>-8.0128205128205128E-5</v>
      </c>
      <c r="G84">
        <f t="shared" si="7"/>
        <v>-1.8423635021870555E-3</v>
      </c>
      <c r="H84">
        <f t="shared" si="8"/>
        <v>1.0074699575057868</v>
      </c>
      <c r="I84" t="s">
        <v>127</v>
      </c>
      <c r="J84" t="s">
        <v>13</v>
      </c>
      <c r="K84">
        <v>0.78</v>
      </c>
    </row>
    <row r="85" spans="1:11" x14ac:dyDescent="0.2">
      <c r="A85" t="s">
        <v>117</v>
      </c>
      <c r="B85" t="s">
        <v>56</v>
      </c>
      <c r="C85">
        <v>593</v>
      </c>
      <c r="D85">
        <v>0.35799999999999998</v>
      </c>
      <c r="E85">
        <f t="shared" si="5"/>
        <v>1.73</v>
      </c>
      <c r="F85">
        <f t="shared" si="6"/>
        <v>2.9173693086003371E-3</v>
      </c>
      <c r="G85">
        <f t="shared" si="7"/>
        <v>2.6956024513441583E-3</v>
      </c>
      <c r="H85">
        <f t="shared" si="8"/>
        <v>0.12678411709773682</v>
      </c>
      <c r="I85" t="s">
        <v>28</v>
      </c>
      <c r="J85" t="s">
        <v>29</v>
      </c>
      <c r="K85">
        <v>0.75</v>
      </c>
    </row>
    <row r="86" spans="1:11" x14ac:dyDescent="0.2">
      <c r="A86" t="s">
        <v>118</v>
      </c>
      <c r="B86" t="s">
        <v>27</v>
      </c>
      <c r="C86">
        <v>576</v>
      </c>
      <c r="D86">
        <v>0.29799999999999999</v>
      </c>
      <c r="E86">
        <f t="shared" si="5"/>
        <v>1.22</v>
      </c>
      <c r="F86">
        <f t="shared" si="6"/>
        <v>2.1180555555555553E-3</v>
      </c>
      <c r="G86">
        <f t="shared" si="7"/>
        <v>-9.8382940287033635E-4</v>
      </c>
      <c r="H86">
        <f t="shared" si="8"/>
        <v>1.7733476979316287</v>
      </c>
      <c r="I86" t="s">
        <v>103</v>
      </c>
      <c r="J86" t="s">
        <v>92</v>
      </c>
      <c r="K86">
        <v>0.73</v>
      </c>
    </row>
    <row r="87" spans="1:11" x14ac:dyDescent="0.2">
      <c r="A87" t="s">
        <v>119</v>
      </c>
      <c r="B87" t="s">
        <v>120</v>
      </c>
      <c r="C87">
        <v>546</v>
      </c>
      <c r="D87">
        <v>0.308</v>
      </c>
      <c r="E87">
        <f t="shared" si="5"/>
        <v>0.19</v>
      </c>
      <c r="F87">
        <f t="shared" si="6"/>
        <v>3.4798534798534799E-4</v>
      </c>
      <c r="G87">
        <f t="shared" si="7"/>
        <v>-3.7059076050125622E-4</v>
      </c>
      <c r="H87">
        <f t="shared" si="8"/>
        <v>0.41080997678909642</v>
      </c>
      <c r="I87" t="s">
        <v>86</v>
      </c>
      <c r="J87" t="s">
        <v>87</v>
      </c>
      <c r="K87">
        <v>0.72</v>
      </c>
    </row>
    <row r="88" spans="1:11" x14ac:dyDescent="0.2">
      <c r="A88" t="s">
        <v>121</v>
      </c>
      <c r="B88" t="s">
        <v>17</v>
      </c>
      <c r="C88">
        <v>667</v>
      </c>
      <c r="D88">
        <v>0.35799999999999998</v>
      </c>
      <c r="E88">
        <f t="shared" si="5"/>
        <v>1.23</v>
      </c>
      <c r="F88">
        <f t="shared" si="6"/>
        <v>1.8440779610194903E-3</v>
      </c>
      <c r="G88">
        <f t="shared" si="7"/>
        <v>2.6956024513441583E-3</v>
      </c>
      <c r="H88">
        <f t="shared" si="8"/>
        <v>-0.48681656956612457</v>
      </c>
      <c r="I88" t="s">
        <v>130</v>
      </c>
      <c r="J88" t="s">
        <v>23</v>
      </c>
      <c r="K88">
        <v>0.68</v>
      </c>
    </row>
    <row r="89" spans="1:11" x14ac:dyDescent="0.2">
      <c r="A89" t="s">
        <v>122</v>
      </c>
      <c r="B89" t="s">
        <v>33</v>
      </c>
      <c r="C89">
        <v>526</v>
      </c>
      <c r="D89">
        <v>0.3</v>
      </c>
      <c r="E89">
        <f t="shared" si="5"/>
        <v>1.1499999999999999</v>
      </c>
      <c r="F89">
        <f t="shared" si="6"/>
        <v>2.1863117870722431E-3</v>
      </c>
      <c r="G89">
        <f t="shared" si="7"/>
        <v>-8.6118167439652032E-4</v>
      </c>
      <c r="H89">
        <f t="shared" si="8"/>
        <v>1.7422520779428956</v>
      </c>
      <c r="I89" t="s">
        <v>159</v>
      </c>
      <c r="J89" t="s">
        <v>19</v>
      </c>
      <c r="K89">
        <v>0.67</v>
      </c>
    </row>
    <row r="90" spans="1:11" x14ac:dyDescent="0.2">
      <c r="A90" t="s">
        <v>123</v>
      </c>
      <c r="B90" t="s">
        <v>23</v>
      </c>
      <c r="C90">
        <v>568</v>
      </c>
      <c r="D90">
        <v>0.34399999999999997</v>
      </c>
      <c r="E90">
        <f t="shared" si="5"/>
        <v>2.87</v>
      </c>
      <c r="F90">
        <f t="shared" si="6"/>
        <v>5.0528169014084513E-3</v>
      </c>
      <c r="G90">
        <f t="shared" si="7"/>
        <v>1.8370683520274426E-3</v>
      </c>
      <c r="H90">
        <f t="shared" si="8"/>
        <v>1.8384435153474212</v>
      </c>
      <c r="I90" t="s">
        <v>136</v>
      </c>
      <c r="J90" t="s">
        <v>45</v>
      </c>
      <c r="K90">
        <v>0.56999999999999995</v>
      </c>
    </row>
    <row r="91" spans="1:11" x14ac:dyDescent="0.2">
      <c r="A91" t="s">
        <v>124</v>
      </c>
      <c r="B91" t="s">
        <v>33</v>
      </c>
      <c r="C91">
        <v>543</v>
      </c>
      <c r="D91">
        <v>0.32400000000000001</v>
      </c>
      <c r="E91">
        <f t="shared" si="5"/>
        <v>1.42</v>
      </c>
      <c r="F91">
        <f t="shared" si="6"/>
        <v>2.6151012891344381E-3</v>
      </c>
      <c r="G91">
        <f t="shared" si="7"/>
        <v>6.1059106728927892E-4</v>
      </c>
      <c r="H91">
        <f t="shared" si="8"/>
        <v>1.1459785372547877</v>
      </c>
      <c r="I91" t="s">
        <v>154</v>
      </c>
      <c r="J91" t="s">
        <v>56</v>
      </c>
      <c r="K91">
        <v>0.54</v>
      </c>
    </row>
    <row r="92" spans="1:11" x14ac:dyDescent="0.2">
      <c r="A92" t="s">
        <v>125</v>
      </c>
      <c r="B92" t="s">
        <v>31</v>
      </c>
      <c r="C92">
        <v>513</v>
      </c>
      <c r="D92">
        <v>0.28299999999999997</v>
      </c>
      <c r="E92">
        <f t="shared" si="5"/>
        <v>-0.79</v>
      </c>
      <c r="F92">
        <f t="shared" si="6"/>
        <v>-1.5399610136452243E-3</v>
      </c>
      <c r="G92">
        <f t="shared" si="7"/>
        <v>-1.9036873664239617E-3</v>
      </c>
      <c r="H92">
        <f t="shared" si="8"/>
        <v>0.20794236376340833</v>
      </c>
      <c r="I92" t="s">
        <v>113</v>
      </c>
      <c r="J92" t="s">
        <v>65</v>
      </c>
      <c r="K92">
        <v>0.54</v>
      </c>
    </row>
    <row r="93" spans="1:11" x14ac:dyDescent="0.2">
      <c r="A93" t="s">
        <v>126</v>
      </c>
      <c r="B93" t="s">
        <v>102</v>
      </c>
      <c r="C93">
        <v>626</v>
      </c>
      <c r="D93">
        <v>0.308</v>
      </c>
      <c r="E93">
        <f t="shared" si="5"/>
        <v>0.52</v>
      </c>
      <c r="F93">
        <f t="shared" si="6"/>
        <v>8.3067092651757191E-4</v>
      </c>
      <c r="G93">
        <f t="shared" si="7"/>
        <v>-3.7059076050125622E-4</v>
      </c>
      <c r="H93">
        <f t="shared" si="8"/>
        <v>0.68676133249291749</v>
      </c>
      <c r="I93" t="s">
        <v>126</v>
      </c>
      <c r="J93" t="s">
        <v>102</v>
      </c>
      <c r="K93">
        <v>0.52</v>
      </c>
    </row>
    <row r="94" spans="1:11" x14ac:dyDescent="0.2">
      <c r="A94" t="s">
        <v>127</v>
      </c>
      <c r="B94" t="s">
        <v>13</v>
      </c>
      <c r="C94">
        <v>565</v>
      </c>
      <c r="D94">
        <v>0.312</v>
      </c>
      <c r="E94">
        <f t="shared" si="5"/>
        <v>0.78</v>
      </c>
      <c r="F94">
        <f t="shared" si="6"/>
        <v>1.3805309734513274E-3</v>
      </c>
      <c r="G94">
        <f t="shared" si="7"/>
        <v>-1.252953035536207E-4</v>
      </c>
      <c r="H94">
        <f t="shared" si="8"/>
        <v>0.8608809151861001</v>
      </c>
      <c r="I94" t="s">
        <v>134</v>
      </c>
      <c r="J94" t="s">
        <v>107</v>
      </c>
      <c r="K94">
        <v>0.43</v>
      </c>
    </row>
    <row r="95" spans="1:11" x14ac:dyDescent="0.2">
      <c r="A95" t="s">
        <v>128</v>
      </c>
      <c r="B95" t="s">
        <v>17</v>
      </c>
      <c r="C95">
        <v>647</v>
      </c>
      <c r="D95">
        <v>0.32</v>
      </c>
      <c r="E95">
        <f t="shared" si="5"/>
        <v>0.21</v>
      </c>
      <c r="F95">
        <f t="shared" si="6"/>
        <v>3.2457496136012361E-4</v>
      </c>
      <c r="G95">
        <f t="shared" si="7"/>
        <v>3.6529561034164687E-4</v>
      </c>
      <c r="H95">
        <f t="shared" si="8"/>
        <v>-2.3279995904913062E-2</v>
      </c>
      <c r="I95" t="s">
        <v>132</v>
      </c>
      <c r="J95" t="s">
        <v>40</v>
      </c>
      <c r="K95">
        <v>0.4</v>
      </c>
    </row>
    <row r="96" spans="1:11" x14ac:dyDescent="0.2">
      <c r="A96" t="s">
        <v>129</v>
      </c>
      <c r="B96" t="s">
        <v>58</v>
      </c>
      <c r="C96">
        <v>601</v>
      </c>
      <c r="D96">
        <v>0.33300000000000002</v>
      </c>
      <c r="E96">
        <f t="shared" si="5"/>
        <v>-0.08</v>
      </c>
      <c r="F96">
        <f t="shared" si="6"/>
        <v>-1.3311148086522464E-4</v>
      </c>
      <c r="G96">
        <f t="shared" si="7"/>
        <v>1.1625058454214528E-3</v>
      </c>
      <c r="H96">
        <f t="shared" si="8"/>
        <v>-0.74070445350647696</v>
      </c>
      <c r="I96" t="s">
        <v>155</v>
      </c>
      <c r="J96" t="s">
        <v>107</v>
      </c>
      <c r="K96">
        <v>0.39</v>
      </c>
    </row>
    <row r="97" spans="1:11" x14ac:dyDescent="0.2">
      <c r="A97" t="s">
        <v>130</v>
      </c>
      <c r="B97" t="s">
        <v>23</v>
      </c>
      <c r="C97">
        <v>632</v>
      </c>
      <c r="D97">
        <v>0.33600000000000002</v>
      </c>
      <c r="E97">
        <f t="shared" si="5"/>
        <v>0.68</v>
      </c>
      <c r="F97">
        <f t="shared" si="6"/>
        <v>1.0759493670886076E-3</v>
      </c>
      <c r="G97">
        <f t="shared" si="7"/>
        <v>1.3464774381321785E-3</v>
      </c>
      <c r="H97">
        <f t="shared" si="8"/>
        <v>-0.15466090407635671</v>
      </c>
      <c r="I97" t="s">
        <v>151</v>
      </c>
      <c r="J97" t="s">
        <v>71</v>
      </c>
      <c r="K97">
        <v>0.38</v>
      </c>
    </row>
    <row r="98" spans="1:11" x14ac:dyDescent="0.2">
      <c r="A98" t="s">
        <v>131</v>
      </c>
      <c r="B98" t="s">
        <v>11</v>
      </c>
      <c r="C98">
        <v>535</v>
      </c>
      <c r="D98">
        <v>0.32200000000000001</v>
      </c>
      <c r="E98">
        <f t="shared" ref="E98:E129" si="9">VLOOKUP(A98,WPA,3,FALSE)</f>
        <v>0.27</v>
      </c>
      <c r="F98">
        <f t="shared" si="6"/>
        <v>5.0467289719626168E-4</v>
      </c>
      <c r="G98">
        <f t="shared" si="7"/>
        <v>4.879433388154629E-4</v>
      </c>
      <c r="H98">
        <f t="shared" si="8"/>
        <v>9.5642888887334954E-3</v>
      </c>
      <c r="I98" t="s">
        <v>168</v>
      </c>
      <c r="J98" t="s">
        <v>71</v>
      </c>
      <c r="K98">
        <v>0.37</v>
      </c>
    </row>
    <row r="99" spans="1:11" x14ac:dyDescent="0.2">
      <c r="A99" t="s">
        <v>132</v>
      </c>
      <c r="B99" t="s">
        <v>40</v>
      </c>
      <c r="C99">
        <v>632</v>
      </c>
      <c r="D99">
        <v>0.36099999999999999</v>
      </c>
      <c r="E99">
        <f t="shared" si="9"/>
        <v>0.4</v>
      </c>
      <c r="F99">
        <f t="shared" si="6"/>
        <v>6.329113924050633E-4</v>
      </c>
      <c r="G99">
        <f t="shared" si="7"/>
        <v>2.8795740440548841E-3</v>
      </c>
      <c r="H99">
        <f t="shared" si="8"/>
        <v>-1.2844170866201272</v>
      </c>
      <c r="I99" t="s">
        <v>108</v>
      </c>
      <c r="J99" t="s">
        <v>71</v>
      </c>
      <c r="K99">
        <v>0.34</v>
      </c>
    </row>
    <row r="100" spans="1:11" x14ac:dyDescent="0.2">
      <c r="A100" t="s">
        <v>133</v>
      </c>
      <c r="B100" t="s">
        <v>31</v>
      </c>
      <c r="C100">
        <v>517</v>
      </c>
      <c r="D100">
        <v>0.38400000000000001</v>
      </c>
      <c r="E100">
        <f t="shared" si="9"/>
        <v>1.34</v>
      </c>
      <c r="F100">
        <f t="shared" si="6"/>
        <v>2.5918762088974856E-3</v>
      </c>
      <c r="G100">
        <f t="shared" si="7"/>
        <v>4.2900229215037736E-3</v>
      </c>
      <c r="H100">
        <f t="shared" si="8"/>
        <v>-0.97083051238583529</v>
      </c>
      <c r="I100" t="s">
        <v>179</v>
      </c>
      <c r="J100" t="s">
        <v>107</v>
      </c>
      <c r="K100">
        <v>0.33</v>
      </c>
    </row>
    <row r="101" spans="1:11" x14ac:dyDescent="0.2">
      <c r="A101" t="s">
        <v>134</v>
      </c>
      <c r="B101" t="s">
        <v>107</v>
      </c>
      <c r="C101">
        <v>532</v>
      </c>
      <c r="D101">
        <v>0.30499999999999999</v>
      </c>
      <c r="E101">
        <f t="shared" si="9"/>
        <v>0.43</v>
      </c>
      <c r="F101">
        <f t="shared" si="6"/>
        <v>8.0827067669172927E-4</v>
      </c>
      <c r="G101">
        <f t="shared" si="7"/>
        <v>-5.5456235321197853E-4</v>
      </c>
      <c r="H101">
        <f t="shared" si="8"/>
        <v>0.7791316727205011</v>
      </c>
      <c r="I101" t="s">
        <v>178</v>
      </c>
      <c r="J101" t="s">
        <v>120</v>
      </c>
      <c r="K101">
        <v>0.33</v>
      </c>
    </row>
    <row r="102" spans="1:11" x14ac:dyDescent="0.2">
      <c r="A102" t="s">
        <v>135</v>
      </c>
      <c r="B102" t="s">
        <v>36</v>
      </c>
      <c r="C102">
        <v>601</v>
      </c>
      <c r="D102">
        <v>0.29399999999999998</v>
      </c>
      <c r="E102">
        <f t="shared" si="9"/>
        <v>-1.2</v>
      </c>
      <c r="F102">
        <f t="shared" si="6"/>
        <v>-1.9966722129783694E-3</v>
      </c>
      <c r="G102">
        <f t="shared" si="7"/>
        <v>-1.2291248598179719E-3</v>
      </c>
      <c r="H102">
        <f t="shared" si="8"/>
        <v>-0.43880683843002205</v>
      </c>
      <c r="I102" t="s">
        <v>94</v>
      </c>
      <c r="J102" t="s">
        <v>92</v>
      </c>
      <c r="K102">
        <v>0.28000000000000003</v>
      </c>
    </row>
    <row r="103" spans="1:11" x14ac:dyDescent="0.2">
      <c r="A103" t="s">
        <v>136</v>
      </c>
      <c r="B103" t="s">
        <v>45</v>
      </c>
      <c r="C103">
        <v>627</v>
      </c>
      <c r="D103">
        <v>0.316</v>
      </c>
      <c r="E103">
        <f t="shared" si="9"/>
        <v>0.56999999999999995</v>
      </c>
      <c r="F103">
        <f t="shared" si="6"/>
        <v>9.0909090909090898E-4</v>
      </c>
      <c r="G103">
        <f t="shared" si="7"/>
        <v>1.2000015339401135E-4</v>
      </c>
      <c r="H103">
        <f t="shared" si="8"/>
        <v>0.45112320212685753</v>
      </c>
      <c r="I103" t="s">
        <v>131</v>
      </c>
      <c r="J103" t="s">
        <v>11</v>
      </c>
      <c r="K103">
        <v>0.27</v>
      </c>
    </row>
    <row r="104" spans="1:11" x14ac:dyDescent="0.2">
      <c r="A104" t="s">
        <v>137</v>
      </c>
      <c r="B104" t="s">
        <v>25</v>
      </c>
      <c r="C104">
        <v>695</v>
      </c>
      <c r="D104">
        <v>0.34899999999999998</v>
      </c>
      <c r="E104">
        <f t="shared" si="9"/>
        <v>0.2</v>
      </c>
      <c r="F104">
        <f t="shared" si="6"/>
        <v>2.8776978417266187E-4</v>
      </c>
      <c r="G104">
        <f t="shared" si="7"/>
        <v>2.1436876732119844E-3</v>
      </c>
      <c r="H104">
        <f t="shared" si="8"/>
        <v>-1.0610282973705718</v>
      </c>
      <c r="I104" t="s">
        <v>115</v>
      </c>
      <c r="J104" t="s">
        <v>25</v>
      </c>
      <c r="K104">
        <v>0.25</v>
      </c>
    </row>
    <row r="105" spans="1:11" x14ac:dyDescent="0.2">
      <c r="A105" t="s">
        <v>138</v>
      </c>
      <c r="B105" t="s">
        <v>7</v>
      </c>
      <c r="C105">
        <v>592</v>
      </c>
      <c r="D105">
        <v>0.28199999999999997</v>
      </c>
      <c r="E105">
        <f t="shared" si="9"/>
        <v>-2.65</v>
      </c>
      <c r="F105">
        <f t="shared" si="6"/>
        <v>-4.4763513513513516E-3</v>
      </c>
      <c r="G105">
        <f t="shared" si="7"/>
        <v>-1.9650112306608715E-3</v>
      </c>
      <c r="H105">
        <f t="shared" si="8"/>
        <v>-1.4357332014046713</v>
      </c>
      <c r="I105" t="s">
        <v>128</v>
      </c>
      <c r="J105" t="s">
        <v>17</v>
      </c>
      <c r="K105">
        <v>0.21</v>
      </c>
    </row>
    <row r="106" spans="1:11" x14ac:dyDescent="0.2">
      <c r="A106" t="s">
        <v>139</v>
      </c>
      <c r="B106" t="s">
        <v>5</v>
      </c>
      <c r="C106">
        <v>567</v>
      </c>
      <c r="D106">
        <v>0.32700000000000001</v>
      </c>
      <c r="E106">
        <f t="shared" si="9"/>
        <v>-0.54</v>
      </c>
      <c r="F106">
        <f t="shared" si="6"/>
        <v>-9.5238095238095249E-4</v>
      </c>
      <c r="G106">
        <f t="shared" si="7"/>
        <v>7.9456266000000469E-4</v>
      </c>
      <c r="H106">
        <f t="shared" si="8"/>
        <v>-0.99872770104415454</v>
      </c>
      <c r="I106" t="s">
        <v>137</v>
      </c>
      <c r="J106" t="s">
        <v>25</v>
      </c>
      <c r="K106">
        <v>0.2</v>
      </c>
    </row>
    <row r="107" spans="1:11" x14ac:dyDescent="0.2">
      <c r="A107" t="s">
        <v>140</v>
      </c>
      <c r="B107" t="s">
        <v>25</v>
      </c>
      <c r="C107">
        <v>646</v>
      </c>
      <c r="D107">
        <v>0.34200000000000003</v>
      </c>
      <c r="E107">
        <f t="shared" si="9"/>
        <v>2.46</v>
      </c>
      <c r="F107">
        <f t="shared" si="6"/>
        <v>3.808049535603715E-3</v>
      </c>
      <c r="G107">
        <f t="shared" si="7"/>
        <v>1.7144206235536266E-3</v>
      </c>
      <c r="H107">
        <f t="shared" si="8"/>
        <v>1.196927694375622</v>
      </c>
      <c r="I107" t="s">
        <v>161</v>
      </c>
      <c r="J107" t="s">
        <v>13</v>
      </c>
      <c r="K107">
        <v>0.19</v>
      </c>
    </row>
    <row r="108" spans="1:11" x14ac:dyDescent="0.2">
      <c r="A108" t="s">
        <v>141</v>
      </c>
      <c r="B108" t="s">
        <v>58</v>
      </c>
      <c r="C108">
        <v>548</v>
      </c>
      <c r="D108">
        <v>0.31900000000000001</v>
      </c>
      <c r="E108">
        <f t="shared" si="9"/>
        <v>-1.96</v>
      </c>
      <c r="F108">
        <f t="shared" si="6"/>
        <v>-3.5766423357664234E-3</v>
      </c>
      <c r="G108">
        <f t="shared" si="7"/>
        <v>3.0397174610473712E-4</v>
      </c>
      <c r="H108">
        <f t="shared" si="8"/>
        <v>-2.2185471546757545</v>
      </c>
      <c r="I108" t="s">
        <v>119</v>
      </c>
      <c r="J108" t="s">
        <v>120</v>
      </c>
      <c r="K108">
        <v>0.19</v>
      </c>
    </row>
    <row r="109" spans="1:11" x14ac:dyDescent="0.2">
      <c r="A109" t="s">
        <v>142</v>
      </c>
      <c r="B109" t="s">
        <v>9</v>
      </c>
      <c r="C109">
        <v>530</v>
      </c>
      <c r="D109">
        <v>0.31</v>
      </c>
      <c r="E109">
        <f t="shared" si="9"/>
        <v>-0.81</v>
      </c>
      <c r="F109">
        <f t="shared" si="6"/>
        <v>-1.528301886792453E-3</v>
      </c>
      <c r="G109">
        <f t="shared" si="7"/>
        <v>-2.4794303202743673E-4</v>
      </c>
      <c r="H109">
        <f t="shared" si="8"/>
        <v>-0.73198118500698228</v>
      </c>
      <c r="I109" t="s">
        <v>143</v>
      </c>
      <c r="J109" t="s">
        <v>71</v>
      </c>
      <c r="K109">
        <v>7.0000000000000007E-2</v>
      </c>
    </row>
    <row r="110" spans="1:11" x14ac:dyDescent="0.2">
      <c r="A110" t="s">
        <v>143</v>
      </c>
      <c r="B110" t="s">
        <v>71</v>
      </c>
      <c r="C110">
        <v>522</v>
      </c>
      <c r="D110">
        <v>0.30099999999999999</v>
      </c>
      <c r="E110">
        <f t="shared" si="9"/>
        <v>7.0000000000000007E-2</v>
      </c>
      <c r="F110">
        <f t="shared" si="6"/>
        <v>1.3409961685823755E-4</v>
      </c>
      <c r="G110">
        <f t="shared" si="7"/>
        <v>-7.9985781015961405E-4</v>
      </c>
      <c r="H110">
        <f t="shared" si="8"/>
        <v>0.53394348125945301</v>
      </c>
      <c r="I110" t="s">
        <v>157</v>
      </c>
      <c r="J110" t="s">
        <v>102</v>
      </c>
      <c r="K110">
        <v>-0.03</v>
      </c>
    </row>
    <row r="111" spans="1:11" x14ac:dyDescent="0.2">
      <c r="A111" t="s">
        <v>144</v>
      </c>
      <c r="B111" t="s">
        <v>33</v>
      </c>
      <c r="C111">
        <v>637</v>
      </c>
      <c r="D111">
        <v>0.312</v>
      </c>
      <c r="E111">
        <f t="shared" si="9"/>
        <v>-0.8</v>
      </c>
      <c r="F111">
        <f t="shared" si="6"/>
        <v>-1.2558869701726845E-3</v>
      </c>
      <c r="G111">
        <f t="shared" si="7"/>
        <v>-1.252953035536207E-4</v>
      </c>
      <c r="H111">
        <f t="shared" si="8"/>
        <v>-0.64635928029936984</v>
      </c>
      <c r="I111" t="s">
        <v>116</v>
      </c>
      <c r="J111" t="s">
        <v>62</v>
      </c>
      <c r="K111">
        <v>-0.05</v>
      </c>
    </row>
    <row r="112" spans="1:11" x14ac:dyDescent="0.2">
      <c r="A112" t="s">
        <v>145</v>
      </c>
      <c r="B112" t="s">
        <v>62</v>
      </c>
      <c r="C112">
        <v>630</v>
      </c>
      <c r="D112">
        <v>0.311</v>
      </c>
      <c r="E112">
        <f t="shared" si="9"/>
        <v>1.46</v>
      </c>
      <c r="F112">
        <f t="shared" si="6"/>
        <v>2.3174603174603175E-3</v>
      </c>
      <c r="G112">
        <f t="shared" si="7"/>
        <v>-1.8661916779053045E-4</v>
      </c>
      <c r="H112">
        <f t="shared" si="8"/>
        <v>1.4315822959665385</v>
      </c>
      <c r="I112" t="s">
        <v>170</v>
      </c>
      <c r="J112" t="s">
        <v>56</v>
      </c>
      <c r="K112">
        <v>-0.06</v>
      </c>
    </row>
    <row r="113" spans="1:14" x14ac:dyDescent="0.2">
      <c r="A113" t="s">
        <v>146</v>
      </c>
      <c r="B113" t="s">
        <v>11</v>
      </c>
      <c r="C113">
        <v>558</v>
      </c>
      <c r="D113">
        <v>0.34799999999999998</v>
      </c>
      <c r="E113">
        <f t="shared" si="9"/>
        <v>-1.78</v>
      </c>
      <c r="F113">
        <f t="shared" si="6"/>
        <v>-3.1899641577060934E-3</v>
      </c>
      <c r="G113">
        <f t="shared" si="7"/>
        <v>2.0823638089750747E-3</v>
      </c>
      <c r="H113">
        <f t="shared" si="8"/>
        <v>-3.0141900127718646</v>
      </c>
      <c r="I113" t="s">
        <v>129</v>
      </c>
      <c r="J113" t="s">
        <v>58</v>
      </c>
      <c r="K113">
        <v>-0.08</v>
      </c>
    </row>
    <row r="114" spans="1:14" x14ac:dyDescent="0.2">
      <c r="A114" t="s">
        <v>147</v>
      </c>
      <c r="B114" t="s">
        <v>31</v>
      </c>
      <c r="C114">
        <v>626</v>
      </c>
      <c r="D114">
        <v>0.32900000000000001</v>
      </c>
      <c r="E114">
        <f t="shared" si="9"/>
        <v>1.98</v>
      </c>
      <c r="F114">
        <f t="shared" si="6"/>
        <v>3.1629392971246006E-3</v>
      </c>
      <c r="G114">
        <f t="shared" si="7"/>
        <v>9.1721038847382072E-4</v>
      </c>
      <c r="H114">
        <f t="shared" si="8"/>
        <v>1.2838832657273469</v>
      </c>
      <c r="I114" t="s">
        <v>173</v>
      </c>
      <c r="J114" t="s">
        <v>23</v>
      </c>
      <c r="K114">
        <v>-0.15</v>
      </c>
    </row>
    <row r="115" spans="1:14" x14ac:dyDescent="0.2">
      <c r="A115" t="s">
        <v>148</v>
      </c>
      <c r="B115" t="s">
        <v>17</v>
      </c>
      <c r="C115">
        <v>672</v>
      </c>
      <c r="D115">
        <v>0.31900000000000001</v>
      </c>
      <c r="E115">
        <f t="shared" si="9"/>
        <v>-1.63</v>
      </c>
      <c r="F115">
        <f t="shared" si="6"/>
        <v>-2.425595238095238E-3</v>
      </c>
      <c r="G115">
        <f t="shared" si="7"/>
        <v>3.0397174610473712E-4</v>
      </c>
      <c r="H115">
        <f t="shared" si="8"/>
        <v>-1.5604935040007384</v>
      </c>
      <c r="I115" t="s">
        <v>163</v>
      </c>
      <c r="J115" t="s">
        <v>87</v>
      </c>
      <c r="K115">
        <v>-0.21</v>
      </c>
    </row>
    <row r="116" spans="1:14" x14ac:dyDescent="0.2">
      <c r="A116" t="s">
        <v>149</v>
      </c>
      <c r="B116" t="s">
        <v>11</v>
      </c>
      <c r="C116">
        <v>517</v>
      </c>
      <c r="D116">
        <v>0.35499999999999998</v>
      </c>
      <c r="E116">
        <f t="shared" si="9"/>
        <v>1.1100000000000001</v>
      </c>
      <c r="F116">
        <f t="shared" si="6"/>
        <v>2.1470019342359772E-3</v>
      </c>
      <c r="G116">
        <f t="shared" si="7"/>
        <v>2.5116308586334325E-3</v>
      </c>
      <c r="H116">
        <f t="shared" si="8"/>
        <v>-0.20845836397738277</v>
      </c>
      <c r="I116" t="s">
        <v>104</v>
      </c>
      <c r="J116" t="s">
        <v>102</v>
      </c>
      <c r="K116">
        <v>-0.25</v>
      </c>
    </row>
    <row r="117" spans="1:14" x14ac:dyDescent="0.2">
      <c r="A117" t="s">
        <v>150</v>
      </c>
      <c r="B117" t="s">
        <v>13</v>
      </c>
      <c r="C117">
        <v>633</v>
      </c>
      <c r="D117">
        <v>0.33400000000000002</v>
      </c>
      <c r="E117">
        <f t="shared" si="9"/>
        <v>1.84</v>
      </c>
      <c r="F117">
        <f t="shared" si="6"/>
        <v>2.9067930489731441E-3</v>
      </c>
      <c r="G117">
        <f t="shared" si="7"/>
        <v>1.2238297096583625E-3</v>
      </c>
      <c r="H117">
        <f t="shared" si="8"/>
        <v>0.96215017754614696</v>
      </c>
      <c r="I117" t="s">
        <v>95</v>
      </c>
      <c r="J117" t="s">
        <v>11</v>
      </c>
      <c r="K117">
        <v>-0.33</v>
      </c>
    </row>
    <row r="118" spans="1:14" x14ac:dyDescent="0.2">
      <c r="A118" t="s">
        <v>151</v>
      </c>
      <c r="B118" t="s">
        <v>71</v>
      </c>
      <c r="C118">
        <v>584</v>
      </c>
      <c r="D118">
        <v>0.30399999999999999</v>
      </c>
      <c r="E118">
        <f t="shared" si="9"/>
        <v>0.38</v>
      </c>
      <c r="F118">
        <f t="shared" si="6"/>
        <v>6.5068493150684931E-4</v>
      </c>
      <c r="G118">
        <f t="shared" si="7"/>
        <v>-6.1588621744888827E-4</v>
      </c>
      <c r="H118">
        <f t="shared" si="8"/>
        <v>0.72409875329711948</v>
      </c>
      <c r="I118" t="s">
        <v>88</v>
      </c>
      <c r="J118" t="s">
        <v>11</v>
      </c>
      <c r="K118">
        <v>-0.41</v>
      </c>
    </row>
    <row r="119" spans="1:14" x14ac:dyDescent="0.2">
      <c r="A119" t="s">
        <v>152</v>
      </c>
      <c r="B119" t="s">
        <v>120</v>
      </c>
      <c r="C119">
        <v>506</v>
      </c>
      <c r="D119">
        <v>0.30299999999999999</v>
      </c>
      <c r="E119">
        <f t="shared" si="9"/>
        <v>-1.92</v>
      </c>
      <c r="F119">
        <f t="shared" si="6"/>
        <v>-3.7944664031620552E-3</v>
      </c>
      <c r="G119">
        <f t="shared" si="7"/>
        <v>-6.7721008168579455E-4</v>
      </c>
      <c r="H119">
        <f t="shared" si="8"/>
        <v>-1.7821355065205313</v>
      </c>
      <c r="I119" t="s">
        <v>153</v>
      </c>
      <c r="J119" t="s">
        <v>23</v>
      </c>
      <c r="K119">
        <v>-0.49</v>
      </c>
    </row>
    <row r="120" spans="1:14" x14ac:dyDescent="0.2">
      <c r="A120" t="s">
        <v>153</v>
      </c>
      <c r="B120" t="s">
        <v>23</v>
      </c>
      <c r="C120">
        <v>568</v>
      </c>
      <c r="D120">
        <v>0.318</v>
      </c>
      <c r="E120">
        <f t="shared" si="9"/>
        <v>-0.49</v>
      </c>
      <c r="F120">
        <f t="shared" si="6"/>
        <v>-8.6267605633802815E-4</v>
      </c>
      <c r="G120">
        <f t="shared" si="7"/>
        <v>2.4264788186782738E-4</v>
      </c>
      <c r="H120">
        <f t="shared" si="8"/>
        <v>-0.63191371941813612</v>
      </c>
      <c r="I120" t="s">
        <v>48</v>
      </c>
      <c r="J120" t="s">
        <v>9</v>
      </c>
      <c r="K120">
        <v>-0.52</v>
      </c>
    </row>
    <row r="121" spans="1:14" x14ac:dyDescent="0.2">
      <c r="A121" t="s">
        <v>154</v>
      </c>
      <c r="B121" t="s">
        <v>56</v>
      </c>
      <c r="C121">
        <v>539</v>
      </c>
      <c r="D121">
        <v>0.29699999999999999</v>
      </c>
      <c r="E121">
        <f t="shared" si="9"/>
        <v>0.54</v>
      </c>
      <c r="F121">
        <f t="shared" si="6"/>
        <v>1.0018552875695733E-3</v>
      </c>
      <c r="G121">
        <f t="shared" si="7"/>
        <v>-1.0451532671072461E-3</v>
      </c>
      <c r="H121">
        <f t="shared" si="8"/>
        <v>1.170274835055336</v>
      </c>
      <c r="I121" t="s">
        <v>177</v>
      </c>
      <c r="J121" t="s">
        <v>43</v>
      </c>
      <c r="K121">
        <v>-0.52</v>
      </c>
    </row>
    <row r="122" spans="1:14" x14ac:dyDescent="0.2">
      <c r="A122" t="s">
        <v>155</v>
      </c>
      <c r="B122" t="s">
        <v>107</v>
      </c>
      <c r="C122">
        <v>517</v>
      </c>
      <c r="D122">
        <v>0.34200000000000003</v>
      </c>
      <c r="E122">
        <f t="shared" si="9"/>
        <v>0.39</v>
      </c>
      <c r="F122">
        <f t="shared" si="6"/>
        <v>7.5435203094777561E-4</v>
      </c>
      <c r="G122">
        <f t="shared" si="7"/>
        <v>1.7144206235536266E-3</v>
      </c>
      <c r="H122">
        <f t="shared" si="8"/>
        <v>-0.54887123519178715</v>
      </c>
      <c r="I122" t="s">
        <v>139</v>
      </c>
      <c r="J122" t="s">
        <v>5</v>
      </c>
      <c r="K122">
        <v>-0.54</v>
      </c>
    </row>
    <row r="123" spans="1:14" x14ac:dyDescent="0.2">
      <c r="A123" t="s">
        <v>156</v>
      </c>
      <c r="B123" t="s">
        <v>21</v>
      </c>
      <c r="C123">
        <v>684</v>
      </c>
      <c r="D123">
        <v>0.32100000000000001</v>
      </c>
      <c r="E123">
        <f t="shared" si="9"/>
        <v>1.76</v>
      </c>
      <c r="F123">
        <f t="shared" si="6"/>
        <v>2.5730994152046785E-3</v>
      </c>
      <c r="G123">
        <f t="shared" si="7"/>
        <v>4.2661947457855315E-4</v>
      </c>
      <c r="H123">
        <f t="shared" si="8"/>
        <v>1.2271426285575122</v>
      </c>
      <c r="I123" t="s">
        <v>165</v>
      </c>
      <c r="J123" t="s">
        <v>31</v>
      </c>
      <c r="K123">
        <v>-0.56000000000000005</v>
      </c>
    </row>
    <row r="124" spans="1:14" x14ac:dyDescent="0.2">
      <c r="A124" t="s">
        <v>157</v>
      </c>
      <c r="B124" t="s">
        <v>102</v>
      </c>
      <c r="C124">
        <v>610</v>
      </c>
      <c r="D124">
        <v>0.313</v>
      </c>
      <c r="E124">
        <f t="shared" si="9"/>
        <v>-0.03</v>
      </c>
      <c r="F124">
        <f t="shared" si="6"/>
        <v>-4.9180327868852456E-5</v>
      </c>
      <c r="G124">
        <f t="shared" si="7"/>
        <v>-6.3971439316714424E-5</v>
      </c>
      <c r="H124">
        <f t="shared" si="8"/>
        <v>8.4560787351788073E-3</v>
      </c>
      <c r="I124" t="s">
        <v>174</v>
      </c>
      <c r="J124" t="s">
        <v>15</v>
      </c>
      <c r="K124">
        <v>-0.57999999999999996</v>
      </c>
    </row>
    <row r="125" spans="1:14" x14ac:dyDescent="0.2">
      <c r="A125" t="s">
        <v>158</v>
      </c>
      <c r="B125" t="s">
        <v>36</v>
      </c>
      <c r="C125">
        <v>606</v>
      </c>
      <c r="D125">
        <v>0.32700000000000001</v>
      </c>
      <c r="E125">
        <f t="shared" si="9"/>
        <v>0.97</v>
      </c>
      <c r="F125">
        <f t="shared" si="6"/>
        <v>1.6006600660066006E-3</v>
      </c>
      <c r="G125">
        <f t="shared" si="7"/>
        <v>7.9456266000000469E-4</v>
      </c>
      <c r="H125">
        <f t="shared" si="8"/>
        <v>0.46084590447734586</v>
      </c>
      <c r="I125" t="s">
        <v>169</v>
      </c>
      <c r="J125" t="s">
        <v>120</v>
      </c>
      <c r="K125">
        <v>-0.57999999999999996</v>
      </c>
    </row>
    <row r="126" spans="1:14" x14ac:dyDescent="0.2">
      <c r="A126" t="s">
        <v>159</v>
      </c>
      <c r="B126" t="s">
        <v>19</v>
      </c>
      <c r="C126">
        <v>645</v>
      </c>
      <c r="D126">
        <v>0.34300000000000003</v>
      </c>
      <c r="E126">
        <f t="shared" si="9"/>
        <v>0.67</v>
      </c>
      <c r="F126">
        <f t="shared" si="6"/>
        <v>1.0387596899224807E-3</v>
      </c>
      <c r="G126">
        <f t="shared" si="7"/>
        <v>1.7757444877905364E-3</v>
      </c>
      <c r="H126">
        <f t="shared" si="8"/>
        <v>-0.4213342249072799</v>
      </c>
      <c r="I126" t="s">
        <v>160</v>
      </c>
      <c r="J126" t="s">
        <v>29</v>
      </c>
      <c r="K126">
        <v>-0.62</v>
      </c>
      <c r="M126" t="s">
        <v>183</v>
      </c>
    </row>
    <row r="127" spans="1:14" ht="16" thickBot="1" x14ac:dyDescent="0.25">
      <c r="A127" t="s">
        <v>160</v>
      </c>
      <c r="B127" t="s">
        <v>29</v>
      </c>
      <c r="C127">
        <v>576</v>
      </c>
      <c r="D127">
        <v>0.32700000000000001</v>
      </c>
      <c r="E127">
        <f t="shared" si="9"/>
        <v>-0.62</v>
      </c>
      <c r="F127">
        <f t="shared" si="6"/>
        <v>-1.0763888888888889E-3</v>
      </c>
      <c r="G127">
        <f t="shared" si="7"/>
        <v>7.9456266000000469E-4</v>
      </c>
      <c r="H127">
        <f t="shared" si="8"/>
        <v>-1.0696230410322622</v>
      </c>
      <c r="I127" t="s">
        <v>100</v>
      </c>
      <c r="J127" t="s">
        <v>56</v>
      </c>
      <c r="K127">
        <v>-0.63</v>
      </c>
      <c r="M127" s="4"/>
      <c r="N127" s="4"/>
    </row>
    <row r="128" spans="1:14" x14ac:dyDescent="0.2">
      <c r="A128" t="s">
        <v>161</v>
      </c>
      <c r="B128" t="s">
        <v>13</v>
      </c>
      <c r="C128">
        <v>543</v>
      </c>
      <c r="D128">
        <v>0.30299999999999999</v>
      </c>
      <c r="E128">
        <f t="shared" si="9"/>
        <v>0.19</v>
      </c>
      <c r="F128">
        <f t="shared" si="6"/>
        <v>3.4990791896869248E-4</v>
      </c>
      <c r="G128">
        <f t="shared" si="7"/>
        <v>-6.7721008168579455E-4</v>
      </c>
      <c r="H128">
        <f t="shared" si="8"/>
        <v>0.58720338322575738</v>
      </c>
      <c r="I128" t="s">
        <v>61</v>
      </c>
      <c r="J128" t="s">
        <v>62</v>
      </c>
      <c r="K128">
        <v>-0.66</v>
      </c>
      <c r="M128" s="3" t="s">
        <v>184</v>
      </c>
      <c r="N128" s="3"/>
    </row>
    <row r="129" spans="1:21" x14ac:dyDescent="0.2">
      <c r="A129" t="s">
        <v>162</v>
      </c>
      <c r="B129" t="s">
        <v>45</v>
      </c>
      <c r="C129">
        <v>584</v>
      </c>
      <c r="D129">
        <v>0.315</v>
      </c>
      <c r="E129">
        <f t="shared" si="9"/>
        <v>-1.46</v>
      </c>
      <c r="F129">
        <f t="shared" si="6"/>
        <v>-2.5000000000000001E-3</v>
      </c>
      <c r="G129">
        <f t="shared" si="7"/>
        <v>5.8676289157105072E-5</v>
      </c>
      <c r="H129">
        <f t="shared" si="8"/>
        <v>-1.4627952899425365</v>
      </c>
      <c r="I129" t="s">
        <v>125</v>
      </c>
      <c r="J129" t="s">
        <v>31</v>
      </c>
      <c r="K129">
        <v>-0.79</v>
      </c>
      <c r="M129" t="s">
        <v>185</v>
      </c>
      <c r="N129">
        <v>0.74091760607722501</v>
      </c>
    </row>
    <row r="130" spans="1:21" x14ac:dyDescent="0.2">
      <c r="A130" t="s">
        <v>163</v>
      </c>
      <c r="B130" t="s">
        <v>87</v>
      </c>
      <c r="C130">
        <v>644</v>
      </c>
      <c r="D130">
        <v>0.34599999999999997</v>
      </c>
      <c r="E130">
        <f t="shared" ref="E130:E147" si="10">VLOOKUP(A130,WPA,3,FALSE)</f>
        <v>-0.21</v>
      </c>
      <c r="F130">
        <f t="shared" si="6"/>
        <v>-3.260869565217391E-4</v>
      </c>
      <c r="G130">
        <f t="shared" si="7"/>
        <v>1.9597160805012587E-3</v>
      </c>
      <c r="H130">
        <f t="shared" si="8"/>
        <v>-1.3067936457859137</v>
      </c>
      <c r="I130" t="s">
        <v>144</v>
      </c>
      <c r="J130" t="s">
        <v>33</v>
      </c>
      <c r="K130">
        <v>-0.8</v>
      </c>
      <c r="M130" t="s">
        <v>186</v>
      </c>
      <c r="N130">
        <v>0.548958898995206</v>
      </c>
    </row>
    <row r="131" spans="1:21" x14ac:dyDescent="0.2">
      <c r="A131" t="s">
        <v>164</v>
      </c>
      <c r="B131" t="s">
        <v>5</v>
      </c>
      <c r="C131">
        <v>650</v>
      </c>
      <c r="D131">
        <v>0.33100000000000002</v>
      </c>
      <c r="E131">
        <f t="shared" si="10"/>
        <v>2.39</v>
      </c>
      <c r="F131">
        <f t="shared" ref="F131:F147" si="11">E131/C131</f>
        <v>3.6769230769230772E-3</v>
      </c>
      <c r="G131">
        <f t="shared" ref="G131:G147" si="12">$N$142+$N$143*D131</f>
        <v>1.0398581169476367E-3</v>
      </c>
      <c r="H131">
        <f t="shared" ref="H131:H148" si="13">(F131-G131)/$N$132</f>
        <v>1.5076100947475988</v>
      </c>
      <c r="I131" t="s">
        <v>142</v>
      </c>
      <c r="J131" t="s">
        <v>9</v>
      </c>
      <c r="K131">
        <v>-0.81</v>
      </c>
      <c r="M131" t="s">
        <v>187</v>
      </c>
      <c r="N131">
        <v>0.54582666912711719</v>
      </c>
    </row>
    <row r="132" spans="1:21" x14ac:dyDescent="0.2">
      <c r="A132" t="s">
        <v>165</v>
      </c>
      <c r="B132" t="s">
        <v>31</v>
      </c>
      <c r="C132">
        <v>610</v>
      </c>
      <c r="D132">
        <v>0.35099999999999998</v>
      </c>
      <c r="E132">
        <f t="shared" si="10"/>
        <v>-0.56000000000000005</v>
      </c>
      <c r="F132">
        <f t="shared" si="11"/>
        <v>-9.1803278688524603E-4</v>
      </c>
      <c r="G132">
        <f t="shared" si="12"/>
        <v>2.2663354016858005E-3</v>
      </c>
      <c r="H132">
        <f t="shared" si="13"/>
        <v>-1.8205033623925388</v>
      </c>
      <c r="I132" t="s">
        <v>82</v>
      </c>
      <c r="J132" t="s">
        <v>65</v>
      </c>
      <c r="K132">
        <v>-0.82</v>
      </c>
      <c r="M132" t="s">
        <v>188</v>
      </c>
      <c r="N132">
        <v>1.7491690783729681E-3</v>
      </c>
    </row>
    <row r="133" spans="1:21" x14ac:dyDescent="0.2">
      <c r="A133" t="s">
        <v>166</v>
      </c>
      <c r="B133" t="s">
        <v>56</v>
      </c>
      <c r="C133">
        <v>589</v>
      </c>
      <c r="D133">
        <v>0.34</v>
      </c>
      <c r="E133">
        <f t="shared" si="10"/>
        <v>1.43</v>
      </c>
      <c r="F133">
        <f t="shared" si="11"/>
        <v>2.4278438030560269E-3</v>
      </c>
      <c r="G133">
        <f t="shared" si="12"/>
        <v>1.5917728950798106E-3</v>
      </c>
      <c r="H133">
        <f t="shared" si="13"/>
        <v>0.47798175620272676</v>
      </c>
      <c r="I133" t="s">
        <v>176</v>
      </c>
      <c r="J133" t="s">
        <v>87</v>
      </c>
      <c r="K133">
        <v>-0.92</v>
      </c>
      <c r="M133" t="s">
        <v>189</v>
      </c>
      <c r="N133">
        <v>146</v>
      </c>
    </row>
    <row r="134" spans="1:21" x14ac:dyDescent="0.2">
      <c r="A134" t="s">
        <v>167</v>
      </c>
      <c r="B134" t="s">
        <v>21</v>
      </c>
      <c r="C134">
        <v>563</v>
      </c>
      <c r="D134">
        <v>0.308</v>
      </c>
      <c r="E134">
        <f t="shared" si="10"/>
        <v>1.2</v>
      </c>
      <c r="F134">
        <f t="shared" si="11"/>
        <v>2.1314387211367673E-3</v>
      </c>
      <c r="G134">
        <f t="shared" si="12"/>
        <v>-3.7059076050125622E-4</v>
      </c>
      <c r="H134">
        <f t="shared" si="13"/>
        <v>1.4304103088566753</v>
      </c>
      <c r="I134" t="s">
        <v>101</v>
      </c>
      <c r="J134" t="s">
        <v>102</v>
      </c>
      <c r="K134">
        <v>-1.05</v>
      </c>
    </row>
    <row r="135" spans="1:21" ht="16" thickBot="1" x14ac:dyDescent="0.25">
      <c r="A135" t="s">
        <v>168</v>
      </c>
      <c r="B135" t="s">
        <v>71</v>
      </c>
      <c r="C135">
        <v>675</v>
      </c>
      <c r="D135">
        <v>0.32900000000000001</v>
      </c>
      <c r="E135">
        <f t="shared" si="10"/>
        <v>0.37</v>
      </c>
      <c r="F135">
        <f t="shared" si="11"/>
        <v>5.4814814814814819E-4</v>
      </c>
      <c r="G135">
        <f t="shared" si="12"/>
        <v>9.1721038847382072E-4</v>
      </c>
      <c r="H135">
        <f t="shared" si="13"/>
        <v>-0.21099289078958833</v>
      </c>
      <c r="I135" t="s">
        <v>175</v>
      </c>
      <c r="J135" t="s">
        <v>120</v>
      </c>
      <c r="K135">
        <v>-1.07</v>
      </c>
      <c r="M135" s="4" t="s">
        <v>190</v>
      </c>
      <c r="N135" s="4"/>
      <c r="O135" s="4"/>
      <c r="P135" s="4"/>
      <c r="Q135" s="4"/>
      <c r="R135" s="4"/>
    </row>
    <row r="136" spans="1:21" x14ac:dyDescent="0.2">
      <c r="A136" t="s">
        <v>169</v>
      </c>
      <c r="B136" t="s">
        <v>120</v>
      </c>
      <c r="C136">
        <v>618</v>
      </c>
      <c r="D136">
        <v>0.33900000000000002</v>
      </c>
      <c r="E136">
        <f t="shared" si="10"/>
        <v>-0.57999999999999996</v>
      </c>
      <c r="F136">
        <f t="shared" si="11"/>
        <v>-9.385113268608414E-4</v>
      </c>
      <c r="G136">
        <f t="shared" si="12"/>
        <v>1.5304490308429043E-3</v>
      </c>
      <c r="H136">
        <f t="shared" si="13"/>
        <v>-1.4115046899870358</v>
      </c>
      <c r="I136" t="s">
        <v>111</v>
      </c>
      <c r="J136" t="s">
        <v>107</v>
      </c>
      <c r="K136">
        <v>-1.07</v>
      </c>
      <c r="M136" s="3"/>
      <c r="N136" s="3" t="s">
        <v>195</v>
      </c>
      <c r="O136" s="3" t="s">
        <v>196</v>
      </c>
      <c r="P136" s="3" t="s">
        <v>197</v>
      </c>
      <c r="Q136" s="3" t="s">
        <v>198</v>
      </c>
      <c r="R136" s="3" t="s">
        <v>199</v>
      </c>
    </row>
    <row r="137" spans="1:21" x14ac:dyDescent="0.2">
      <c r="A137" t="s">
        <v>170</v>
      </c>
      <c r="B137" t="s">
        <v>56</v>
      </c>
      <c r="C137">
        <v>672</v>
      </c>
      <c r="D137">
        <v>0.33300000000000002</v>
      </c>
      <c r="E137">
        <f t="shared" si="10"/>
        <v>-0.06</v>
      </c>
      <c r="F137">
        <f t="shared" si="11"/>
        <v>-8.9285714285714286E-5</v>
      </c>
      <c r="G137">
        <f t="shared" si="12"/>
        <v>1.1625058454214528E-3</v>
      </c>
      <c r="H137">
        <f t="shared" si="13"/>
        <v>-0.71564926180352517</v>
      </c>
      <c r="I137" t="s">
        <v>135</v>
      </c>
      <c r="J137" t="s">
        <v>36</v>
      </c>
      <c r="K137">
        <v>-1.2</v>
      </c>
      <c r="M137" t="s">
        <v>191</v>
      </c>
      <c r="N137">
        <v>1</v>
      </c>
      <c r="O137">
        <v>5.3622836814348936E-4</v>
      </c>
      <c r="P137">
        <v>5.3622836814348936E-4</v>
      </c>
      <c r="Q137">
        <v>175.26137037003519</v>
      </c>
      <c r="R137">
        <v>1.1307963007268576E-26</v>
      </c>
    </row>
    <row r="138" spans="1:21" x14ac:dyDescent="0.2">
      <c r="A138" t="s">
        <v>171</v>
      </c>
      <c r="B138" t="s">
        <v>65</v>
      </c>
      <c r="C138">
        <v>547</v>
      </c>
      <c r="D138">
        <v>0.25600000000000001</v>
      </c>
      <c r="E138">
        <f t="shared" si="10"/>
        <v>-2.33</v>
      </c>
      <c r="F138">
        <f t="shared" si="11"/>
        <v>-4.2595978062157222E-3</v>
      </c>
      <c r="G138">
        <f t="shared" si="12"/>
        <v>-3.5594317008204833E-3</v>
      </c>
      <c r="H138">
        <f t="shared" si="13"/>
        <v>-0.4002849776229267</v>
      </c>
      <c r="I138" t="s">
        <v>180</v>
      </c>
      <c r="J138" t="s">
        <v>56</v>
      </c>
      <c r="K138">
        <v>-1.44</v>
      </c>
      <c r="M138" t="s">
        <v>192</v>
      </c>
      <c r="N138">
        <v>144</v>
      </c>
      <c r="O138">
        <v>4.40581314922004E-4</v>
      </c>
      <c r="P138">
        <v>3.0595924647361391E-6</v>
      </c>
    </row>
    <row r="139" spans="1:21" ht="16" thickBot="1" x14ac:dyDescent="0.25">
      <c r="A139" t="s">
        <v>172</v>
      </c>
      <c r="B139" t="s">
        <v>120</v>
      </c>
      <c r="C139">
        <v>682</v>
      </c>
      <c r="D139">
        <v>0.27800000000000002</v>
      </c>
      <c r="E139">
        <f t="shared" si="10"/>
        <v>-2.4</v>
      </c>
      <c r="F139">
        <f t="shared" si="11"/>
        <v>-3.5190615835777126E-3</v>
      </c>
      <c r="G139">
        <f t="shared" si="12"/>
        <v>-2.2103066876085001E-3</v>
      </c>
      <c r="H139">
        <f t="shared" si="13"/>
        <v>-0.74821520237859596</v>
      </c>
      <c r="I139" t="s">
        <v>162</v>
      </c>
      <c r="J139" t="s">
        <v>45</v>
      </c>
      <c r="K139">
        <v>-1.46</v>
      </c>
      <c r="M139" s="4" t="s">
        <v>193</v>
      </c>
      <c r="N139" s="4">
        <v>145</v>
      </c>
      <c r="O139" s="4">
        <v>9.7680968306549341E-4</v>
      </c>
      <c r="P139" s="4"/>
      <c r="Q139" s="4"/>
      <c r="R139" s="4"/>
    </row>
    <row r="140" spans="1:21" ht="16" thickBot="1" x14ac:dyDescent="0.25">
      <c r="A140" t="s">
        <v>173</v>
      </c>
      <c r="B140" t="s">
        <v>23</v>
      </c>
      <c r="C140">
        <v>503</v>
      </c>
      <c r="D140">
        <v>0.307</v>
      </c>
      <c r="E140">
        <f t="shared" si="10"/>
        <v>-0.15</v>
      </c>
      <c r="F140">
        <f t="shared" si="11"/>
        <v>-2.9821073558648108E-4</v>
      </c>
      <c r="G140">
        <f t="shared" si="12"/>
        <v>-4.319146247381625E-4</v>
      </c>
      <c r="H140">
        <f t="shared" si="13"/>
        <v>7.6438516324590713E-2</v>
      </c>
      <c r="I140" t="s">
        <v>80</v>
      </c>
      <c r="J140" t="s">
        <v>21</v>
      </c>
      <c r="K140">
        <v>-1.54</v>
      </c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">
      <c r="A141" t="s">
        <v>174</v>
      </c>
      <c r="B141" t="s">
        <v>15</v>
      </c>
      <c r="C141">
        <v>518</v>
      </c>
      <c r="D141">
        <v>0.29799999999999999</v>
      </c>
      <c r="E141">
        <f t="shared" si="10"/>
        <v>-0.57999999999999996</v>
      </c>
      <c r="F141">
        <f t="shared" si="11"/>
        <v>-1.1196911196911196E-3</v>
      </c>
      <c r="G141">
        <f t="shared" si="12"/>
        <v>-9.8382940287033635E-4</v>
      </c>
      <c r="H141">
        <f t="shared" si="13"/>
        <v>-7.7672146449763599E-2</v>
      </c>
      <c r="I141" t="s">
        <v>148</v>
      </c>
      <c r="J141" t="s">
        <v>17</v>
      </c>
      <c r="K141">
        <v>-1.63</v>
      </c>
      <c r="M141" s="3"/>
      <c r="N141" s="3" t="s">
        <v>200</v>
      </c>
      <c r="O141" s="3" t="s">
        <v>188</v>
      </c>
      <c r="P141" s="3" t="s">
        <v>201</v>
      </c>
      <c r="Q141" s="3" t="s">
        <v>202</v>
      </c>
      <c r="R141" s="3" t="s">
        <v>203</v>
      </c>
      <c r="S141" s="3" t="s">
        <v>204</v>
      </c>
      <c r="T141" s="3" t="s">
        <v>205</v>
      </c>
      <c r="U141" s="3" t="s">
        <v>206</v>
      </c>
    </row>
    <row r="142" spans="1:21" x14ac:dyDescent="0.2">
      <c r="A142" t="s">
        <v>175</v>
      </c>
      <c r="B142" t="s">
        <v>120</v>
      </c>
      <c r="C142">
        <v>510</v>
      </c>
      <c r="D142">
        <v>0.316</v>
      </c>
      <c r="E142">
        <f t="shared" si="10"/>
        <v>-1.07</v>
      </c>
      <c r="F142">
        <f t="shared" si="11"/>
        <v>-2.0980392156862747E-3</v>
      </c>
      <c r="G142">
        <f t="shared" si="12"/>
        <v>1.2000015339401135E-4</v>
      </c>
      <c r="H142">
        <f t="shared" si="13"/>
        <v>-1.2680531553550267</v>
      </c>
      <c r="I142" t="s">
        <v>110</v>
      </c>
      <c r="J142" t="s">
        <v>45</v>
      </c>
      <c r="K142">
        <v>-1.68</v>
      </c>
      <c r="M142" t="s">
        <v>194</v>
      </c>
      <c r="N142">
        <v>-1.9258340945468997E-2</v>
      </c>
      <c r="O142">
        <v>1.583131865826074E-3</v>
      </c>
      <c r="P142">
        <v>-12.164710572242853</v>
      </c>
      <c r="Q142">
        <v>7.3010854288642777E-24</v>
      </c>
      <c r="R142">
        <v>-2.2387519917382439E-2</v>
      </c>
      <c r="S142">
        <v>-1.6129161973555555E-2</v>
      </c>
      <c r="T142">
        <v>-2.2387519917382439E-2</v>
      </c>
      <c r="U142">
        <v>-1.6129161973555555E-2</v>
      </c>
    </row>
    <row r="143" spans="1:21" ht="16" thickBot="1" x14ac:dyDescent="0.25">
      <c r="A143" t="s">
        <v>176</v>
      </c>
      <c r="B143" t="s">
        <v>87</v>
      </c>
      <c r="C143">
        <v>542</v>
      </c>
      <c r="D143">
        <v>0.315</v>
      </c>
      <c r="E143">
        <f t="shared" si="10"/>
        <v>-0.92</v>
      </c>
      <c r="F143">
        <f t="shared" si="11"/>
        <v>-1.6974169741697418E-3</v>
      </c>
      <c r="G143">
        <f t="shared" si="12"/>
        <v>5.8676289157105072E-5</v>
      </c>
      <c r="H143">
        <f t="shared" si="13"/>
        <v>-1.0039585566881388</v>
      </c>
      <c r="I143" t="s">
        <v>146</v>
      </c>
      <c r="J143" t="s">
        <v>11</v>
      </c>
      <c r="K143">
        <v>-1.78</v>
      </c>
      <c r="M143" s="4" t="s">
        <v>3</v>
      </c>
      <c r="N143" s="4">
        <v>6.1323864236908256E-2</v>
      </c>
      <c r="O143" s="4">
        <v>4.6321905040722106E-3</v>
      </c>
      <c r="P143" s="4">
        <v>13.238631740857324</v>
      </c>
      <c r="Q143" s="4">
        <v>1.1307963007269145E-26</v>
      </c>
      <c r="R143" s="4">
        <v>5.2167991986382584E-2</v>
      </c>
      <c r="S143" s="4">
        <v>7.0479736487433928E-2</v>
      </c>
      <c r="T143" s="4">
        <v>5.2167991986382584E-2</v>
      </c>
      <c r="U143" s="4">
        <v>7.0479736487433928E-2</v>
      </c>
    </row>
    <row r="144" spans="1:21" x14ac:dyDescent="0.2">
      <c r="A144" t="s">
        <v>177</v>
      </c>
      <c r="B144" t="s">
        <v>43</v>
      </c>
      <c r="C144">
        <v>563</v>
      </c>
      <c r="D144">
        <v>0.34499999999999997</v>
      </c>
      <c r="E144">
        <f t="shared" si="10"/>
        <v>-0.52</v>
      </c>
      <c r="F144">
        <f t="shared" si="11"/>
        <v>-9.2362344582593253E-4</v>
      </c>
      <c r="G144">
        <f t="shared" si="12"/>
        <v>1.8983922162643489E-3</v>
      </c>
      <c r="H144">
        <f t="shared" si="13"/>
        <v>-1.613346415153444</v>
      </c>
      <c r="I144" t="s">
        <v>152</v>
      </c>
      <c r="J144" t="s">
        <v>120</v>
      </c>
      <c r="K144">
        <v>-1.92</v>
      </c>
    </row>
    <row r="145" spans="1:11" x14ac:dyDescent="0.2">
      <c r="A145" t="s">
        <v>178</v>
      </c>
      <c r="B145" t="s">
        <v>120</v>
      </c>
      <c r="C145">
        <v>667</v>
      </c>
      <c r="D145">
        <v>0.32600000000000001</v>
      </c>
      <c r="E145">
        <f t="shared" si="10"/>
        <v>0.33</v>
      </c>
      <c r="F145">
        <f t="shared" si="11"/>
        <v>4.9475262368815591E-4</v>
      </c>
      <c r="G145">
        <f t="shared" si="12"/>
        <v>7.3323879576309495E-4</v>
      </c>
      <c r="H145">
        <f t="shared" si="13"/>
        <v>-0.13634254974183097</v>
      </c>
      <c r="I145" t="s">
        <v>141</v>
      </c>
      <c r="J145" t="s">
        <v>58</v>
      </c>
      <c r="K145">
        <v>-1.96</v>
      </c>
    </row>
    <row r="146" spans="1:11" x14ac:dyDescent="0.2">
      <c r="A146" t="s">
        <v>179</v>
      </c>
      <c r="B146" t="s">
        <v>107</v>
      </c>
      <c r="C146">
        <v>532</v>
      </c>
      <c r="D146">
        <v>0.29899999999999999</v>
      </c>
      <c r="E146">
        <f t="shared" si="10"/>
        <v>0.33</v>
      </c>
      <c r="F146">
        <f t="shared" si="11"/>
        <v>6.203007518796993E-4</v>
      </c>
      <c r="G146">
        <f t="shared" si="12"/>
        <v>-9.2250553863343007E-4</v>
      </c>
      <c r="H146">
        <f t="shared" si="13"/>
        <v>0.88202238970986613</v>
      </c>
      <c r="I146" t="s">
        <v>171</v>
      </c>
      <c r="J146" t="s">
        <v>65</v>
      </c>
      <c r="K146">
        <v>-2.33</v>
      </c>
    </row>
    <row r="147" spans="1:11" x14ac:dyDescent="0.2">
      <c r="A147" t="s">
        <v>180</v>
      </c>
      <c r="B147" t="s">
        <v>56</v>
      </c>
      <c r="C147">
        <v>506</v>
      </c>
      <c r="D147">
        <v>0.26400000000000001</v>
      </c>
      <c r="E147">
        <f t="shared" si="10"/>
        <v>-1.44</v>
      </c>
      <c r="F147">
        <f t="shared" si="11"/>
        <v>-2.8458498023715413E-3</v>
      </c>
      <c r="G147">
        <f t="shared" si="12"/>
        <v>-3.0688407869252157E-3</v>
      </c>
      <c r="H147">
        <f t="shared" si="13"/>
        <v>0.12748395070023469</v>
      </c>
      <c r="I147" t="s">
        <v>172</v>
      </c>
      <c r="J147" t="s">
        <v>120</v>
      </c>
      <c r="K147">
        <v>-2.4</v>
      </c>
    </row>
    <row r="148" spans="1:11" x14ac:dyDescent="0.2">
      <c r="H148">
        <f t="shared" si="13"/>
        <v>0</v>
      </c>
      <c r="I148" t="s">
        <v>138</v>
      </c>
      <c r="J148" t="s">
        <v>7</v>
      </c>
      <c r="K148">
        <v>-2.65</v>
      </c>
    </row>
  </sheetData>
  <phoneticPr fontId="18" type="noConversion"/>
  <conditionalFormatting sqref="H2:H148">
    <cfRule type="top10" dxfId="1" priority="1" rank="10"/>
    <cfRule type="expression" dxfId="0" priority="2">
      <formula>ABS(H2)&gt;2</formula>
    </cfRule>
  </conditionalFormatting>
  <printOptions headings="1" gridLines="1"/>
  <pageMargins left="0.7" right="0.7" top="0.75" bottom="0.75" header="0.3" footer="0.3"/>
  <pageSetup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8:V38"/>
  <sheetViews>
    <sheetView topLeftCell="D9" zoomScale="130" zoomScaleNormal="130" zoomScalePageLayoutView="130" workbookViewId="0">
      <selection activeCell="D9" sqref="D9:J16"/>
    </sheetView>
  </sheetViews>
  <sheetFormatPr baseColWidth="10" defaultColWidth="8.6640625" defaultRowHeight="15" x14ac:dyDescent="0.2"/>
  <cols>
    <col min="4" max="5" width="8.83203125" bestFit="1" customWidth="1"/>
    <col min="6" max="6" width="32.1640625" customWidth="1"/>
    <col min="7" max="7" width="7.6640625" customWidth="1"/>
    <col min="8" max="8" width="14.33203125" customWidth="1"/>
    <col min="9" max="9" width="17.5" customWidth="1"/>
    <col min="10" max="10" width="8.83203125" style="6" bestFit="1" customWidth="1"/>
    <col min="11" max="11" width="8.83203125" bestFit="1" customWidth="1"/>
    <col min="12" max="12" width="12.33203125" bestFit="1" customWidth="1"/>
    <col min="22" max="22" width="8.83203125" bestFit="1" customWidth="1"/>
  </cols>
  <sheetData>
    <row r="8" spans="4:10" x14ac:dyDescent="0.2">
      <c r="G8">
        <f>AVERAGE(G10:G16)</f>
        <v>0.37771428571428567</v>
      </c>
    </row>
    <row r="9" spans="4:10" x14ac:dyDescent="0.2">
      <c r="D9" s="5" t="s">
        <v>212</v>
      </c>
      <c r="E9" s="5" t="s">
        <v>181</v>
      </c>
      <c r="F9" s="5" t="s">
        <v>2</v>
      </c>
      <c r="G9" s="5" t="s">
        <v>3</v>
      </c>
      <c r="H9" s="5" t="s">
        <v>214</v>
      </c>
      <c r="I9" s="5" t="s">
        <v>213</v>
      </c>
      <c r="J9" s="7" t="s">
        <v>210</v>
      </c>
    </row>
    <row r="10" spans="4:10" x14ac:dyDescent="0.2">
      <c r="D10" s="5">
        <v>1967</v>
      </c>
      <c r="E10" s="5">
        <v>3.5</v>
      </c>
      <c r="F10" s="5">
        <v>644</v>
      </c>
      <c r="G10" s="5">
        <v>0.35899999999999999</v>
      </c>
      <c r="H10" s="5">
        <f>E10/F10</f>
        <v>5.434782608695652E-3</v>
      </c>
      <c r="I10" s="5">
        <f>$J$37+$J$38*G10</f>
        <v>3.2933616824031564E-3</v>
      </c>
      <c r="J10" s="7">
        <f>(H10-I10)/$J$27</f>
        <v>0.93518209696289112</v>
      </c>
    </row>
    <row r="11" spans="4:10" x14ac:dyDescent="0.2">
      <c r="D11" s="5">
        <v>1968</v>
      </c>
      <c r="E11" s="5">
        <v>3.5</v>
      </c>
      <c r="F11" s="5">
        <v>690</v>
      </c>
      <c r="G11" s="5">
        <v>0.34399999999999997</v>
      </c>
      <c r="H11" s="5">
        <f t="shared" ref="H11:H16" si="0">E11/F11</f>
        <v>5.0724637681159417E-3</v>
      </c>
      <c r="I11" s="5">
        <f t="shared" ref="I11:I16" si="1">$J$37+$J$38*G11</f>
        <v>2.002596219815661E-3</v>
      </c>
      <c r="J11" s="7">
        <f t="shared" ref="J11:J16" si="2">(H11-I11)/$J$27</f>
        <v>1.3406449596008352</v>
      </c>
    </row>
    <row r="12" spans="4:10" x14ac:dyDescent="0.2">
      <c r="D12" s="5">
        <v>1969</v>
      </c>
      <c r="E12" s="5">
        <v>5</v>
      </c>
      <c r="F12" s="5">
        <v>704</v>
      </c>
      <c r="G12" s="5">
        <v>0.39100000000000001</v>
      </c>
      <c r="H12" s="5">
        <f t="shared" si="0"/>
        <v>7.102272727272727E-3</v>
      </c>
      <c r="I12" s="5">
        <f t="shared" si="1"/>
        <v>6.0469946692564766E-3</v>
      </c>
      <c r="J12" s="7">
        <f t="shared" si="2"/>
        <v>0.46085154724025867</v>
      </c>
    </row>
    <row r="13" spans="4:10" x14ac:dyDescent="0.2">
      <c r="D13" s="5">
        <v>1970</v>
      </c>
      <c r="E13" s="5">
        <v>4.4000000000000004</v>
      </c>
      <c r="F13" s="5">
        <v>681</v>
      </c>
      <c r="G13" s="5">
        <v>0.42699999999999999</v>
      </c>
      <c r="H13" s="5">
        <f t="shared" si="0"/>
        <v>6.4610866372980915E-3</v>
      </c>
      <c r="I13" s="5">
        <f t="shared" si="1"/>
        <v>9.1448317794664558E-3</v>
      </c>
      <c r="J13" s="7">
        <f t="shared" si="2"/>
        <v>-1.1720210533817172</v>
      </c>
    </row>
    <row r="14" spans="4:10" x14ac:dyDescent="0.2">
      <c r="D14" s="5">
        <v>1971</v>
      </c>
      <c r="E14" s="5">
        <v>3.2</v>
      </c>
      <c r="F14" s="5">
        <v>664</v>
      </c>
      <c r="G14" s="5">
        <v>0.34399999999999997</v>
      </c>
      <c r="H14" s="5">
        <f t="shared" si="0"/>
        <v>4.8192771084337354E-3</v>
      </c>
      <c r="I14" s="5">
        <f t="shared" si="1"/>
        <v>2.002596219815661E-3</v>
      </c>
      <c r="J14" s="7">
        <f t="shared" si="2"/>
        <v>1.2300755575661908</v>
      </c>
    </row>
    <row r="15" spans="4:10" x14ac:dyDescent="0.2">
      <c r="D15" s="5">
        <v>1972</v>
      </c>
      <c r="E15" s="5">
        <v>3.8</v>
      </c>
      <c r="F15" s="5">
        <v>576</v>
      </c>
      <c r="G15" s="5">
        <v>0.373</v>
      </c>
      <c r="H15" s="5">
        <f t="shared" si="0"/>
        <v>6.5972222222222222E-3</v>
      </c>
      <c r="I15" s="5">
        <f t="shared" si="1"/>
        <v>4.4980761141514836E-3</v>
      </c>
      <c r="J15" s="7">
        <f t="shared" si="2"/>
        <v>0.91672021837193363</v>
      </c>
    </row>
    <row r="16" spans="4:10" x14ac:dyDescent="0.2">
      <c r="D16" s="5">
        <v>1973</v>
      </c>
      <c r="E16" s="5">
        <v>4.2</v>
      </c>
      <c r="F16" s="5">
        <v>647</v>
      </c>
      <c r="G16" s="5">
        <v>0.40600000000000003</v>
      </c>
      <c r="H16" s="5">
        <f t="shared" si="0"/>
        <v>6.4914992272024734E-3</v>
      </c>
      <c r="I16" s="5">
        <f t="shared" si="1"/>
        <v>7.337760131843965E-3</v>
      </c>
      <c r="J16" s="7">
        <f t="shared" si="2"/>
        <v>-0.36957145494535315</v>
      </c>
    </row>
    <row r="20" spans="5:22" x14ac:dyDescent="0.2">
      <c r="F20" t="s">
        <v>215</v>
      </c>
      <c r="G20">
        <f>AVERAGE(J10:J18)</f>
        <v>0.47741169591643418</v>
      </c>
    </row>
    <row r="21" spans="5:22" x14ac:dyDescent="0.2">
      <c r="F21" t="s">
        <v>216</v>
      </c>
      <c r="G21">
        <f>1/SQRT(7)</f>
        <v>0.3779644730092272</v>
      </c>
    </row>
    <row r="22" spans="5:22" x14ac:dyDescent="0.2">
      <c r="F22" t="s">
        <v>217</v>
      </c>
      <c r="G22">
        <f>G20/G21</f>
        <v>1.2631126203884755</v>
      </c>
    </row>
    <row r="23" spans="5:22" x14ac:dyDescent="0.2">
      <c r="I23" t="s">
        <v>184</v>
      </c>
      <c r="V23">
        <v>2.5779999999999998</v>
      </c>
    </row>
    <row r="24" spans="5:22" x14ac:dyDescent="0.2">
      <c r="I24" t="s">
        <v>185</v>
      </c>
      <c r="J24" s="6">
        <v>0.79891633647153149</v>
      </c>
      <c r="V24">
        <v>2.5649999999999999</v>
      </c>
    </row>
    <row r="25" spans="5:22" x14ac:dyDescent="0.2">
      <c r="I25" t="s">
        <v>186</v>
      </c>
      <c r="J25" s="6">
        <v>0.63826731268109338</v>
      </c>
      <c r="V25">
        <v>2.399</v>
      </c>
    </row>
    <row r="26" spans="5:22" x14ac:dyDescent="0.2">
      <c r="E26">
        <v>1975</v>
      </c>
      <c r="F26">
        <v>0.32100000000000001</v>
      </c>
      <c r="G26">
        <v>1.331</v>
      </c>
      <c r="I26" t="s">
        <v>187</v>
      </c>
      <c r="J26" s="6">
        <v>0.63532639652402911</v>
      </c>
      <c r="V26">
        <v>2.4510000000000001</v>
      </c>
    </row>
    <row r="27" spans="5:22" x14ac:dyDescent="0.2">
      <c r="E27">
        <v>1974</v>
      </c>
      <c r="F27">
        <v>0.318</v>
      </c>
      <c r="G27">
        <v>1.349</v>
      </c>
      <c r="I27" t="s">
        <v>188</v>
      </c>
      <c r="J27" s="6">
        <v>2.289843799669605E-3</v>
      </c>
      <c r="V27">
        <v>2.6379999999999999</v>
      </c>
    </row>
    <row r="28" spans="5:22" x14ac:dyDescent="0.2">
      <c r="E28">
        <v>1973</v>
      </c>
      <c r="F28">
        <v>0.31900000000000001</v>
      </c>
      <c r="G28">
        <v>1.3180000000000001</v>
      </c>
      <c r="I28" t="s">
        <v>189</v>
      </c>
      <c r="J28" s="6">
        <v>125</v>
      </c>
      <c r="V28">
        <v>2.5089999999999999</v>
      </c>
    </row>
    <row r="29" spans="5:22" x14ac:dyDescent="0.2">
      <c r="E29">
        <v>1972</v>
      </c>
      <c r="F29">
        <v>0.30399999999999999</v>
      </c>
      <c r="G29">
        <v>1.411</v>
      </c>
      <c r="V29">
        <v>2.3849999999999998</v>
      </c>
    </row>
    <row r="30" spans="5:22" x14ac:dyDescent="0.2">
      <c r="E30">
        <v>1971</v>
      </c>
      <c r="F30">
        <v>0.31</v>
      </c>
      <c r="G30">
        <v>1.37</v>
      </c>
      <c r="I30" t="s">
        <v>190</v>
      </c>
    </row>
    <row r="31" spans="5:22" x14ac:dyDescent="0.2">
      <c r="E31">
        <v>1970</v>
      </c>
      <c r="F31">
        <v>0.31900000000000001</v>
      </c>
      <c r="G31">
        <v>1.29</v>
      </c>
      <c r="J31" s="6" t="s">
        <v>195</v>
      </c>
      <c r="K31" t="s">
        <v>196</v>
      </c>
      <c r="L31" t="s">
        <v>197</v>
      </c>
    </row>
    <row r="32" spans="5:22" x14ac:dyDescent="0.2">
      <c r="E32">
        <v>1969</v>
      </c>
      <c r="F32">
        <v>0.313</v>
      </c>
      <c r="G32">
        <v>1.3440000000000001</v>
      </c>
      <c r="I32" t="s">
        <v>191</v>
      </c>
      <c r="J32" s="6">
        <v>1</v>
      </c>
      <c r="K32">
        <v>1.1379722632066549E-3</v>
      </c>
      <c r="L32">
        <v>1.1379722632066549E-3</v>
      </c>
    </row>
    <row r="33" spans="5:12" x14ac:dyDescent="0.2">
      <c r="E33">
        <v>1968</v>
      </c>
      <c r="F33">
        <v>0.29199999999999998</v>
      </c>
      <c r="G33">
        <v>1.4610000000000001</v>
      </c>
      <c r="I33" t="s">
        <v>192</v>
      </c>
      <c r="J33" s="6">
        <v>123</v>
      </c>
      <c r="K33">
        <v>6.4493630910689604E-4</v>
      </c>
      <c r="L33">
        <v>5.2433846268853336E-6</v>
      </c>
    </row>
    <row r="34" spans="5:12" x14ac:dyDescent="0.2">
      <c r="E34">
        <v>1967</v>
      </c>
      <c r="F34">
        <v>0.29899999999999999</v>
      </c>
      <c r="G34">
        <v>1.389</v>
      </c>
      <c r="I34" t="s">
        <v>193</v>
      </c>
      <c r="J34" s="6">
        <v>124</v>
      </c>
      <c r="K34">
        <v>1.7829085723135509E-3</v>
      </c>
    </row>
    <row r="35" spans="5:12" x14ac:dyDescent="0.2">
      <c r="F35">
        <v>0.318</v>
      </c>
      <c r="G35">
        <v>1.21</v>
      </c>
    </row>
    <row r="36" spans="5:12" x14ac:dyDescent="0.2">
      <c r="J36" s="6" t="s">
        <v>200</v>
      </c>
      <c r="K36" t="s">
        <v>188</v>
      </c>
      <c r="L36" t="s">
        <v>201</v>
      </c>
    </row>
    <row r="37" spans="5:12" x14ac:dyDescent="0.2">
      <c r="I37" t="s">
        <v>194</v>
      </c>
      <c r="J37" s="6">
        <v>-2.7598958388857488E-2</v>
      </c>
      <c r="K37">
        <v>2.0092036525594871E-3</v>
      </c>
      <c r="L37">
        <v>-13.736267278680131</v>
      </c>
    </row>
    <row r="38" spans="5:12" x14ac:dyDescent="0.2">
      <c r="I38" t="s">
        <v>3</v>
      </c>
      <c r="J38" s="6">
        <v>8.605103083916614E-2</v>
      </c>
      <c r="K38">
        <v>5.8411195781695006E-3</v>
      </c>
      <c r="L38">
        <v>14.731941314944446</v>
      </c>
    </row>
  </sheetData>
  <phoneticPr fontId="18" type="noConversion"/>
  <printOptions headings="1" gridLines="1"/>
  <pageMargins left="0.7" right="0.7" top="0.75" bottom="0.75" header="0.3" footer="0.3"/>
  <pageSetup scale="3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3:W38"/>
  <sheetViews>
    <sheetView topLeftCell="A34" zoomScale="120" zoomScaleNormal="120" zoomScalePageLayoutView="120" workbookViewId="0">
      <selection activeCell="D3" sqref="D3:K16"/>
    </sheetView>
  </sheetViews>
  <sheetFormatPr baseColWidth="10" defaultColWidth="8.6640625" defaultRowHeight="15" x14ac:dyDescent="0.2"/>
  <cols>
    <col min="4" max="5" width="8.83203125" bestFit="1" customWidth="1"/>
    <col min="6" max="6" width="34.6640625" customWidth="1"/>
    <col min="7" max="7" width="9.33203125" customWidth="1"/>
    <col min="8" max="8" width="11.83203125" customWidth="1"/>
    <col min="9" max="9" width="16.1640625" customWidth="1"/>
    <col min="10" max="10" width="18.1640625" bestFit="1" customWidth="1"/>
    <col min="11" max="11" width="8.83203125" style="6" bestFit="1" customWidth="1"/>
    <col min="12" max="12" width="8.83203125" bestFit="1" customWidth="1"/>
    <col min="13" max="13" width="12.33203125" bestFit="1" customWidth="1"/>
    <col min="23" max="23" width="8.83203125" bestFit="1" customWidth="1"/>
  </cols>
  <sheetData>
    <row r="3" spans="4:11" x14ac:dyDescent="0.2">
      <c r="D3" s="5"/>
      <c r="E3" s="5"/>
      <c r="F3" s="5"/>
      <c r="G3" s="5"/>
      <c r="H3" s="5"/>
      <c r="I3" s="5"/>
      <c r="J3" s="5"/>
      <c r="K3" s="7"/>
    </row>
    <row r="4" spans="4:11" x14ac:dyDescent="0.2">
      <c r="D4" s="5"/>
      <c r="E4" s="5"/>
      <c r="F4" s="5"/>
      <c r="G4" s="5"/>
      <c r="H4" s="5" t="s">
        <v>221</v>
      </c>
      <c r="I4" s="5"/>
      <c r="J4" s="5"/>
      <c r="K4" s="7"/>
    </row>
    <row r="5" spans="4:11" x14ac:dyDescent="0.2">
      <c r="D5" s="5"/>
      <c r="E5" s="5"/>
      <c r="F5" s="5"/>
      <c r="G5" s="5" t="s">
        <v>219</v>
      </c>
      <c r="H5" s="5"/>
      <c r="I5" s="5"/>
      <c r="J5" s="5"/>
      <c r="K5" s="7"/>
    </row>
    <row r="6" spans="4:11" x14ac:dyDescent="0.2">
      <c r="D6" s="5"/>
      <c r="E6" s="5"/>
      <c r="F6" s="5"/>
      <c r="G6" s="5">
        <v>1.2704068749940319E-2</v>
      </c>
      <c r="H6" s="5"/>
      <c r="I6" s="5"/>
      <c r="J6" s="5"/>
      <c r="K6" s="7"/>
    </row>
    <row r="7" spans="4:11" x14ac:dyDescent="0.2">
      <c r="D7" s="5"/>
      <c r="E7" s="5"/>
      <c r="F7" s="5"/>
      <c r="G7" s="5"/>
      <c r="H7" s="5"/>
      <c r="I7" s="5"/>
      <c r="J7" s="5"/>
      <c r="K7" s="7"/>
    </row>
    <row r="8" spans="4:11" x14ac:dyDescent="0.2">
      <c r="D8" s="5"/>
      <c r="E8" s="5"/>
      <c r="F8" s="5"/>
      <c r="G8" s="5"/>
      <c r="H8" s="5"/>
      <c r="I8" s="5"/>
      <c r="J8" s="5"/>
      <c r="K8" s="7"/>
    </row>
    <row r="9" spans="4:11" x14ac:dyDescent="0.2">
      <c r="D9" s="5" t="s">
        <v>212</v>
      </c>
      <c r="E9" s="5" t="s">
        <v>181</v>
      </c>
      <c r="F9" s="5" t="s">
        <v>2</v>
      </c>
      <c r="G9" s="5" t="s">
        <v>3</v>
      </c>
      <c r="H9" s="5" t="s">
        <v>220</v>
      </c>
      <c r="I9" s="5" t="s">
        <v>214</v>
      </c>
      <c r="J9" s="5" t="s">
        <v>213</v>
      </c>
      <c r="K9" s="7" t="s">
        <v>210</v>
      </c>
    </row>
    <row r="10" spans="4:11" x14ac:dyDescent="0.2">
      <c r="D10" s="5">
        <v>1967</v>
      </c>
      <c r="E10" s="5">
        <v>3.5</v>
      </c>
      <c r="F10" s="5">
        <v>644</v>
      </c>
      <c r="G10" s="5">
        <v>0.35899999999999999</v>
      </c>
      <c r="H10" s="5">
        <f>G10+$G$6</f>
        <v>0.37170406874994033</v>
      </c>
      <c r="I10" s="5">
        <f>E10/F10</f>
        <v>5.434782608695652E-3</v>
      </c>
      <c r="J10" s="5">
        <f>$K$37+$K$38*H10</f>
        <v>4.38655989418716E-3</v>
      </c>
      <c r="K10" s="7">
        <f>(I10-J10)/$K$27</f>
        <v>0.45777040104645439</v>
      </c>
    </row>
    <row r="11" spans="4:11" x14ac:dyDescent="0.2">
      <c r="D11" s="5">
        <v>1968</v>
      </c>
      <c r="E11" s="5">
        <v>3.5</v>
      </c>
      <c r="F11" s="5">
        <v>690</v>
      </c>
      <c r="G11" s="5">
        <v>0.34399999999999997</v>
      </c>
      <c r="H11" s="5">
        <f t="shared" ref="H11:H16" si="0">G11+$G$6</f>
        <v>0.35670406874994032</v>
      </c>
      <c r="I11" s="5">
        <f t="shared" ref="I11:I16" si="1">E11/F11</f>
        <v>5.0724637681159417E-3</v>
      </c>
      <c r="J11" s="5">
        <f t="shared" ref="J11:J16" si="2">$K$37+$K$38*H11</f>
        <v>3.0957944315996647E-3</v>
      </c>
      <c r="K11" s="7">
        <f t="shared" ref="K11:K16" si="3">(I11-J11)/$K$27</f>
        <v>0.86323326368439846</v>
      </c>
    </row>
    <row r="12" spans="4:11" x14ac:dyDescent="0.2">
      <c r="D12" s="5">
        <v>1969</v>
      </c>
      <c r="E12" s="5">
        <v>5</v>
      </c>
      <c r="F12" s="5">
        <v>704</v>
      </c>
      <c r="G12" s="5">
        <v>0.39100000000000001</v>
      </c>
      <c r="H12" s="5">
        <f t="shared" si="0"/>
        <v>0.40370406874994036</v>
      </c>
      <c r="I12" s="5">
        <f t="shared" si="1"/>
        <v>7.102272727272727E-3</v>
      </c>
      <c r="J12" s="5">
        <f t="shared" si="2"/>
        <v>7.1401928810404802E-3</v>
      </c>
      <c r="K12" s="7">
        <f t="shared" si="3"/>
        <v>-1.6560148676178076E-2</v>
      </c>
    </row>
    <row r="13" spans="4:11" x14ac:dyDescent="0.2">
      <c r="D13" s="5">
        <v>1970</v>
      </c>
      <c r="E13" s="5">
        <v>4.4000000000000004</v>
      </c>
      <c r="F13" s="5">
        <v>681</v>
      </c>
      <c r="G13" s="5">
        <v>0.42699999999999999</v>
      </c>
      <c r="H13" s="5">
        <f t="shared" si="0"/>
        <v>0.43970406874994034</v>
      </c>
      <c r="I13" s="5">
        <f t="shared" si="1"/>
        <v>6.4610866372980915E-3</v>
      </c>
      <c r="J13" s="5">
        <f t="shared" si="2"/>
        <v>1.0238029991250459E-2</v>
      </c>
      <c r="K13" s="7">
        <f t="shared" si="3"/>
        <v>-1.649432749298154</v>
      </c>
    </row>
    <row r="14" spans="4:11" x14ac:dyDescent="0.2">
      <c r="D14" s="5">
        <v>1971</v>
      </c>
      <c r="E14" s="5">
        <v>3.2</v>
      </c>
      <c r="F14" s="5">
        <v>664</v>
      </c>
      <c r="G14" s="5">
        <v>0.34399999999999997</v>
      </c>
      <c r="H14" s="5">
        <f t="shared" si="0"/>
        <v>0.35670406874994032</v>
      </c>
      <c r="I14" s="5">
        <f t="shared" si="1"/>
        <v>4.8192771084337354E-3</v>
      </c>
      <c r="J14" s="5">
        <f t="shared" si="2"/>
        <v>3.0957944315996647E-3</v>
      </c>
      <c r="K14" s="7">
        <f t="shared" si="3"/>
        <v>0.75266386164975407</v>
      </c>
    </row>
    <row r="15" spans="4:11" x14ac:dyDescent="0.2">
      <c r="D15" s="5">
        <v>1972</v>
      </c>
      <c r="E15" s="5">
        <v>3.8</v>
      </c>
      <c r="F15" s="5">
        <v>576</v>
      </c>
      <c r="G15" s="5">
        <v>0.373</v>
      </c>
      <c r="H15" s="5">
        <f t="shared" si="0"/>
        <v>0.38570406874994034</v>
      </c>
      <c r="I15" s="5">
        <f t="shared" si="1"/>
        <v>6.5972222222222222E-3</v>
      </c>
      <c r="J15" s="5">
        <f t="shared" si="2"/>
        <v>5.5912743259354872E-3</v>
      </c>
      <c r="K15" s="7">
        <f t="shared" si="3"/>
        <v>0.4393085224554969</v>
      </c>
    </row>
    <row r="16" spans="4:11" x14ac:dyDescent="0.2">
      <c r="D16" s="5">
        <v>1973</v>
      </c>
      <c r="E16" s="5">
        <v>4.2</v>
      </c>
      <c r="F16" s="5">
        <v>647</v>
      </c>
      <c r="G16" s="5">
        <v>0.40600000000000003</v>
      </c>
      <c r="H16" s="5">
        <f t="shared" si="0"/>
        <v>0.41870406874994037</v>
      </c>
      <c r="I16" s="5">
        <f t="shared" si="1"/>
        <v>6.4914992272024734E-3</v>
      </c>
      <c r="J16" s="5">
        <f t="shared" si="2"/>
        <v>8.4309583436279686E-3</v>
      </c>
      <c r="K16" s="7">
        <f t="shared" si="3"/>
        <v>-0.84698315086178988</v>
      </c>
    </row>
    <row r="20" spans="5:23" x14ac:dyDescent="0.2">
      <c r="F20" t="s">
        <v>215</v>
      </c>
      <c r="G20">
        <f>AVERAGE(K10:K18)</f>
        <v>-2.6169542723307263E-15</v>
      </c>
    </row>
    <row r="21" spans="5:23" x14ac:dyDescent="0.2">
      <c r="F21" t="s">
        <v>216</v>
      </c>
      <c r="G21">
        <f>1/SQRT(7)</f>
        <v>0.3779644730092272</v>
      </c>
    </row>
    <row r="22" spans="5:23" x14ac:dyDescent="0.2">
      <c r="F22" t="s">
        <v>217</v>
      </c>
      <c r="G22">
        <f>G20/G21</f>
        <v>-6.923810197015101E-15</v>
      </c>
    </row>
    <row r="23" spans="5:23" x14ac:dyDescent="0.2">
      <c r="J23" t="s">
        <v>184</v>
      </c>
      <c r="W23">
        <v>2.5779999999999998</v>
      </c>
    </row>
    <row r="24" spans="5:23" x14ac:dyDescent="0.2">
      <c r="J24" t="s">
        <v>185</v>
      </c>
      <c r="K24" s="6">
        <v>0.79891633647153149</v>
      </c>
      <c r="W24">
        <v>2.5649999999999999</v>
      </c>
    </row>
    <row r="25" spans="5:23" x14ac:dyDescent="0.2">
      <c r="J25" t="s">
        <v>186</v>
      </c>
      <c r="K25" s="6">
        <v>0.63826731268109338</v>
      </c>
      <c r="W25">
        <v>2.399</v>
      </c>
    </row>
    <row r="26" spans="5:23" x14ac:dyDescent="0.2">
      <c r="E26">
        <v>1975</v>
      </c>
      <c r="F26">
        <v>0.32100000000000001</v>
      </c>
      <c r="G26">
        <v>1.331</v>
      </c>
      <c r="J26" t="s">
        <v>187</v>
      </c>
      <c r="K26" s="6">
        <v>0.63532639652402911</v>
      </c>
      <c r="W26">
        <v>2.4510000000000001</v>
      </c>
    </row>
    <row r="27" spans="5:23" x14ac:dyDescent="0.2">
      <c r="E27">
        <v>1974</v>
      </c>
      <c r="F27">
        <v>0.318</v>
      </c>
      <c r="G27">
        <v>1.349</v>
      </c>
      <c r="J27" t="s">
        <v>188</v>
      </c>
      <c r="K27" s="6">
        <v>2.289843799669605E-3</v>
      </c>
      <c r="W27">
        <v>2.6379999999999999</v>
      </c>
    </row>
    <row r="28" spans="5:23" x14ac:dyDescent="0.2">
      <c r="E28">
        <v>1973</v>
      </c>
      <c r="F28">
        <v>0.31900000000000001</v>
      </c>
      <c r="G28">
        <v>1.3180000000000001</v>
      </c>
      <c r="J28" t="s">
        <v>189</v>
      </c>
      <c r="K28" s="6">
        <v>125</v>
      </c>
      <c r="W28">
        <v>2.5089999999999999</v>
      </c>
    </row>
    <row r="29" spans="5:23" x14ac:dyDescent="0.2">
      <c r="E29">
        <v>1972</v>
      </c>
      <c r="F29">
        <v>0.30399999999999999</v>
      </c>
      <c r="G29">
        <v>1.411</v>
      </c>
      <c r="W29">
        <v>2.3849999999999998</v>
      </c>
    </row>
    <row r="30" spans="5:23" x14ac:dyDescent="0.2">
      <c r="E30">
        <v>1971</v>
      </c>
      <c r="F30">
        <v>0.31</v>
      </c>
      <c r="G30">
        <v>1.37</v>
      </c>
      <c r="J30" t="s">
        <v>190</v>
      </c>
    </row>
    <row r="31" spans="5:23" x14ac:dyDescent="0.2">
      <c r="E31">
        <v>1970</v>
      </c>
      <c r="F31">
        <v>0.31900000000000001</v>
      </c>
      <c r="G31">
        <v>1.29</v>
      </c>
      <c r="K31" s="6" t="s">
        <v>195</v>
      </c>
      <c r="L31" t="s">
        <v>196</v>
      </c>
      <c r="M31" t="s">
        <v>197</v>
      </c>
    </row>
    <row r="32" spans="5:23" x14ac:dyDescent="0.2">
      <c r="E32">
        <v>1969</v>
      </c>
      <c r="F32">
        <v>0.313</v>
      </c>
      <c r="G32">
        <v>1.3440000000000001</v>
      </c>
      <c r="J32" t="s">
        <v>191</v>
      </c>
      <c r="K32" s="6">
        <v>1</v>
      </c>
      <c r="L32">
        <v>1.1379722632066549E-3</v>
      </c>
      <c r="M32">
        <v>1.1379722632066549E-3</v>
      </c>
    </row>
    <row r="33" spans="5:13" x14ac:dyDescent="0.2">
      <c r="E33">
        <v>1968</v>
      </c>
      <c r="F33">
        <v>0.29199999999999998</v>
      </c>
      <c r="G33">
        <v>1.4610000000000001</v>
      </c>
      <c r="J33" t="s">
        <v>192</v>
      </c>
      <c r="K33" s="6">
        <v>123</v>
      </c>
      <c r="L33">
        <v>6.4493630910689604E-4</v>
      </c>
      <c r="M33">
        <v>5.2433846268853336E-6</v>
      </c>
    </row>
    <row r="34" spans="5:13" x14ac:dyDescent="0.2">
      <c r="E34">
        <v>1967</v>
      </c>
      <c r="F34">
        <v>0.29899999999999999</v>
      </c>
      <c r="G34">
        <v>1.389</v>
      </c>
      <c r="J34" t="s">
        <v>193</v>
      </c>
      <c r="K34" s="6">
        <v>124</v>
      </c>
      <c r="L34">
        <v>1.7829085723135509E-3</v>
      </c>
    </row>
    <row r="35" spans="5:13" x14ac:dyDescent="0.2">
      <c r="F35">
        <v>0.318</v>
      </c>
      <c r="G35">
        <v>1.21</v>
      </c>
    </row>
    <row r="36" spans="5:13" x14ac:dyDescent="0.2">
      <c r="K36" s="6" t="s">
        <v>200</v>
      </c>
      <c r="L36" t="s">
        <v>188</v>
      </c>
      <c r="M36" t="s">
        <v>201</v>
      </c>
    </row>
    <row r="37" spans="5:13" x14ac:dyDescent="0.2">
      <c r="J37" t="s">
        <v>194</v>
      </c>
      <c r="K37" s="6">
        <v>-2.7598958388857488E-2</v>
      </c>
      <c r="L37">
        <v>2.0092036525594871E-3</v>
      </c>
      <c r="M37">
        <v>-13.736267278680131</v>
      </c>
    </row>
    <row r="38" spans="5:13" x14ac:dyDescent="0.2">
      <c r="J38" t="s">
        <v>3</v>
      </c>
      <c r="K38" s="6">
        <v>8.605103083916614E-2</v>
      </c>
      <c r="L38">
        <v>5.8411195781695006E-3</v>
      </c>
      <c r="M38">
        <v>14.731941314944446</v>
      </c>
    </row>
  </sheetData>
  <phoneticPr fontId="18" type="noConversion"/>
  <printOptions headings="1" gridLines="1"/>
  <pageMargins left="0.7" right="0.7" top="0.75" bottom="0.75" header="0.3" footer="0.3"/>
  <pageSetup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E3:L16"/>
  <sheetViews>
    <sheetView topLeftCell="F3" zoomScale="130" zoomScaleNormal="130" zoomScalePageLayoutView="130" workbookViewId="0">
      <selection activeCell="F3" sqref="F3:L12"/>
    </sheetView>
  </sheetViews>
  <sheetFormatPr baseColWidth="10" defaultColWidth="25.5" defaultRowHeight="15" x14ac:dyDescent="0.2"/>
  <cols>
    <col min="6" max="6" width="30.1640625" customWidth="1"/>
    <col min="7" max="7" width="8.33203125" customWidth="1"/>
    <col min="8" max="8" width="3.83203125" customWidth="1"/>
    <col min="9" max="9" width="7.83203125" customWidth="1"/>
    <col min="10" max="10" width="14.5" bestFit="1" customWidth="1"/>
    <col min="11" max="11" width="17.33203125" bestFit="1" customWidth="1"/>
    <col min="12" max="12" width="10.5" customWidth="1"/>
  </cols>
  <sheetData>
    <row r="3" spans="5:12" x14ac:dyDescent="0.2">
      <c r="F3" s="5" t="s">
        <v>227</v>
      </c>
      <c r="G3" s="5"/>
      <c r="H3" s="5"/>
      <c r="I3" s="5"/>
      <c r="J3" s="5"/>
      <c r="K3" s="5"/>
      <c r="L3" s="5"/>
    </row>
    <row r="4" spans="5:12" x14ac:dyDescent="0.2">
      <c r="F4" s="5"/>
      <c r="G4" s="5"/>
      <c r="H4" s="5"/>
      <c r="I4" s="5">
        <f>AVERAGE(I6:I12)</f>
        <v>0.39371428571428568</v>
      </c>
      <c r="J4" s="5"/>
      <c r="K4" s="5"/>
      <c r="L4" s="5"/>
    </row>
    <row r="5" spans="5:12" x14ac:dyDescent="0.2">
      <c r="F5" s="5" t="s">
        <v>212</v>
      </c>
      <c r="G5" s="5" t="s">
        <v>181</v>
      </c>
      <c r="H5" s="5" t="s">
        <v>2</v>
      </c>
      <c r="I5" s="5" t="s">
        <v>3</v>
      </c>
      <c r="J5" s="5" t="s">
        <v>214</v>
      </c>
      <c r="K5" s="5" t="s">
        <v>213</v>
      </c>
      <c r="L5" s="5" t="s">
        <v>210</v>
      </c>
    </row>
    <row r="6" spans="5:12" x14ac:dyDescent="0.2">
      <c r="E6">
        <v>1977</v>
      </c>
      <c r="F6" s="5">
        <v>1977</v>
      </c>
      <c r="G6" s="5">
        <v>3.39</v>
      </c>
      <c r="H6" s="5">
        <v>710</v>
      </c>
      <c r="I6" s="5">
        <v>0.41399999999999998</v>
      </c>
      <c r="J6" s="5">
        <f>G6/H6</f>
        <v>4.7746478873239434E-3</v>
      </c>
      <c r="K6" s="5">
        <f>'Tony Perez'!$J$37+'Tony Perez'!$J$38*I6</f>
        <v>8.0261683785572899E-3</v>
      </c>
      <c r="L6" s="5">
        <f>(J6-K6)/'Tony Perez'!$J$27</f>
        <v>-1.4199747998979226</v>
      </c>
    </row>
    <row r="7" spans="5:12" x14ac:dyDescent="0.2">
      <c r="E7">
        <v>1978</v>
      </c>
      <c r="F7" s="5">
        <v>1978</v>
      </c>
      <c r="G7" s="5">
        <v>6.57</v>
      </c>
      <c r="H7" s="5">
        <v>746</v>
      </c>
      <c r="I7" s="5">
        <v>0.42499999999999999</v>
      </c>
      <c r="J7" s="5">
        <f t="shared" ref="J7:J12" si="0">G7/H7</f>
        <v>8.8069705093833783E-3</v>
      </c>
      <c r="K7" s="5">
        <f>'Tony Perez'!$J$37+'Tony Perez'!$J$38*I7</f>
        <v>8.9727297177881193E-3</v>
      </c>
      <c r="L7" s="5">
        <f>(J7-K7)/'Tony Perez'!$J$27</f>
        <v>-7.2388871428111387E-2</v>
      </c>
    </row>
    <row r="8" spans="5:12" x14ac:dyDescent="0.2">
      <c r="E8">
        <v>1979</v>
      </c>
      <c r="F8" s="5">
        <v>1979</v>
      </c>
      <c r="G8" s="5">
        <v>2.29</v>
      </c>
      <c r="H8" s="5">
        <v>688</v>
      </c>
      <c r="I8" s="5">
        <v>0.42099999999999999</v>
      </c>
      <c r="J8" s="5">
        <f t="shared" si="0"/>
        <v>3.3284883720930232E-3</v>
      </c>
      <c r="K8" s="5">
        <f>'Tony Perez'!$J$37+'Tony Perez'!$J$38*I8</f>
        <v>8.6285255944314534E-3</v>
      </c>
      <c r="L8" s="5">
        <f>(J8-K8)/'Tony Perez'!$J$27</f>
        <v>-2.3145846118862594</v>
      </c>
    </row>
    <row r="9" spans="5:12" x14ac:dyDescent="0.2">
      <c r="E9">
        <v>1980</v>
      </c>
      <c r="F9" s="5">
        <v>1980</v>
      </c>
      <c r="G9" s="5">
        <v>1.17</v>
      </c>
      <c r="H9" s="5">
        <v>542</v>
      </c>
      <c r="I9" s="5">
        <v>0.36899999999999999</v>
      </c>
      <c r="J9" s="5">
        <f t="shared" si="0"/>
        <v>2.1586715867158669E-3</v>
      </c>
      <c r="K9" s="5">
        <f>'Tony Perez'!$J$37+'Tony Perez'!$J$38*I9</f>
        <v>4.1538719907948177E-3</v>
      </c>
      <c r="L9" s="5">
        <f>(J9-K9)/'Tony Perez'!$J$27</f>
        <v>-0.87132598492824376</v>
      </c>
    </row>
    <row r="10" spans="5:12" x14ac:dyDescent="0.2">
      <c r="E10">
        <v>1981</v>
      </c>
      <c r="F10" s="5">
        <v>1981</v>
      </c>
      <c r="G10" s="5">
        <v>-0.8</v>
      </c>
      <c r="H10" s="5">
        <v>495</v>
      </c>
      <c r="I10" s="5">
        <v>0.34899999999999998</v>
      </c>
      <c r="J10" s="5">
        <f t="shared" si="0"/>
        <v>-1.6161616161616162E-3</v>
      </c>
      <c r="K10" s="5">
        <f>'Tony Perez'!$J$37+'Tony Perez'!$J$38*I10</f>
        <v>2.4328513740114917E-3</v>
      </c>
      <c r="L10" s="5">
        <f>(J10-K10)/'Tony Perez'!$J$27</f>
        <v>-1.7682485551011506</v>
      </c>
    </row>
    <row r="11" spans="5:12" x14ac:dyDescent="0.2">
      <c r="E11">
        <v>1982</v>
      </c>
      <c r="F11" s="5">
        <v>1982</v>
      </c>
      <c r="G11" s="5">
        <v>2</v>
      </c>
      <c r="H11" s="5">
        <v>638</v>
      </c>
      <c r="I11" s="5">
        <v>0.38300000000000001</v>
      </c>
      <c r="J11" s="5">
        <f t="shared" si="0"/>
        <v>3.134796238244514E-3</v>
      </c>
      <c r="K11" s="5">
        <f>'Tony Perez'!$J$37+'Tony Perez'!$J$38*I11</f>
        <v>5.3585864225431448E-3</v>
      </c>
      <c r="L11" s="5">
        <f>(J11-K11)/'Tony Perez'!$J$27</f>
        <v>-0.971153658873804</v>
      </c>
    </row>
    <row r="12" spans="5:12" x14ac:dyDescent="0.2">
      <c r="E12">
        <v>1983</v>
      </c>
      <c r="F12" s="5">
        <v>1983</v>
      </c>
      <c r="G12" s="5">
        <v>3.71</v>
      </c>
      <c r="H12" s="5">
        <v>689</v>
      </c>
      <c r="I12" s="5">
        <v>0.39500000000000002</v>
      </c>
      <c r="J12" s="5">
        <f t="shared" si="0"/>
        <v>5.3846153846153844E-3</v>
      </c>
      <c r="K12" s="5">
        <f>'Tony Perez'!$J$37+'Tony Perez'!$J$38*I12</f>
        <v>6.3911987926131425E-3</v>
      </c>
      <c r="L12" s="5">
        <f>(J12-K12)/'Tony Perez'!$J$27</f>
        <v>-0.43958605741710205</v>
      </c>
    </row>
    <row r="14" spans="5:12" x14ac:dyDescent="0.2">
      <c r="F14" t="s">
        <v>215</v>
      </c>
      <c r="G14">
        <f>AVERAGE(L6:L13)</f>
        <v>-1.1224660770760848</v>
      </c>
    </row>
    <row r="15" spans="5:12" x14ac:dyDescent="0.2">
      <c r="F15" t="s">
        <v>216</v>
      </c>
      <c r="G15">
        <f>1/SQRT(7)</f>
        <v>0.3779644730092272</v>
      </c>
    </row>
    <row r="16" spans="5:12" x14ac:dyDescent="0.2">
      <c r="F16" t="s">
        <v>218</v>
      </c>
      <c r="G16">
        <f>G14/G15</f>
        <v>-2.9697660950495792</v>
      </c>
    </row>
  </sheetData>
  <phoneticPr fontId="18" type="noConversion"/>
  <printOptions headings="1" gridLines="1"/>
  <pageMargins left="0.7" right="0.7" top="0.7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E2:M16"/>
  <sheetViews>
    <sheetView topLeftCell="B1" workbookViewId="0">
      <selection activeCell="H21" sqref="H21"/>
    </sheetView>
  </sheetViews>
  <sheetFormatPr baseColWidth="10" defaultColWidth="25.5" defaultRowHeight="15" x14ac:dyDescent="0.2"/>
  <cols>
    <col min="1" max="5" width="25.5" style="1"/>
    <col min="6" max="6" width="36" style="1" customWidth="1"/>
    <col min="7" max="7" width="25.5" style="1"/>
    <col min="8" max="8" width="12.33203125" style="1" customWidth="1"/>
    <col min="9" max="9" width="7.83203125" style="1" customWidth="1"/>
    <col min="10" max="10" width="10.6640625" style="1" customWidth="1"/>
    <col min="11" max="11" width="13.33203125" style="1" customWidth="1"/>
    <col min="12" max="12" width="9.6640625" style="1" customWidth="1"/>
    <col min="13" max="13" width="10.5" style="1" customWidth="1"/>
    <col min="14" max="16384" width="25.5" style="1"/>
  </cols>
  <sheetData>
    <row r="2" spans="5:13" x14ac:dyDescent="0.2">
      <c r="J2" s="1">
        <v>-2.9869159751684016E-2</v>
      </c>
    </row>
    <row r="4" spans="5:13" x14ac:dyDescent="0.2">
      <c r="I4" s="1">
        <f>AVERAGE(I6:I12)</f>
        <v>0.39371428571428568</v>
      </c>
    </row>
    <row r="5" spans="5:13" ht="30" x14ac:dyDescent="0.2">
      <c r="F5" s="1" t="s">
        <v>212</v>
      </c>
      <c r="G5" s="1" t="s">
        <v>181</v>
      </c>
      <c r="H5" s="1" t="s">
        <v>2</v>
      </c>
      <c r="I5" s="1" t="s">
        <v>3</v>
      </c>
      <c r="J5" s="1" t="s">
        <v>220</v>
      </c>
      <c r="K5" s="2" t="s">
        <v>214</v>
      </c>
      <c r="L5" s="2" t="s">
        <v>213</v>
      </c>
      <c r="M5" s="2" t="s">
        <v>210</v>
      </c>
    </row>
    <row r="6" spans="5:13" x14ac:dyDescent="0.2">
      <c r="E6" s="1">
        <v>1977</v>
      </c>
      <c r="F6" s="1">
        <v>1977</v>
      </c>
      <c r="G6" s="1">
        <v>3.39</v>
      </c>
      <c r="H6" s="1">
        <v>710</v>
      </c>
      <c r="I6" s="1">
        <v>0.41399999999999998</v>
      </c>
      <c r="J6" s="1">
        <f>I6+$J$2</f>
        <v>0.38413084024831595</v>
      </c>
      <c r="K6" s="1">
        <f>G6/H6</f>
        <v>4.7746478873239434E-3</v>
      </c>
      <c r="L6" s="1">
        <f>'Tony Perez'!$J$37+'Tony Perez'!$J$38*J6</f>
        <v>5.4558963916251507E-3</v>
      </c>
      <c r="M6" s="1">
        <f>(K6-L6)/'Tony Perez'!$J$27</f>
        <v>-0.29750872282183732</v>
      </c>
    </row>
    <row r="7" spans="5:13" x14ac:dyDescent="0.2">
      <c r="E7" s="1">
        <v>1978</v>
      </c>
      <c r="F7" s="1">
        <v>1978</v>
      </c>
      <c r="G7" s="1">
        <v>6.57</v>
      </c>
      <c r="H7" s="1">
        <v>746</v>
      </c>
      <c r="I7" s="1">
        <v>0.42499999999999999</v>
      </c>
      <c r="J7" s="1">
        <f t="shared" ref="J7:J12" si="0">I7+$J$2</f>
        <v>0.39513084024831596</v>
      </c>
      <c r="K7" s="1">
        <f t="shared" ref="K7:K12" si="1">G7/H7</f>
        <v>8.8069705093833783E-3</v>
      </c>
      <c r="L7" s="1">
        <f>'Tony Perez'!$J$37+'Tony Perez'!$J$38*J7</f>
        <v>6.4024577308559802E-3</v>
      </c>
      <c r="M7" s="1">
        <f>(K7-L7)/'Tony Perez'!$J$27</f>
        <v>1.0500772056479741</v>
      </c>
    </row>
    <row r="8" spans="5:13" x14ac:dyDescent="0.2">
      <c r="E8" s="1">
        <v>1979</v>
      </c>
      <c r="F8" s="1">
        <v>1979</v>
      </c>
      <c r="G8" s="1">
        <v>2.29</v>
      </c>
      <c r="H8" s="1">
        <v>688</v>
      </c>
      <c r="I8" s="1">
        <v>0.42099999999999999</v>
      </c>
      <c r="J8" s="1">
        <f t="shared" si="0"/>
        <v>0.39113084024831596</v>
      </c>
      <c r="K8" s="1">
        <f t="shared" si="1"/>
        <v>3.3284883720930232E-3</v>
      </c>
      <c r="L8" s="1">
        <f>'Tony Perez'!$J$37+'Tony Perez'!$J$38*J8</f>
        <v>6.0582536074993143E-3</v>
      </c>
      <c r="M8" s="1">
        <f>(K8-L8)/'Tony Perez'!$J$27</f>
        <v>-1.1921185348101739</v>
      </c>
    </row>
    <row r="9" spans="5:13" x14ac:dyDescent="0.2">
      <c r="E9" s="1">
        <v>1980</v>
      </c>
      <c r="F9" s="1">
        <v>1980</v>
      </c>
      <c r="G9" s="1">
        <v>1.17</v>
      </c>
      <c r="H9" s="1">
        <v>542</v>
      </c>
      <c r="I9" s="1">
        <v>0.36899999999999999</v>
      </c>
      <c r="J9" s="1">
        <f t="shared" si="0"/>
        <v>0.33913084024831597</v>
      </c>
      <c r="K9" s="1">
        <f t="shared" si="1"/>
        <v>2.1586715867158669E-3</v>
      </c>
      <c r="L9" s="1">
        <f>'Tony Perez'!$J$37+'Tony Perez'!$J$38*J9</f>
        <v>1.583600003862675E-3</v>
      </c>
      <c r="M9" s="1">
        <f>(K9-L9)/'Tony Perez'!$J$27</f>
        <v>0.25114009214784311</v>
      </c>
    </row>
    <row r="10" spans="5:13" x14ac:dyDescent="0.2">
      <c r="E10" s="1">
        <v>1981</v>
      </c>
      <c r="F10" s="1">
        <v>1981</v>
      </c>
      <c r="G10" s="1">
        <v>-0.8</v>
      </c>
      <c r="H10" s="1">
        <v>495</v>
      </c>
      <c r="I10" s="1">
        <v>0.34899999999999998</v>
      </c>
      <c r="J10" s="1">
        <f t="shared" si="0"/>
        <v>0.31913084024831595</v>
      </c>
      <c r="K10" s="1">
        <f t="shared" si="1"/>
        <v>-1.6161616161616162E-3</v>
      </c>
      <c r="L10" s="1">
        <f>'Tony Perez'!$J$37+'Tony Perez'!$J$38*J10</f>
        <v>-1.3742061292064747E-4</v>
      </c>
      <c r="M10" s="1">
        <f>(K10-L10)/'Tony Perez'!$J$27</f>
        <v>-0.64578247802506528</v>
      </c>
    </row>
    <row r="11" spans="5:13" x14ac:dyDescent="0.2">
      <c r="E11" s="1">
        <v>1982</v>
      </c>
      <c r="F11" s="1">
        <v>1982</v>
      </c>
      <c r="G11" s="1">
        <v>2</v>
      </c>
      <c r="H11" s="1">
        <v>638</v>
      </c>
      <c r="I11" s="1">
        <v>0.38300000000000001</v>
      </c>
      <c r="J11" s="1">
        <f t="shared" si="0"/>
        <v>0.35313084024831598</v>
      </c>
      <c r="K11" s="1">
        <f t="shared" si="1"/>
        <v>3.134796238244514E-3</v>
      </c>
      <c r="L11" s="1">
        <f>'Tony Perez'!$J$37+'Tony Perez'!$J$38*J11</f>
        <v>2.7883144356110022E-3</v>
      </c>
      <c r="M11" s="1">
        <f>(K11-L11)/'Tony Perez'!$J$27</f>
        <v>0.15131241820228289</v>
      </c>
    </row>
    <row r="12" spans="5:13" x14ac:dyDescent="0.2">
      <c r="E12" s="1">
        <v>1983</v>
      </c>
      <c r="F12" s="1">
        <v>1983</v>
      </c>
      <c r="G12" s="1">
        <v>3.71</v>
      </c>
      <c r="H12" s="1">
        <v>689</v>
      </c>
      <c r="I12" s="1">
        <v>0.39500000000000002</v>
      </c>
      <c r="J12" s="1">
        <f t="shared" si="0"/>
        <v>0.36513084024831599</v>
      </c>
      <c r="K12" s="1">
        <f t="shared" si="1"/>
        <v>5.3846153846153844E-3</v>
      </c>
      <c r="L12" s="1">
        <f>'Tony Perez'!$J$37+'Tony Perez'!$J$38*J12</f>
        <v>3.8209268056809964E-3</v>
      </c>
      <c r="M12" s="1">
        <f>(K12-L12)/'Tony Perez'!$J$27</f>
        <v>0.68288001965898637</v>
      </c>
    </row>
    <row r="14" spans="5:13" x14ac:dyDescent="0.2">
      <c r="F14" s="1" t="s">
        <v>215</v>
      </c>
      <c r="G14" s="1">
        <f>AVERAGE(M6:M13)</f>
        <v>1.427429603089487E-15</v>
      </c>
    </row>
    <row r="15" spans="5:13" x14ac:dyDescent="0.2">
      <c r="F15" s="1" t="s">
        <v>216</v>
      </c>
      <c r="G15" s="1">
        <f>1/SQRT(7)</f>
        <v>0.3779644730092272</v>
      </c>
    </row>
    <row r="16" spans="5:13" x14ac:dyDescent="0.2">
      <c r="F16" s="1" t="s">
        <v>218</v>
      </c>
      <c r="G16" s="1">
        <f>G14/G15</f>
        <v>3.7766237438264191E-15</v>
      </c>
    </row>
  </sheetData>
  <printOptions gridLines="1"/>
  <pageMargins left="0.7" right="0.7" top="0.75" bottom="0.75" header="0.3" footer="0.3"/>
  <pageSetup scale="3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E7:K19"/>
  <sheetViews>
    <sheetView tabSelected="1" topLeftCell="E7" zoomScale="130" zoomScaleNormal="130" zoomScalePageLayoutView="130" workbookViewId="0">
      <selection activeCell="E7" sqref="E7:K19"/>
    </sheetView>
  </sheetViews>
  <sheetFormatPr baseColWidth="10" defaultColWidth="8.6640625" defaultRowHeight="15" x14ac:dyDescent="0.2"/>
  <cols>
    <col min="9" max="9" width="12.1640625" bestFit="1" customWidth="1"/>
    <col min="10" max="10" width="18.1640625" customWidth="1"/>
  </cols>
  <sheetData>
    <row r="7" spans="5:11" x14ac:dyDescent="0.2">
      <c r="E7" s="5" t="s">
        <v>212</v>
      </c>
      <c r="F7" s="5" t="s">
        <v>2</v>
      </c>
      <c r="G7" s="5" t="s">
        <v>209</v>
      </c>
      <c r="H7" s="5" t="s">
        <v>181</v>
      </c>
      <c r="I7" s="5" t="s">
        <v>207</v>
      </c>
      <c r="J7" s="5" t="s">
        <v>182</v>
      </c>
      <c r="K7" s="5" t="s">
        <v>210</v>
      </c>
    </row>
    <row r="8" spans="5:11" x14ac:dyDescent="0.2">
      <c r="E8" s="5">
        <v>2012</v>
      </c>
      <c r="F8" s="5">
        <v>639</v>
      </c>
      <c r="G8" s="5">
        <v>0.40899999999999997</v>
      </c>
      <c r="H8" s="5">
        <v>5.41</v>
      </c>
      <c r="I8" s="5">
        <f t="shared" ref="I8:I15" si="0">intercept+wobacoeff*G8</f>
        <v>5.8231195274264791E-3</v>
      </c>
      <c r="J8" s="5">
        <f>H8/F8</f>
        <v>8.4663536776212831E-3</v>
      </c>
      <c r="K8" s="5">
        <f t="shared" ref="K8:K15" si="1">(J8-I8)/sterror</f>
        <v>1.5111370209296588</v>
      </c>
    </row>
    <row r="9" spans="5:11" x14ac:dyDescent="0.2">
      <c r="E9" s="5">
        <v>2013</v>
      </c>
      <c r="F9" s="5">
        <v>716</v>
      </c>
      <c r="G9" s="5">
        <v>0.42299999999999999</v>
      </c>
      <c r="H9" s="5">
        <v>5.01</v>
      </c>
      <c r="I9" s="5">
        <f t="shared" si="0"/>
        <v>6.6816536267431947E-3</v>
      </c>
      <c r="J9" s="5">
        <f t="shared" ref="J9:J15" si="2">H9/F9</f>
        <v>6.9972067039106144E-3</v>
      </c>
      <c r="K9" s="5">
        <f t="shared" si="1"/>
        <v>0.1804017010527873</v>
      </c>
    </row>
    <row r="10" spans="5:11" x14ac:dyDescent="0.2">
      <c r="E10" s="5">
        <v>2014</v>
      </c>
      <c r="F10" s="5">
        <v>705</v>
      </c>
      <c r="G10" s="5">
        <v>0.40200000000000002</v>
      </c>
      <c r="H10" s="5">
        <v>7.18</v>
      </c>
      <c r="I10" s="5">
        <f t="shared" si="0"/>
        <v>5.3938524777681247E-3</v>
      </c>
      <c r="J10" s="5">
        <f t="shared" si="2"/>
        <v>1.0184397163120567E-2</v>
      </c>
      <c r="K10" s="5">
        <f t="shared" si="1"/>
        <v>2.7387545003988309</v>
      </c>
    </row>
    <row r="11" spans="5:11" x14ac:dyDescent="0.2">
      <c r="E11" s="5">
        <v>2015</v>
      </c>
      <c r="F11" s="5">
        <v>682</v>
      </c>
      <c r="G11" s="5">
        <v>0.41499999999999998</v>
      </c>
      <c r="H11" s="5">
        <v>5.28</v>
      </c>
      <c r="I11" s="5">
        <f t="shared" si="0"/>
        <v>6.1910627128479272E-3</v>
      </c>
      <c r="J11" s="5">
        <f t="shared" si="2"/>
        <v>7.7419354838709677E-3</v>
      </c>
      <c r="K11" s="5">
        <f t="shared" si="1"/>
        <v>0.88663399679213539</v>
      </c>
    </row>
    <row r="12" spans="5:11" x14ac:dyDescent="0.2">
      <c r="E12" s="5">
        <v>2016</v>
      </c>
      <c r="F12" s="5">
        <v>681</v>
      </c>
      <c r="G12" s="5">
        <v>0.41799999999999998</v>
      </c>
      <c r="H12" s="5">
        <v>6.64</v>
      </c>
      <c r="I12" s="5">
        <f t="shared" si="0"/>
        <v>6.3750343055586529E-3</v>
      </c>
      <c r="J12" s="5">
        <f t="shared" si="2"/>
        <v>9.7503671071953006E-3</v>
      </c>
      <c r="K12" s="5">
        <f t="shared" si="1"/>
        <v>1.9296778358192195</v>
      </c>
    </row>
    <row r="13" spans="5:11" x14ac:dyDescent="0.2">
      <c r="E13" s="5">
        <v>2017</v>
      </c>
      <c r="F13" s="5">
        <v>507</v>
      </c>
      <c r="G13" s="5">
        <v>0.437</v>
      </c>
      <c r="H13" s="5">
        <v>5.29</v>
      </c>
      <c r="I13" s="5">
        <f t="shared" si="0"/>
        <v>7.5401877260599104E-3</v>
      </c>
      <c r="J13" s="5">
        <f t="shared" si="2"/>
        <v>1.0433925049309664E-2</v>
      </c>
      <c r="K13" s="5">
        <f t="shared" si="1"/>
        <v>1.6543496903920993</v>
      </c>
    </row>
    <row r="14" spans="5:11" x14ac:dyDescent="0.2">
      <c r="E14" s="5">
        <v>2018</v>
      </c>
      <c r="F14" s="5">
        <v>608</v>
      </c>
      <c r="G14" s="5">
        <v>0.44700000000000001</v>
      </c>
      <c r="H14" s="5">
        <v>4.1399999999999997</v>
      </c>
      <c r="I14" s="5">
        <f t="shared" si="0"/>
        <v>8.153426368428994E-3</v>
      </c>
      <c r="J14" s="5">
        <f t="shared" si="2"/>
        <v>6.8092105263157891E-3</v>
      </c>
      <c r="K14" s="5">
        <f t="shared" si="1"/>
        <v>-0.7684882260573459</v>
      </c>
    </row>
    <row r="15" spans="5:11" x14ac:dyDescent="0.2">
      <c r="E15" s="5">
        <v>2019</v>
      </c>
      <c r="F15" s="5">
        <v>600</v>
      </c>
      <c r="G15" s="5">
        <v>0.436</v>
      </c>
      <c r="H15" s="5">
        <v>5.17</v>
      </c>
      <c r="I15" s="5">
        <f t="shared" si="0"/>
        <v>7.4788638618230006E-3</v>
      </c>
      <c r="J15" s="5">
        <f t="shared" si="2"/>
        <v>8.6166666666666666E-3</v>
      </c>
      <c r="K15" s="5">
        <f t="shared" si="1"/>
        <v>0.65048188817859776</v>
      </c>
    </row>
    <row r="16" spans="5:11" x14ac:dyDescent="0.2">
      <c r="E16" s="5"/>
      <c r="F16" s="5"/>
      <c r="G16" s="5"/>
      <c r="H16" s="5"/>
      <c r="I16" s="5"/>
      <c r="J16" s="5"/>
      <c r="K16" s="5" t="s">
        <v>211</v>
      </c>
    </row>
    <row r="17" spans="5:11" x14ac:dyDescent="0.2">
      <c r="E17" s="5"/>
      <c r="F17" s="5"/>
      <c r="G17" s="5"/>
      <c r="H17" s="5"/>
      <c r="I17" s="5"/>
      <c r="J17" s="5" t="s">
        <v>224</v>
      </c>
      <c r="K17" s="5">
        <f>AVERAGE(K8:K15)</f>
        <v>1.0978685509382478</v>
      </c>
    </row>
    <row r="18" spans="5:11" x14ac:dyDescent="0.2">
      <c r="E18" s="5"/>
      <c r="F18" s="5"/>
      <c r="G18" s="5"/>
      <c r="H18" s="5"/>
      <c r="I18" s="5"/>
      <c r="J18" s="5" t="s">
        <v>225</v>
      </c>
      <c r="K18" s="5">
        <f>1/SQRT(8)</f>
        <v>0.35355339059327373</v>
      </c>
    </row>
    <row r="19" spans="5:11" ht="45" x14ac:dyDescent="0.2">
      <c r="E19" s="5"/>
      <c r="F19" s="5"/>
      <c r="G19" s="5"/>
      <c r="H19" s="5"/>
      <c r="I19" s="5"/>
      <c r="J19" s="8" t="s">
        <v>226</v>
      </c>
      <c r="K19" s="5">
        <f>K17/K18</f>
        <v>3.1052411888795346</v>
      </c>
    </row>
  </sheetData>
  <phoneticPr fontId="18" type="noConversion"/>
  <printOptions headings="1" gridLines="1"/>
  <pageMargins left="0.7" right="0.7" top="0.75" bottom="0.75" header="0.3" footer="0.3"/>
  <pageSetup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8:V38"/>
  <sheetViews>
    <sheetView topLeftCell="D47" zoomScale="130" zoomScaleNormal="130" zoomScalePageLayoutView="130" workbookViewId="0">
      <selection activeCell="D9" sqref="D9:J11"/>
    </sheetView>
  </sheetViews>
  <sheetFormatPr baseColWidth="10" defaultColWidth="8.6640625" defaultRowHeight="15" x14ac:dyDescent="0.2"/>
  <cols>
    <col min="5" max="5" width="8.83203125" bestFit="1" customWidth="1"/>
    <col min="6" max="6" width="6.6640625" customWidth="1"/>
    <col min="7" max="7" width="8.83203125" bestFit="1" customWidth="1"/>
    <col min="8" max="8" width="10.33203125" customWidth="1"/>
    <col min="9" max="9" width="13.33203125" customWidth="1"/>
    <col min="10" max="10" width="8.83203125" style="6" bestFit="1" customWidth="1"/>
    <col min="11" max="11" width="8.83203125" bestFit="1" customWidth="1"/>
    <col min="12" max="12" width="12.33203125" bestFit="1" customWidth="1"/>
    <col min="22" max="22" width="8.83203125" bestFit="1" customWidth="1"/>
  </cols>
  <sheetData>
    <row r="8" spans="4:10" x14ac:dyDescent="0.2">
      <c r="G8">
        <f>AVERAGE(G10:G16)</f>
        <v>0.33199999999999996</v>
      </c>
    </row>
    <row r="9" spans="4:10" ht="36" customHeight="1" x14ac:dyDescent="0.2">
      <c r="D9" s="5" t="s">
        <v>212</v>
      </c>
      <c r="E9" s="5" t="s">
        <v>181</v>
      </c>
      <c r="F9" s="5" t="s">
        <v>2</v>
      </c>
      <c r="G9" s="5" t="s">
        <v>3</v>
      </c>
      <c r="H9" s="8" t="s">
        <v>214</v>
      </c>
      <c r="I9" s="8" t="s">
        <v>213</v>
      </c>
      <c r="J9" s="7" t="s">
        <v>210</v>
      </c>
    </row>
    <row r="10" spans="4:10" x14ac:dyDescent="0.2">
      <c r="D10" s="5" t="s">
        <v>222</v>
      </c>
      <c r="E10" s="5">
        <v>2.5</v>
      </c>
      <c r="F10" s="5">
        <v>349</v>
      </c>
      <c r="G10" s="5">
        <v>0.34899999999999998</v>
      </c>
      <c r="H10" s="5">
        <f>E10/F10</f>
        <v>7.1633237822349575E-3</v>
      </c>
      <c r="I10" s="5">
        <f>$J$37+$J$38*G10</f>
        <v>2.4328513740114917E-3</v>
      </c>
      <c r="J10" s="7">
        <f>(H10-I10)/$J$27</f>
        <v>2.0658493862795408</v>
      </c>
    </row>
    <row r="11" spans="4:10" x14ac:dyDescent="0.2">
      <c r="D11" s="5" t="s">
        <v>223</v>
      </c>
      <c r="E11" s="5">
        <v>3.1</v>
      </c>
      <c r="F11" s="5">
        <v>375</v>
      </c>
      <c r="G11" s="5">
        <v>0.315</v>
      </c>
      <c r="H11" s="5">
        <f t="shared" ref="H11" si="0">E11/F11</f>
        <v>8.266666666666667E-3</v>
      </c>
      <c r="I11" s="5">
        <f t="shared" ref="I11" si="1">$J$37+$J$38*G11</f>
        <v>-4.9288367452015452E-4</v>
      </c>
      <c r="J11" s="7">
        <f t="shared" ref="J11" si="2">(H11-I11)/$J$27</f>
        <v>3.825392082399119</v>
      </c>
    </row>
    <row r="23" spans="9:22" x14ac:dyDescent="0.2">
      <c r="I23" t="s">
        <v>184</v>
      </c>
      <c r="V23">
        <v>2.5779999999999998</v>
      </c>
    </row>
    <row r="24" spans="9:22" x14ac:dyDescent="0.2">
      <c r="I24" t="s">
        <v>185</v>
      </c>
      <c r="J24" s="6">
        <v>0.79891633647153149</v>
      </c>
      <c r="V24">
        <v>2.5649999999999999</v>
      </c>
    </row>
    <row r="25" spans="9:22" x14ac:dyDescent="0.2">
      <c r="I25" t="s">
        <v>186</v>
      </c>
      <c r="J25" s="6">
        <v>0.63826731268109338</v>
      </c>
      <c r="V25">
        <v>2.399</v>
      </c>
    </row>
    <row r="26" spans="9:22" x14ac:dyDescent="0.2">
      <c r="I26" t="s">
        <v>187</v>
      </c>
      <c r="J26" s="6">
        <v>0.63532639652402911</v>
      </c>
      <c r="V26">
        <v>2.4510000000000001</v>
      </c>
    </row>
    <row r="27" spans="9:22" x14ac:dyDescent="0.2">
      <c r="I27" t="s">
        <v>188</v>
      </c>
      <c r="J27" s="6">
        <v>2.289843799669605E-3</v>
      </c>
      <c r="V27">
        <v>2.6379999999999999</v>
      </c>
    </row>
    <row r="28" spans="9:22" x14ac:dyDescent="0.2">
      <c r="I28" t="s">
        <v>189</v>
      </c>
      <c r="J28" s="6">
        <v>125</v>
      </c>
      <c r="V28">
        <v>2.5089999999999999</v>
      </c>
    </row>
    <row r="29" spans="9:22" x14ac:dyDescent="0.2">
      <c r="V29">
        <v>2.3849999999999998</v>
      </c>
    </row>
    <row r="30" spans="9:22" x14ac:dyDescent="0.2">
      <c r="I30" t="s">
        <v>190</v>
      </c>
    </row>
    <row r="31" spans="9:22" x14ac:dyDescent="0.2">
      <c r="J31" s="6" t="s">
        <v>195</v>
      </c>
      <c r="K31" t="s">
        <v>196</v>
      </c>
      <c r="L31" t="s">
        <v>197</v>
      </c>
    </row>
    <row r="32" spans="9:22" x14ac:dyDescent="0.2">
      <c r="I32" t="s">
        <v>191</v>
      </c>
      <c r="J32" s="6">
        <v>1</v>
      </c>
      <c r="K32">
        <v>1.1379722632066549E-3</v>
      </c>
      <c r="L32">
        <v>1.1379722632066549E-3</v>
      </c>
    </row>
    <row r="33" spans="9:12" x14ac:dyDescent="0.2">
      <c r="I33" t="s">
        <v>192</v>
      </c>
      <c r="J33" s="6">
        <v>123</v>
      </c>
      <c r="K33">
        <v>6.4493630910689604E-4</v>
      </c>
      <c r="L33">
        <v>5.2433846268853336E-6</v>
      </c>
    </row>
    <row r="34" spans="9:12" x14ac:dyDescent="0.2">
      <c r="I34" t="s">
        <v>193</v>
      </c>
      <c r="J34" s="6">
        <v>124</v>
      </c>
      <c r="K34">
        <v>1.7829085723135509E-3</v>
      </c>
    </row>
    <row r="36" spans="9:12" x14ac:dyDescent="0.2">
      <c r="J36" s="6" t="s">
        <v>200</v>
      </c>
      <c r="K36" t="s">
        <v>188</v>
      </c>
      <c r="L36" t="s">
        <v>201</v>
      </c>
    </row>
    <row r="37" spans="9:12" x14ac:dyDescent="0.2">
      <c r="I37" t="s">
        <v>194</v>
      </c>
      <c r="J37" s="6">
        <v>-2.7598958388857488E-2</v>
      </c>
      <c r="K37">
        <v>2.0092036525594871E-3</v>
      </c>
      <c r="L37">
        <v>-13.736267278680131</v>
      </c>
    </row>
    <row r="38" spans="9:12" x14ac:dyDescent="0.2">
      <c r="I38" t="s">
        <v>3</v>
      </c>
      <c r="J38" s="6">
        <v>8.605103083916614E-2</v>
      </c>
      <c r="K38">
        <v>5.8411195781695006E-3</v>
      </c>
      <c r="L38">
        <v>14.731941314944446</v>
      </c>
    </row>
  </sheetData>
  <phoneticPr fontId="18" type="noConversion"/>
  <printOptions headings="1" gridLines="1"/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FanGraphs Leaderboard (23)</vt:lpstr>
      <vt:lpstr>Tony Perez</vt:lpstr>
      <vt:lpstr>Tony Perez New wOBA</vt:lpstr>
      <vt:lpstr>Jim Rice </vt:lpstr>
      <vt:lpstr>Jim Rice New wOBA</vt:lpstr>
      <vt:lpstr>Mike Trout</vt:lpstr>
      <vt:lpstr>Mets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Kostas Pelechrinis</cp:lastModifiedBy>
  <cp:lastPrinted>2021-04-12T15:49:12Z</cp:lastPrinted>
  <dcterms:created xsi:type="dcterms:W3CDTF">2017-07-11T21:30:26Z</dcterms:created>
  <dcterms:modified xsi:type="dcterms:W3CDTF">2021-04-12T15:49:47Z</dcterms:modified>
</cp:coreProperties>
</file>