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estler\Download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Events">Sheet1!$G$14:$R$31</definedName>
    <definedName name="Lookstate">Sheet1!$K$13:$R$14</definedName>
    <definedName name="outs">Sheet1!$AL$33:$BK$49</definedName>
    <definedName name="Pal_Workbook_GUID" hidden="1">"DNINNWI32217ULT2QXW3C7P3"</definedName>
    <definedName name="player_prob">Sheet1!$F$8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"$M$56"</definedName>
    <definedName name="RiskSelectedNameCell1" hidden="1">"$E$57"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uns">Sheet1!$G$37:$AH$54</definedName>
  </definedNames>
  <calcPr calcId="162913"/>
</workbook>
</file>

<file path=xl/calcChain.xml><?xml version="1.0" encoding="utf-8"?>
<calcChain xmlns="http://schemas.openxmlformats.org/spreadsheetml/2006/main">
  <c r="R9" i="1" l="1"/>
  <c r="R7" i="1"/>
  <c r="R6" i="1"/>
  <c r="M6" i="1"/>
  <c r="N10" i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E64" i="1"/>
  <c r="J64" i="1" s="1"/>
  <c r="E63" i="1"/>
  <c r="J63" i="1" s="1"/>
  <c r="E62" i="1"/>
  <c r="J62" i="1" s="1"/>
  <c r="E61" i="1"/>
  <c r="J61" i="1" s="1"/>
  <c r="E60" i="1"/>
  <c r="J60" i="1" s="1"/>
  <c r="E59" i="1"/>
  <c r="J59" i="1" s="1"/>
  <c r="E58" i="1"/>
  <c r="J58" i="1" s="1"/>
  <c r="E1" i="1"/>
  <c r="F8" i="1"/>
  <c r="F9" i="1"/>
  <c r="D7" i="1"/>
  <c r="C15" i="1"/>
  <c r="D8" i="1"/>
  <c r="C16" i="1"/>
  <c r="D9" i="1"/>
  <c r="C17" i="1"/>
  <c r="D10" i="1"/>
  <c r="C20" i="1"/>
  <c r="D11" i="1"/>
  <c r="C23" i="1"/>
  <c r="D12" i="1"/>
  <c r="C24" i="1"/>
  <c r="D13" i="1"/>
  <c r="C25" i="1"/>
  <c r="F13" i="1"/>
  <c r="I5" i="1"/>
  <c r="C5" i="1"/>
  <c r="C6" i="1"/>
  <c r="D6" i="1"/>
  <c r="G58" i="1"/>
  <c r="J7" i="1"/>
  <c r="I15" i="1"/>
  <c r="J13" i="1"/>
  <c r="I25" i="1"/>
  <c r="J12" i="1"/>
  <c r="I24" i="1"/>
  <c r="J11" i="1"/>
  <c r="J10" i="1"/>
  <c r="I20" i="1"/>
  <c r="J9" i="1"/>
  <c r="I17" i="1"/>
  <c r="J8" i="1"/>
  <c r="I16" i="1"/>
  <c r="I19" i="1"/>
  <c r="D5" i="1"/>
  <c r="C18" i="1"/>
  <c r="C30" i="1"/>
  <c r="C28" i="1"/>
  <c r="C31" i="1"/>
  <c r="C27" i="1"/>
  <c r="C29" i="1"/>
  <c r="C26" i="1"/>
  <c r="I6" i="1"/>
  <c r="J6" i="1"/>
  <c r="J5" i="1"/>
  <c r="I23" i="1"/>
  <c r="I22" i="1"/>
  <c r="C21" i="1"/>
  <c r="C19" i="1"/>
  <c r="C22" i="1"/>
  <c r="I21" i="1"/>
  <c r="K2" i="1"/>
  <c r="I18" i="1"/>
  <c r="I28" i="1"/>
  <c r="I31" i="1"/>
  <c r="I30" i="1"/>
  <c r="I26" i="1"/>
  <c r="I29" i="1"/>
  <c r="I27" i="1"/>
  <c r="I32" i="1"/>
  <c r="I59" i="1" l="1"/>
  <c r="G59" i="1" s="1"/>
  <c r="H58" i="1"/>
  <c r="L58" i="1"/>
  <c r="K58" i="1"/>
  <c r="H70" i="1"/>
  <c r="H59" i="1"/>
  <c r="H63" i="1"/>
  <c r="H67" i="1"/>
  <c r="H71" i="1"/>
  <c r="H75" i="1"/>
  <c r="H62" i="1"/>
  <c r="H74" i="1"/>
  <c r="H60" i="1"/>
  <c r="H64" i="1"/>
  <c r="H68" i="1"/>
  <c r="H72" i="1"/>
  <c r="H76" i="1"/>
  <c r="H66" i="1"/>
  <c r="H61" i="1"/>
  <c r="H65" i="1"/>
  <c r="H69" i="1"/>
  <c r="H73" i="1"/>
  <c r="H77" i="1"/>
  <c r="I60" i="1" l="1"/>
  <c r="M58" i="1"/>
  <c r="G60" i="1" l="1"/>
  <c r="I61" i="1"/>
  <c r="N58" i="1"/>
  <c r="L59" i="1"/>
  <c r="K59" i="1"/>
  <c r="G61" i="1" l="1"/>
  <c r="I62" i="1"/>
  <c r="M59" i="1"/>
  <c r="G62" i="1" l="1"/>
  <c r="I63" i="1"/>
  <c r="K60" i="1"/>
  <c r="L60" i="1"/>
  <c r="M60" i="1" s="1"/>
  <c r="N59" i="1"/>
  <c r="G63" i="1" l="1"/>
  <c r="I64" i="1"/>
  <c r="K61" i="1"/>
  <c r="L61" i="1"/>
  <c r="M61" i="1" s="1"/>
  <c r="N60" i="1"/>
  <c r="G64" i="1" l="1"/>
  <c r="I65" i="1"/>
  <c r="K62" i="1"/>
  <c r="L62" i="1"/>
  <c r="M62" i="1" s="1"/>
  <c r="N61" i="1"/>
  <c r="G65" i="1" l="1"/>
  <c r="I66" i="1"/>
  <c r="N62" i="1"/>
  <c r="K63" i="1"/>
  <c r="L63" i="1"/>
  <c r="M63" i="1" s="1"/>
  <c r="G66" i="1" l="1"/>
  <c r="I67" i="1"/>
  <c r="N63" i="1"/>
  <c r="K64" i="1"/>
  <c r="L64" i="1"/>
  <c r="M64" i="1" l="1"/>
  <c r="G67" i="1"/>
  <c r="I68" i="1"/>
  <c r="K65" i="1" l="1"/>
  <c r="L65" i="1"/>
  <c r="N64" i="1"/>
  <c r="G68" i="1"/>
  <c r="I69" i="1"/>
  <c r="M65" i="1" l="1"/>
  <c r="G69" i="1"/>
  <c r="I70" i="1"/>
  <c r="K66" i="1" l="1"/>
  <c r="L66" i="1"/>
  <c r="N65" i="1"/>
  <c r="I71" i="1"/>
  <c r="G70" i="1"/>
  <c r="M66" i="1" l="1"/>
  <c r="N66" i="1" s="1"/>
  <c r="G71" i="1"/>
  <c r="I72" i="1"/>
  <c r="K67" i="1" l="1"/>
  <c r="L67" i="1"/>
  <c r="G72" i="1"/>
  <c r="I73" i="1"/>
  <c r="M67" i="1" l="1"/>
  <c r="G73" i="1"/>
  <c r="I74" i="1"/>
  <c r="K68" i="1" l="1"/>
  <c r="L68" i="1"/>
  <c r="N67" i="1"/>
  <c r="M68" i="1"/>
  <c r="G74" i="1"/>
  <c r="I75" i="1"/>
  <c r="K69" i="1" l="1"/>
  <c r="L69" i="1"/>
  <c r="M69" i="1" s="1"/>
  <c r="N68" i="1"/>
  <c r="G75" i="1"/>
  <c r="I76" i="1"/>
  <c r="L70" i="1" l="1"/>
  <c r="M70" i="1" s="1"/>
  <c r="K70" i="1"/>
  <c r="N69" i="1"/>
  <c r="G76" i="1"/>
  <c r="I77" i="1"/>
  <c r="L71" i="1" l="1"/>
  <c r="K71" i="1"/>
  <c r="N70" i="1"/>
  <c r="M71" i="1"/>
  <c r="G77" i="1"/>
  <c r="N71" i="1" l="1"/>
  <c r="L72" i="1"/>
  <c r="M72" i="1" s="1"/>
  <c r="K72" i="1"/>
  <c r="N72" i="1" l="1"/>
  <c r="L73" i="1"/>
  <c r="K73" i="1"/>
  <c r="M55" i="1"/>
  <c r="M56" i="1" s="1"/>
  <c r="M73" i="1" l="1"/>
  <c r="K74" i="1" l="1"/>
  <c r="L74" i="1"/>
  <c r="N73" i="1"/>
  <c r="M74" i="1" l="1"/>
  <c r="N74" i="1" s="1"/>
  <c r="L75" i="1" l="1"/>
  <c r="K75" i="1"/>
  <c r="M75" i="1" l="1"/>
  <c r="L76" i="1" l="1"/>
  <c r="K76" i="1"/>
  <c r="N75" i="1"/>
  <c r="M76" i="1" l="1"/>
  <c r="L77" i="1" l="1"/>
  <c r="M77" i="1" s="1"/>
  <c r="K77" i="1"/>
  <c r="N76" i="1"/>
  <c r="N77" i="1" l="1"/>
</calcChain>
</file>

<file path=xl/sharedStrings.xml><?xml version="1.0" encoding="utf-8"?>
<sst xmlns="http://schemas.openxmlformats.org/spreadsheetml/2006/main" count="203" uniqueCount="66">
  <si>
    <t>Walks</t>
  </si>
  <si>
    <t>Singles</t>
  </si>
  <si>
    <t>Doubles</t>
  </si>
  <si>
    <t>Triples</t>
  </si>
  <si>
    <t>Home Runs</t>
  </si>
  <si>
    <t>HBP</t>
  </si>
  <si>
    <t>Strikeouts</t>
  </si>
  <si>
    <t>Strikeout</t>
  </si>
  <si>
    <t>Walk</t>
  </si>
  <si>
    <t>Error</t>
  </si>
  <si>
    <t>Long Single</t>
  </si>
  <si>
    <t>Medium Single</t>
  </si>
  <si>
    <t>Short single</t>
  </si>
  <si>
    <t>GIDP</t>
  </si>
  <si>
    <t>Normal GO</t>
  </si>
  <si>
    <t>Line drive or Infield fly</t>
  </si>
  <si>
    <t>Long Fly</t>
  </si>
  <si>
    <t>Medium Fly</t>
  </si>
  <si>
    <t>Short Fly</t>
  </si>
  <si>
    <t>Outs</t>
  </si>
  <si>
    <t>Errors</t>
  </si>
  <si>
    <t>Number</t>
  </si>
  <si>
    <t>Probability</t>
  </si>
  <si>
    <t>000</t>
  </si>
  <si>
    <t>100</t>
  </si>
  <si>
    <t>110</t>
  </si>
  <si>
    <t>101</t>
  </si>
  <si>
    <t>011</t>
  </si>
  <si>
    <t>010</t>
  </si>
  <si>
    <t>001</t>
  </si>
  <si>
    <t>111</t>
  </si>
  <si>
    <t>Event</t>
  </si>
  <si>
    <t>total probability</t>
  </si>
  <si>
    <t xml:space="preserve">Triple </t>
  </si>
  <si>
    <t>Home run</t>
  </si>
  <si>
    <t>Runs</t>
  </si>
  <si>
    <t>Short double</t>
  </si>
  <si>
    <t>Long double</t>
  </si>
  <si>
    <t>out fraction</t>
  </si>
  <si>
    <t>event fraction</t>
  </si>
  <si>
    <t>Batter</t>
  </si>
  <si>
    <t>entering state</t>
  </si>
  <si>
    <t>outc ome</t>
  </si>
  <si>
    <t>state #</t>
  </si>
  <si>
    <t>outcome #</t>
  </si>
  <si>
    <t>runs</t>
  </si>
  <si>
    <t>outs</t>
  </si>
  <si>
    <t xml:space="preserve">outs made </t>
  </si>
  <si>
    <t>0 outs</t>
  </si>
  <si>
    <t>2 outs</t>
  </si>
  <si>
    <t>1 out</t>
  </si>
  <si>
    <t>done?</t>
  </si>
  <si>
    <t>end</t>
  </si>
  <si>
    <t>Medium Single(score from 2nd)</t>
  </si>
  <si>
    <t>Long Single(advance 2 bases)</t>
  </si>
  <si>
    <t>Short single(advance one base)</t>
  </si>
  <si>
    <t>player prob</t>
  </si>
  <si>
    <t>player</t>
  </si>
  <si>
    <t>who  bats</t>
  </si>
  <si>
    <t>Plate Appearances</t>
  </si>
  <si>
    <t>At Bats+ Sacrifice Hits + Sacrifice Bunts</t>
  </si>
  <si>
    <t>Outs (in Play)</t>
  </si>
  <si>
    <t>Hit by Pitch</t>
  </si>
  <si>
    <t>Outcome</t>
  </si>
  <si>
    <t>Mike Trout</t>
  </si>
  <si>
    <t>2016 Major Leagues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</si>
</sst>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K77"/>
  <sheetViews>
    <sheetView tabSelected="1" zoomScale="90" workbookViewId="0">
      <selection activeCell="I3" sqref="I3:J13"/>
    </sheetView>
  </sheetViews>
  <sheetFormatPr defaultColWidth="9.140625" defaultRowHeight="12.75" x14ac:dyDescent="0.2"/>
  <cols>
    <col min="1" max="1" width="11.140625" style="2" customWidth="1"/>
    <col min="2" max="2" width="34.28515625" style="2" customWidth="1"/>
    <col min="3" max="5" width="9.140625" style="2"/>
    <col min="6" max="6" width="13.85546875" style="2" customWidth="1"/>
    <col min="7" max="7" width="9.140625" style="2"/>
    <col min="8" max="8" width="37" style="2" customWidth="1"/>
    <col min="9" max="9" width="10.42578125" style="2" customWidth="1"/>
    <col min="10" max="10" width="11.5703125" style="2" customWidth="1"/>
    <col min="11" max="11" width="7.42578125" style="2" customWidth="1"/>
    <col min="12" max="12" width="6" style="2" customWidth="1"/>
    <col min="13" max="14" width="9.7109375" style="2" customWidth="1"/>
    <col min="15" max="17" width="4" style="2" bestFit="1" customWidth="1"/>
    <col min="18" max="18" width="6.5703125" style="2" customWidth="1"/>
    <col min="19" max="38" width="9.140625" style="2"/>
    <col min="39" max="39" width="13.42578125" style="2" customWidth="1"/>
    <col min="40" max="16384" width="9.140625" style="2"/>
  </cols>
  <sheetData>
    <row r="1" spans="1:18" x14ac:dyDescent="0.2">
      <c r="B1" s="2" t="s">
        <v>64</v>
      </c>
      <c r="E1" s="2">
        <f>SUM(D5:D13)</f>
        <v>1</v>
      </c>
    </row>
    <row r="2" spans="1:18" x14ac:dyDescent="0.2">
      <c r="B2" s="2" t="s">
        <v>63</v>
      </c>
      <c r="C2" s="2" t="s">
        <v>21</v>
      </c>
      <c r="D2" s="2" t="s">
        <v>22</v>
      </c>
      <c r="H2" s="2" t="s">
        <v>63</v>
      </c>
      <c r="I2" s="2" t="s">
        <v>21</v>
      </c>
      <c r="J2" s="2" t="s">
        <v>22</v>
      </c>
      <c r="K2" s="2">
        <f>SUM(J5:J13)</f>
        <v>0.99967495530635464</v>
      </c>
    </row>
    <row r="3" spans="1:18" x14ac:dyDescent="0.2">
      <c r="B3" s="2" t="s">
        <v>59</v>
      </c>
      <c r="C3" s="2">
        <v>681</v>
      </c>
      <c r="H3" s="2" t="s">
        <v>59</v>
      </c>
      <c r="I3" s="6">
        <v>6153</v>
      </c>
      <c r="J3" s="6"/>
    </row>
    <row r="4" spans="1:18" x14ac:dyDescent="0.2">
      <c r="A4" s="2">
        <v>5633</v>
      </c>
      <c r="B4" s="2" t="s">
        <v>60</v>
      </c>
      <c r="C4" s="2">
        <v>554</v>
      </c>
      <c r="H4" s="2" t="s">
        <v>60</v>
      </c>
      <c r="I4" s="6">
        <v>5593</v>
      </c>
      <c r="J4" s="6"/>
      <c r="L4" s="2" t="s">
        <v>65</v>
      </c>
    </row>
    <row r="5" spans="1:18" x14ac:dyDescent="0.2">
      <c r="B5" s="2" t="s">
        <v>20</v>
      </c>
      <c r="C5" s="2">
        <f>ROUND(C4*F5,0)</f>
        <v>10</v>
      </c>
      <c r="D5" s="2">
        <f>C5/$C$3</f>
        <v>1.4684287812041116E-2</v>
      </c>
      <c r="F5" s="3">
        <v>1.7999999999999999E-2</v>
      </c>
      <c r="G5" s="3"/>
      <c r="H5" s="2" t="s">
        <v>20</v>
      </c>
      <c r="I5" s="6">
        <f>ROUND(F5*I4,0)</f>
        <v>101</v>
      </c>
      <c r="J5" s="6">
        <f>I5/$I$3</f>
        <v>1.6414757029091499E-2</v>
      </c>
    </row>
    <row r="6" spans="1:18" x14ac:dyDescent="0.2">
      <c r="B6" s="2" t="s">
        <v>61</v>
      </c>
      <c r="C6" s="2">
        <f>C4-(C7+C5+SUM(C10:C13))</f>
        <v>234</v>
      </c>
      <c r="D6" s="2">
        <f t="shared" ref="D6:D13" si="0">C6/$C$3</f>
        <v>0.34361233480176212</v>
      </c>
      <c r="H6" s="2" t="s">
        <v>61</v>
      </c>
      <c r="I6" s="6">
        <f>I4-(I7+I5+SUM(I10:I13))</f>
        <v>2784</v>
      </c>
      <c r="J6" s="6">
        <f t="shared" ref="J6:J13" si="1">I6/$I$3</f>
        <v>0.45246221355436372</v>
      </c>
      <c r="M6" s="2">
        <f>804/727</f>
        <v>1.1059147180192572</v>
      </c>
      <c r="R6" s="2">
        <f>M6^2</f>
        <v>1.2230473635316133</v>
      </c>
    </row>
    <row r="7" spans="1:18" x14ac:dyDescent="0.2">
      <c r="A7" s="2">
        <v>922</v>
      </c>
      <c r="B7" s="2" t="s">
        <v>6</v>
      </c>
      <c r="C7" s="2">
        <v>137</v>
      </c>
      <c r="D7" s="2">
        <f t="shared" si="0"/>
        <v>0.2011747430249633</v>
      </c>
      <c r="F7" s="2" t="s">
        <v>56</v>
      </c>
      <c r="G7" s="2" t="s">
        <v>57</v>
      </c>
      <c r="H7" s="2" t="s">
        <v>6</v>
      </c>
      <c r="I7" s="6">
        <v>1299</v>
      </c>
      <c r="J7" s="6">
        <f t="shared" si="1"/>
        <v>0.21111652852267188</v>
      </c>
      <c r="R7" s="2">
        <f>R6/(1+R6)</f>
        <v>0.55016702909497894</v>
      </c>
    </row>
    <row r="8" spans="1:18" x14ac:dyDescent="0.2">
      <c r="A8" s="2">
        <v>531</v>
      </c>
      <c r="B8" s="2" t="s">
        <v>0</v>
      </c>
      <c r="C8" s="2">
        <v>116</v>
      </c>
      <c r="D8" s="2">
        <f t="shared" si="0"/>
        <v>0.17033773861967694</v>
      </c>
      <c r="F8" s="2">
        <f>C3/(I3)</f>
        <v>0.11067771818625061</v>
      </c>
      <c r="G8" s="2">
        <v>1</v>
      </c>
      <c r="H8" s="2" t="s">
        <v>0</v>
      </c>
      <c r="I8" s="6">
        <v>503</v>
      </c>
      <c r="J8" s="6">
        <f t="shared" si="1"/>
        <v>8.174874045181213E-2</v>
      </c>
    </row>
    <row r="9" spans="1:18" x14ac:dyDescent="0.2">
      <c r="A9" s="2">
        <v>61</v>
      </c>
      <c r="B9" s="2" t="s">
        <v>62</v>
      </c>
      <c r="C9" s="2">
        <v>11</v>
      </c>
      <c r="D9" s="2">
        <f t="shared" si="0"/>
        <v>1.6152716593245228E-2</v>
      </c>
      <c r="F9" s="2">
        <f>1-player_prob</f>
        <v>0.88932228181374939</v>
      </c>
      <c r="G9" s="2">
        <v>2</v>
      </c>
      <c r="H9" s="2" t="s">
        <v>62</v>
      </c>
      <c r="I9" s="6">
        <v>55</v>
      </c>
      <c r="J9" s="6">
        <f t="shared" si="1"/>
        <v>8.9387290752478473E-3</v>
      </c>
      <c r="R9" s="2">
        <f>162*R7</f>
        <v>89.127058713386589</v>
      </c>
    </row>
    <row r="10" spans="1:18" x14ac:dyDescent="0.2">
      <c r="A10" s="2">
        <v>981</v>
      </c>
      <c r="B10" s="2" t="s">
        <v>1</v>
      </c>
      <c r="C10" s="2">
        <v>107</v>
      </c>
      <c r="D10" s="2">
        <f t="shared" si="0"/>
        <v>0.15712187958883994</v>
      </c>
      <c r="H10" s="2" t="s">
        <v>1</v>
      </c>
      <c r="I10" s="6">
        <v>918</v>
      </c>
      <c r="J10" s="6">
        <f t="shared" si="1"/>
        <v>0.1491955143832277</v>
      </c>
      <c r="N10" s="2">
        <f>9*0.557*26.72*162/27</f>
        <v>803.68416000000002</v>
      </c>
    </row>
    <row r="11" spans="1:18" x14ac:dyDescent="0.2">
      <c r="A11" s="2">
        <v>292</v>
      </c>
      <c r="B11" s="2" t="s">
        <v>2</v>
      </c>
      <c r="C11" s="2">
        <v>32</v>
      </c>
      <c r="D11" s="2">
        <f t="shared" si="0"/>
        <v>4.6989720998531569E-2</v>
      </c>
      <c r="H11" s="2" t="s">
        <v>2</v>
      </c>
      <c r="I11" s="6">
        <v>275</v>
      </c>
      <c r="J11" s="6">
        <f t="shared" si="1"/>
        <v>4.4693645376239231E-2</v>
      </c>
    </row>
    <row r="12" spans="1:18" x14ac:dyDescent="0.2">
      <c r="A12" s="2">
        <v>27</v>
      </c>
      <c r="B12" s="2" t="s">
        <v>3</v>
      </c>
      <c r="C12" s="2">
        <v>5</v>
      </c>
      <c r="D12" s="2">
        <f t="shared" si="0"/>
        <v>7.3421439060205578E-3</v>
      </c>
      <c r="H12" s="2" t="s">
        <v>3</v>
      </c>
      <c r="I12" s="6">
        <v>29</v>
      </c>
      <c r="J12" s="6">
        <f t="shared" si="1"/>
        <v>4.7131480578579557E-3</v>
      </c>
    </row>
    <row r="13" spans="1:18" x14ac:dyDescent="0.2">
      <c r="A13" s="2">
        <v>184</v>
      </c>
      <c r="B13" s="2" t="s">
        <v>4</v>
      </c>
      <c r="C13" s="2">
        <v>29</v>
      </c>
      <c r="D13" s="2">
        <f t="shared" si="0"/>
        <v>4.2584434654919234E-2</v>
      </c>
      <c r="F13" s="2">
        <f>0.484*9.9*161</f>
        <v>771.44759999999997</v>
      </c>
      <c r="H13" s="2" t="s">
        <v>4</v>
      </c>
      <c r="I13" s="6">
        <v>187</v>
      </c>
      <c r="J13" s="6">
        <f t="shared" si="1"/>
        <v>3.039167885584268E-2</v>
      </c>
      <c r="K13" s="2">
        <v>1</v>
      </c>
      <c r="L13" s="2">
        <v>2</v>
      </c>
      <c r="M13" s="2">
        <v>3</v>
      </c>
      <c r="N13" s="2">
        <v>4</v>
      </c>
      <c r="O13" s="2">
        <v>5</v>
      </c>
      <c r="P13" s="2">
        <v>6</v>
      </c>
      <c r="Q13" s="2">
        <v>7</v>
      </c>
      <c r="R13" s="2">
        <v>8</v>
      </c>
    </row>
    <row r="14" spans="1:18" x14ac:dyDescent="0.2">
      <c r="B14" s="2" t="s">
        <v>31</v>
      </c>
      <c r="C14" s="2" t="s">
        <v>22</v>
      </c>
      <c r="H14" s="2" t="s">
        <v>31</v>
      </c>
      <c r="I14" s="1" t="s">
        <v>22</v>
      </c>
      <c r="K14" s="4" t="s">
        <v>23</v>
      </c>
      <c r="L14" s="4" t="s">
        <v>24</v>
      </c>
      <c r="M14" s="4" t="s">
        <v>25</v>
      </c>
      <c r="N14" s="4" t="s">
        <v>26</v>
      </c>
      <c r="O14" s="4" t="s">
        <v>27</v>
      </c>
      <c r="P14" s="4" t="s">
        <v>28</v>
      </c>
      <c r="Q14" s="4" t="s">
        <v>29</v>
      </c>
      <c r="R14" s="4" t="s">
        <v>30</v>
      </c>
    </row>
    <row r="15" spans="1:18" x14ac:dyDescent="0.2">
      <c r="A15" s="2">
        <v>1</v>
      </c>
      <c r="B15" s="2" t="s">
        <v>7</v>
      </c>
      <c r="C15" s="2">
        <f>D7</f>
        <v>0.2011747430249633</v>
      </c>
      <c r="G15" s="2">
        <v>1</v>
      </c>
      <c r="H15" s="2" t="s">
        <v>7</v>
      </c>
      <c r="I15" s="2">
        <f>J7</f>
        <v>0.21111652852267188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</row>
    <row r="16" spans="1:18" x14ac:dyDescent="0.2">
      <c r="A16" s="2">
        <v>2</v>
      </c>
      <c r="B16" s="2" t="s">
        <v>8</v>
      </c>
      <c r="C16" s="2">
        <f>D8</f>
        <v>0.17033773861967694</v>
      </c>
      <c r="G16" s="2">
        <v>2</v>
      </c>
      <c r="H16" s="2" t="s">
        <v>8</v>
      </c>
      <c r="I16" s="2">
        <f>J8</f>
        <v>8.174874045181213E-2</v>
      </c>
      <c r="K16" s="2">
        <v>2</v>
      </c>
      <c r="L16" s="2">
        <v>3</v>
      </c>
      <c r="M16" s="2">
        <v>8</v>
      </c>
      <c r="N16" s="2">
        <v>8</v>
      </c>
      <c r="O16" s="2">
        <v>8</v>
      </c>
      <c r="P16" s="2">
        <v>3</v>
      </c>
      <c r="Q16" s="2">
        <v>4</v>
      </c>
      <c r="R16" s="2">
        <v>8</v>
      </c>
    </row>
    <row r="17" spans="1:63" x14ac:dyDescent="0.2">
      <c r="A17" s="2">
        <v>3</v>
      </c>
      <c r="B17" s="2" t="s">
        <v>5</v>
      </c>
      <c r="C17" s="2">
        <f>D9</f>
        <v>1.6152716593245228E-2</v>
      </c>
      <c r="G17" s="2">
        <v>3</v>
      </c>
      <c r="H17" s="2" t="s">
        <v>5</v>
      </c>
      <c r="I17" s="2">
        <f>J9</f>
        <v>8.9387290752478473E-3</v>
      </c>
      <c r="K17" s="2">
        <v>2</v>
      </c>
      <c r="L17" s="2">
        <v>3</v>
      </c>
      <c r="M17" s="2">
        <v>8</v>
      </c>
      <c r="N17" s="2">
        <v>8</v>
      </c>
      <c r="O17" s="2">
        <v>8</v>
      </c>
      <c r="P17" s="2">
        <v>3</v>
      </c>
      <c r="Q17" s="2">
        <v>4</v>
      </c>
      <c r="R17" s="2">
        <v>8</v>
      </c>
    </row>
    <row r="18" spans="1:63" x14ac:dyDescent="0.2">
      <c r="A18" s="2">
        <v>4</v>
      </c>
      <c r="B18" s="2" t="s">
        <v>9</v>
      </c>
      <c r="C18" s="2">
        <f>D5</f>
        <v>1.4684287812041116E-2</v>
      </c>
      <c r="F18" s="2" t="s">
        <v>39</v>
      </c>
      <c r="G18" s="2">
        <v>4</v>
      </c>
      <c r="H18" s="2" t="s">
        <v>9</v>
      </c>
      <c r="I18" s="2">
        <f>J5</f>
        <v>1.6414757029091499E-2</v>
      </c>
      <c r="K18" s="2">
        <v>2</v>
      </c>
      <c r="L18" s="2">
        <v>3</v>
      </c>
      <c r="M18" s="2">
        <v>8</v>
      </c>
      <c r="N18" s="2">
        <v>3</v>
      </c>
      <c r="O18" s="2">
        <v>4</v>
      </c>
      <c r="P18" s="2">
        <v>4</v>
      </c>
      <c r="Q18" s="2">
        <v>2</v>
      </c>
      <c r="R18" s="2">
        <v>8</v>
      </c>
    </row>
    <row r="19" spans="1:63" x14ac:dyDescent="0.2">
      <c r="A19" s="2">
        <v>5</v>
      </c>
      <c r="B19" s="2" t="s">
        <v>54</v>
      </c>
      <c r="C19" s="2">
        <f>F19*$D$10</f>
        <v>4.713656387665198E-2</v>
      </c>
      <c r="E19" s="3"/>
      <c r="F19" s="3">
        <v>0.3</v>
      </c>
      <c r="G19" s="2">
        <v>5</v>
      </c>
      <c r="H19" s="2" t="s">
        <v>54</v>
      </c>
      <c r="I19" s="2">
        <f>$J$10*F19</f>
        <v>4.475865431496831E-2</v>
      </c>
      <c r="K19" s="2">
        <v>2</v>
      </c>
      <c r="L19" s="2">
        <v>4</v>
      </c>
      <c r="M19" s="2">
        <v>4</v>
      </c>
      <c r="N19" s="2">
        <v>4</v>
      </c>
      <c r="O19" s="2">
        <v>2</v>
      </c>
      <c r="P19" s="2">
        <v>2</v>
      </c>
      <c r="Q19" s="2">
        <v>2</v>
      </c>
      <c r="R19" s="2">
        <v>4</v>
      </c>
    </row>
    <row r="20" spans="1:63" x14ac:dyDescent="0.2">
      <c r="A20" s="2">
        <v>6</v>
      </c>
      <c r="B20" s="2" t="s">
        <v>53</v>
      </c>
      <c r="C20" s="2">
        <f>F20*$D$10</f>
        <v>7.8560939794419971E-2</v>
      </c>
      <c r="E20" s="3"/>
      <c r="F20" s="3">
        <v>0.5</v>
      </c>
      <c r="G20" s="2">
        <v>6</v>
      </c>
      <c r="H20" s="2" t="s">
        <v>53</v>
      </c>
      <c r="I20" s="2">
        <f>$J$10*F20</f>
        <v>7.459775719161385E-2</v>
      </c>
      <c r="K20" s="2">
        <v>2</v>
      </c>
      <c r="L20" s="2">
        <v>3</v>
      </c>
      <c r="M20" s="2">
        <v>3</v>
      </c>
      <c r="N20" s="2">
        <v>3</v>
      </c>
      <c r="O20" s="2">
        <v>2</v>
      </c>
      <c r="P20" s="2">
        <v>2</v>
      </c>
      <c r="Q20" s="2">
        <v>2</v>
      </c>
      <c r="R20" s="2">
        <v>3</v>
      </c>
    </row>
    <row r="21" spans="1:63" x14ac:dyDescent="0.2">
      <c r="A21" s="2">
        <v>7</v>
      </c>
      <c r="B21" s="2" t="s">
        <v>55</v>
      </c>
      <c r="C21" s="2">
        <f>F21*$D$10</f>
        <v>3.1424375917767991E-2</v>
      </c>
      <c r="E21" s="3"/>
      <c r="F21" s="3">
        <v>0.2</v>
      </c>
      <c r="G21" s="2">
        <v>7</v>
      </c>
      <c r="H21" s="2" t="s">
        <v>55</v>
      </c>
      <c r="I21" s="2">
        <f>$J$10*F21</f>
        <v>2.983910287664554E-2</v>
      </c>
      <c r="K21" s="2">
        <v>2</v>
      </c>
      <c r="L21" s="2">
        <v>3</v>
      </c>
      <c r="M21" s="2">
        <v>8</v>
      </c>
      <c r="N21" s="2">
        <v>3</v>
      </c>
      <c r="O21" s="2">
        <v>4</v>
      </c>
      <c r="P21" s="2">
        <v>4</v>
      </c>
      <c r="Q21" s="2">
        <v>2</v>
      </c>
      <c r="R21" s="2">
        <v>8</v>
      </c>
    </row>
    <row r="22" spans="1:63" x14ac:dyDescent="0.2">
      <c r="A22" s="2">
        <v>8</v>
      </c>
      <c r="B22" s="2" t="s">
        <v>36</v>
      </c>
      <c r="C22" s="2">
        <f>F22*$D$11</f>
        <v>3.7591776798825256E-2</v>
      </c>
      <c r="E22" s="3"/>
      <c r="F22" s="3">
        <v>0.8</v>
      </c>
      <c r="G22" s="2">
        <v>8</v>
      </c>
      <c r="H22" s="2" t="s">
        <v>36</v>
      </c>
      <c r="I22" s="2">
        <f>$J$11*F22</f>
        <v>3.5754916300991389E-2</v>
      </c>
      <c r="K22" s="2">
        <v>6</v>
      </c>
      <c r="L22" s="2">
        <v>5</v>
      </c>
      <c r="M22" s="2">
        <v>5</v>
      </c>
      <c r="N22" s="2">
        <v>5</v>
      </c>
      <c r="O22" s="2">
        <v>6</v>
      </c>
      <c r="P22" s="2">
        <v>6</v>
      </c>
      <c r="Q22" s="2">
        <v>6</v>
      </c>
      <c r="R22" s="2">
        <v>5</v>
      </c>
    </row>
    <row r="23" spans="1:63" x14ac:dyDescent="0.2">
      <c r="A23" s="2">
        <v>9</v>
      </c>
      <c r="B23" s="2" t="s">
        <v>37</v>
      </c>
      <c r="C23" s="2">
        <f>F23*$D$11</f>
        <v>9.3979441997063141E-3</v>
      </c>
      <c r="E23" s="3"/>
      <c r="F23" s="3">
        <v>0.2</v>
      </c>
      <c r="G23" s="2">
        <v>9</v>
      </c>
      <c r="H23" s="2" t="s">
        <v>37</v>
      </c>
      <c r="I23" s="2">
        <f>$J$11*F23</f>
        <v>8.9387290752478473E-3</v>
      </c>
      <c r="K23" s="2">
        <v>6</v>
      </c>
      <c r="L23" s="2">
        <v>6</v>
      </c>
      <c r="M23" s="2">
        <v>6</v>
      </c>
      <c r="N23" s="2">
        <v>6</v>
      </c>
      <c r="O23" s="2">
        <v>6</v>
      </c>
      <c r="P23" s="2">
        <v>6</v>
      </c>
      <c r="Q23" s="2">
        <v>6</v>
      </c>
      <c r="R23" s="2">
        <v>6</v>
      </c>
    </row>
    <row r="24" spans="1:63" x14ac:dyDescent="0.2">
      <c r="A24" s="2">
        <v>10</v>
      </c>
      <c r="B24" s="2" t="s">
        <v>33</v>
      </c>
      <c r="C24" s="2">
        <f>D12</f>
        <v>7.3421439060205578E-3</v>
      </c>
      <c r="E24" s="3"/>
      <c r="F24" s="3"/>
      <c r="G24" s="2">
        <v>10</v>
      </c>
      <c r="H24" s="2" t="s">
        <v>33</v>
      </c>
      <c r="I24" s="2">
        <f>J12</f>
        <v>4.7131480578579557E-3</v>
      </c>
      <c r="K24" s="2">
        <v>7</v>
      </c>
      <c r="L24" s="2">
        <v>7</v>
      </c>
      <c r="M24" s="2">
        <v>7</v>
      </c>
      <c r="N24" s="2">
        <v>7</v>
      </c>
      <c r="O24" s="2">
        <v>7</v>
      </c>
      <c r="P24" s="2">
        <v>7</v>
      </c>
      <c r="Q24" s="2">
        <v>7</v>
      </c>
      <c r="R24" s="2">
        <v>7</v>
      </c>
    </row>
    <row r="25" spans="1:63" x14ac:dyDescent="0.2">
      <c r="A25" s="2">
        <v>11</v>
      </c>
      <c r="B25" s="2" t="s">
        <v>34</v>
      </c>
      <c r="C25" s="2">
        <f>D13</f>
        <v>4.2584434654919234E-2</v>
      </c>
      <c r="E25" s="3" t="s">
        <v>38</v>
      </c>
      <c r="F25" s="3"/>
      <c r="G25" s="2">
        <v>11</v>
      </c>
      <c r="H25" s="2" t="s">
        <v>34</v>
      </c>
      <c r="I25" s="2">
        <f>J13</f>
        <v>3.039167885584268E-2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</row>
    <row r="26" spans="1:63" x14ac:dyDescent="0.2">
      <c r="A26" s="2">
        <v>12</v>
      </c>
      <c r="B26" s="2" t="s">
        <v>13</v>
      </c>
      <c r="C26" s="2">
        <f>$D$6*$E$26*F26</f>
        <v>9.2431718061674023E-2</v>
      </c>
      <c r="E26" s="3">
        <v>0.53800000000000003</v>
      </c>
      <c r="F26" s="3">
        <v>0.5</v>
      </c>
      <c r="G26" s="2">
        <v>12</v>
      </c>
      <c r="H26" s="2" t="s">
        <v>13</v>
      </c>
      <c r="I26" s="2">
        <f>$E$26*F26*$J$6</f>
        <v>0.12171233544612385</v>
      </c>
      <c r="K26" s="2">
        <v>1</v>
      </c>
      <c r="L26" s="2">
        <v>1</v>
      </c>
      <c r="M26" s="2">
        <v>7</v>
      </c>
      <c r="N26" s="2">
        <v>1</v>
      </c>
      <c r="O26" s="2">
        <v>5</v>
      </c>
      <c r="P26" s="2">
        <v>6</v>
      </c>
      <c r="Q26" s="2">
        <v>7</v>
      </c>
      <c r="R26" s="2">
        <v>5</v>
      </c>
    </row>
    <row r="27" spans="1:63" x14ac:dyDescent="0.2">
      <c r="A27" s="2">
        <v>13</v>
      </c>
      <c r="B27" s="2" t="s">
        <v>14</v>
      </c>
      <c r="C27" s="2">
        <f>$D$6*$E$26*F27</f>
        <v>9.2431718061674023E-2</v>
      </c>
      <c r="E27" s="3"/>
      <c r="F27" s="3">
        <v>0.5</v>
      </c>
      <c r="G27" s="2">
        <v>13</v>
      </c>
      <c r="H27" s="2" t="s">
        <v>14</v>
      </c>
      <c r="I27" s="2">
        <f>$E$26*F27*$J$6</f>
        <v>0.12171233544612385</v>
      </c>
      <c r="K27" s="2">
        <v>1</v>
      </c>
      <c r="L27" s="2">
        <v>2</v>
      </c>
      <c r="M27" s="2">
        <v>4</v>
      </c>
      <c r="N27" s="2">
        <v>2</v>
      </c>
      <c r="O27" s="2">
        <v>5</v>
      </c>
      <c r="P27" s="2">
        <v>7</v>
      </c>
      <c r="Q27" s="2">
        <v>1</v>
      </c>
      <c r="R27" s="2">
        <v>4</v>
      </c>
    </row>
    <row r="28" spans="1:63" x14ac:dyDescent="0.2">
      <c r="A28" s="2">
        <v>14</v>
      </c>
      <c r="B28" s="2" t="s">
        <v>15</v>
      </c>
      <c r="C28" s="2">
        <f>E28*D6</f>
        <v>5.2572687224669602E-2</v>
      </c>
      <c r="E28" s="3">
        <v>0.153</v>
      </c>
      <c r="F28" s="3"/>
      <c r="G28" s="2">
        <v>14</v>
      </c>
      <c r="H28" s="2" t="s">
        <v>15</v>
      </c>
      <c r="I28" s="2">
        <f>E28*J6</f>
        <v>6.9226718673817647E-2</v>
      </c>
      <c r="K28" s="2">
        <v>1</v>
      </c>
      <c r="L28" s="2">
        <v>2</v>
      </c>
      <c r="M28" s="2">
        <v>3</v>
      </c>
      <c r="N28" s="2">
        <v>4</v>
      </c>
      <c r="O28" s="2">
        <v>5</v>
      </c>
      <c r="P28" s="2">
        <v>6</v>
      </c>
      <c r="Q28" s="2">
        <v>7</v>
      </c>
      <c r="R28" s="2">
        <v>8</v>
      </c>
    </row>
    <row r="29" spans="1:63" x14ac:dyDescent="0.2">
      <c r="A29" s="2">
        <v>15</v>
      </c>
      <c r="B29" s="2" t="s">
        <v>16</v>
      </c>
      <c r="C29" s="2">
        <f>$E$29*F29*$D$6</f>
        <v>2.1235242290748899E-2</v>
      </c>
      <c r="E29" s="3">
        <v>0.309</v>
      </c>
      <c r="F29" s="3">
        <v>0.2</v>
      </c>
      <c r="G29" s="2">
        <v>15</v>
      </c>
      <c r="H29" s="2" t="s">
        <v>16</v>
      </c>
      <c r="I29" s="2">
        <f>$E$29*F29*$J$6</f>
        <v>2.7962164797659679E-2</v>
      </c>
      <c r="K29" s="2">
        <v>1</v>
      </c>
      <c r="L29" s="2">
        <v>2</v>
      </c>
      <c r="M29" s="2">
        <v>4</v>
      </c>
      <c r="N29" s="2">
        <v>2</v>
      </c>
      <c r="O29" s="2">
        <v>7</v>
      </c>
      <c r="P29" s="2">
        <v>7</v>
      </c>
      <c r="Q29" s="2">
        <v>1</v>
      </c>
      <c r="R29" s="2">
        <v>4</v>
      </c>
    </row>
    <row r="30" spans="1:63" x14ac:dyDescent="0.2">
      <c r="A30" s="2">
        <v>16</v>
      </c>
      <c r="B30" s="2" t="s">
        <v>17</v>
      </c>
      <c r="C30" s="2">
        <f>$E$29*F30*$D$6</f>
        <v>5.3088105726872246E-2</v>
      </c>
      <c r="E30" s="3"/>
      <c r="F30" s="3">
        <v>0.5</v>
      </c>
      <c r="G30" s="2">
        <v>16</v>
      </c>
      <c r="H30" s="2" t="s">
        <v>17</v>
      </c>
      <c r="I30" s="2">
        <f>$E$29*F30*$J$6</f>
        <v>6.9905411994149194E-2</v>
      </c>
      <c r="K30" s="2">
        <v>1</v>
      </c>
      <c r="L30" s="2">
        <v>2</v>
      </c>
      <c r="M30" s="2">
        <v>3</v>
      </c>
      <c r="N30" s="2">
        <v>2</v>
      </c>
      <c r="O30" s="2">
        <v>6</v>
      </c>
      <c r="P30" s="2">
        <v>6</v>
      </c>
      <c r="Q30" s="2">
        <v>1</v>
      </c>
      <c r="R30" s="2">
        <v>3</v>
      </c>
      <c r="AL30" s="2">
        <v>1</v>
      </c>
      <c r="AM30" s="2">
        <v>2</v>
      </c>
      <c r="AN30" s="2">
        <v>3</v>
      </c>
      <c r="AO30" s="2">
        <v>4</v>
      </c>
      <c r="AP30" s="2">
        <v>5</v>
      </c>
      <c r="AQ30" s="2">
        <v>6</v>
      </c>
      <c r="AR30" s="2">
        <v>7</v>
      </c>
      <c r="AS30" s="2">
        <v>8</v>
      </c>
      <c r="AT30" s="2">
        <v>9</v>
      </c>
      <c r="AU30" s="2">
        <v>10</v>
      </c>
      <c r="AV30" s="2">
        <v>11</v>
      </c>
      <c r="AW30" s="2">
        <v>12</v>
      </c>
      <c r="AX30" s="2">
        <v>13</v>
      </c>
      <c r="AY30" s="2">
        <v>14</v>
      </c>
      <c r="AZ30" s="2">
        <v>15</v>
      </c>
      <c r="BA30" s="2">
        <v>16</v>
      </c>
      <c r="BB30" s="2">
        <v>17</v>
      </c>
      <c r="BC30" s="2">
        <v>18</v>
      </c>
      <c r="BD30" s="2">
        <v>19</v>
      </c>
      <c r="BE30" s="2">
        <v>20</v>
      </c>
      <c r="BF30" s="2">
        <v>21</v>
      </c>
      <c r="BG30" s="2">
        <v>22</v>
      </c>
      <c r="BH30" s="2">
        <v>23</v>
      </c>
      <c r="BI30" s="2">
        <v>24</v>
      </c>
      <c r="BJ30" s="2">
        <v>25</v>
      </c>
      <c r="BK30" s="2">
        <v>26</v>
      </c>
    </row>
    <row r="31" spans="1:63" x14ac:dyDescent="0.2">
      <c r="A31" s="2">
        <v>17</v>
      </c>
      <c r="B31" s="2" t="s">
        <v>18</v>
      </c>
      <c r="C31" s="2">
        <f>$E$29*F31*$D$6</f>
        <v>3.1852863436123348E-2</v>
      </c>
      <c r="E31" s="3"/>
      <c r="F31" s="3">
        <v>0.3</v>
      </c>
      <c r="G31" s="2">
        <v>17</v>
      </c>
      <c r="H31" s="2" t="s">
        <v>18</v>
      </c>
      <c r="I31" s="2">
        <f>$E$29*F31*$J$6</f>
        <v>4.1943247196489515E-2</v>
      </c>
      <c r="K31" s="2">
        <v>1</v>
      </c>
      <c r="L31" s="2">
        <v>2</v>
      </c>
      <c r="M31" s="2">
        <v>3</v>
      </c>
      <c r="N31" s="2">
        <v>4</v>
      </c>
      <c r="O31" s="2">
        <v>5</v>
      </c>
      <c r="P31" s="2">
        <v>6</v>
      </c>
      <c r="Q31" s="2">
        <v>7</v>
      </c>
      <c r="R31" s="2">
        <v>8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2</v>
      </c>
      <c r="BE31" s="2">
        <v>2</v>
      </c>
      <c r="BF31" s="2">
        <v>2</v>
      </c>
      <c r="BG31" s="2">
        <v>2</v>
      </c>
      <c r="BH31" s="2">
        <v>2</v>
      </c>
      <c r="BI31" s="2">
        <v>2</v>
      </c>
      <c r="BJ31" s="2">
        <v>2</v>
      </c>
      <c r="BK31" s="2">
        <v>2</v>
      </c>
    </row>
    <row r="32" spans="1:63" x14ac:dyDescent="0.2">
      <c r="B32" s="2" t="s">
        <v>32</v>
      </c>
      <c r="C32" s="2">
        <v>0.99999999999999989</v>
      </c>
      <c r="H32" s="2" t="s">
        <v>32</v>
      </c>
      <c r="I32" s="2">
        <f>SUM(I15:I28)+(1/F29)*I29</f>
        <v>0.99967495530635464</v>
      </c>
      <c r="AM32" s="1" t="s">
        <v>19</v>
      </c>
      <c r="AN32" s="2" t="s">
        <v>23</v>
      </c>
      <c r="AO32" s="2" t="s">
        <v>24</v>
      </c>
      <c r="AP32" s="2" t="s">
        <v>25</v>
      </c>
      <c r="AQ32" s="2" t="s">
        <v>26</v>
      </c>
      <c r="AR32" s="2" t="s">
        <v>27</v>
      </c>
      <c r="AS32" s="2" t="s">
        <v>28</v>
      </c>
      <c r="AT32" s="2" t="s">
        <v>29</v>
      </c>
      <c r="AU32" s="2" t="s">
        <v>30</v>
      </c>
      <c r="AV32" s="2" t="s">
        <v>23</v>
      </c>
      <c r="AW32" s="2" t="s">
        <v>24</v>
      </c>
      <c r="AX32" s="2" t="s">
        <v>25</v>
      </c>
      <c r="AY32" s="2" t="s">
        <v>26</v>
      </c>
      <c r="AZ32" s="2" t="s">
        <v>27</v>
      </c>
      <c r="BA32" s="2" t="s">
        <v>28</v>
      </c>
      <c r="BB32" s="2" t="s">
        <v>29</v>
      </c>
      <c r="BC32" s="2" t="s">
        <v>30</v>
      </c>
      <c r="BD32" s="2" t="s">
        <v>23</v>
      </c>
      <c r="BE32" s="2" t="s">
        <v>24</v>
      </c>
      <c r="BF32" s="2" t="s">
        <v>25</v>
      </c>
      <c r="BG32" s="2" t="s">
        <v>26</v>
      </c>
      <c r="BH32" s="2" t="s">
        <v>27</v>
      </c>
      <c r="BI32" s="2" t="s">
        <v>28</v>
      </c>
      <c r="BJ32" s="2" t="s">
        <v>29</v>
      </c>
      <c r="BK32" s="2" t="s">
        <v>30</v>
      </c>
    </row>
    <row r="33" spans="7:63" x14ac:dyDescent="0.2">
      <c r="AL33" s="2">
        <v>1</v>
      </c>
      <c r="AM33" s="2" t="s">
        <v>7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</row>
    <row r="34" spans="7:63" x14ac:dyDescent="0.2">
      <c r="AL34" s="2">
        <v>2</v>
      </c>
      <c r="AM34" s="2" t="s">
        <v>8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</row>
    <row r="35" spans="7:63" x14ac:dyDescent="0.2">
      <c r="AL35" s="2">
        <v>3</v>
      </c>
      <c r="AM35" s="2" t="s">
        <v>5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</row>
    <row r="36" spans="7:63" x14ac:dyDescent="0.2">
      <c r="H36" s="1" t="s">
        <v>35</v>
      </c>
      <c r="K36" s="2" t="s">
        <v>48</v>
      </c>
      <c r="L36" s="2" t="s">
        <v>48</v>
      </c>
      <c r="M36" s="2" t="s">
        <v>48</v>
      </c>
      <c r="N36" s="2" t="s">
        <v>48</v>
      </c>
      <c r="O36" s="2" t="s">
        <v>48</v>
      </c>
      <c r="P36" s="2" t="s">
        <v>48</v>
      </c>
      <c r="Q36" s="2" t="s">
        <v>48</v>
      </c>
      <c r="R36" s="2" t="s">
        <v>48</v>
      </c>
      <c r="S36" s="2" t="s">
        <v>50</v>
      </c>
      <c r="T36" s="2" t="s">
        <v>50</v>
      </c>
      <c r="U36" s="2" t="s">
        <v>50</v>
      </c>
      <c r="V36" s="2" t="s">
        <v>50</v>
      </c>
      <c r="W36" s="2" t="s">
        <v>50</v>
      </c>
      <c r="X36" s="2" t="s">
        <v>50</v>
      </c>
      <c r="Y36" s="2" t="s">
        <v>50</v>
      </c>
      <c r="Z36" s="2" t="s">
        <v>50</v>
      </c>
      <c r="AA36" s="2" t="s">
        <v>49</v>
      </c>
      <c r="AB36" s="2" t="s">
        <v>49</v>
      </c>
      <c r="AC36" s="2" t="s">
        <v>49</v>
      </c>
      <c r="AD36" s="2" t="s">
        <v>49</v>
      </c>
      <c r="AE36" s="2" t="s">
        <v>49</v>
      </c>
      <c r="AF36" s="2" t="s">
        <v>49</v>
      </c>
      <c r="AG36" s="2" t="s">
        <v>49</v>
      </c>
      <c r="AH36" s="2" t="s">
        <v>49</v>
      </c>
      <c r="AL36" s="2">
        <v>4</v>
      </c>
      <c r="AM36" s="2" t="s">
        <v>9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</row>
    <row r="37" spans="7:63" x14ac:dyDescent="0.2">
      <c r="H37" s="2" t="s">
        <v>31</v>
      </c>
      <c r="K37" s="2" t="s">
        <v>23</v>
      </c>
      <c r="L37" s="2" t="s">
        <v>24</v>
      </c>
      <c r="M37" s="2" t="s">
        <v>25</v>
      </c>
      <c r="N37" s="2" t="s">
        <v>26</v>
      </c>
      <c r="O37" s="2" t="s">
        <v>27</v>
      </c>
      <c r="P37" s="2" t="s">
        <v>28</v>
      </c>
      <c r="Q37" s="2" t="s">
        <v>29</v>
      </c>
      <c r="R37" s="2" t="s">
        <v>30</v>
      </c>
      <c r="S37" s="2" t="s">
        <v>23</v>
      </c>
      <c r="T37" s="2" t="s">
        <v>24</v>
      </c>
      <c r="U37" s="2" t="s">
        <v>25</v>
      </c>
      <c r="V37" s="2" t="s">
        <v>26</v>
      </c>
      <c r="W37" s="2" t="s">
        <v>27</v>
      </c>
      <c r="X37" s="2" t="s">
        <v>28</v>
      </c>
      <c r="Y37" s="2" t="s">
        <v>29</v>
      </c>
      <c r="Z37" s="2" t="s">
        <v>30</v>
      </c>
      <c r="AA37" s="2" t="s">
        <v>23</v>
      </c>
      <c r="AB37" s="2" t="s">
        <v>24</v>
      </c>
      <c r="AC37" s="2" t="s">
        <v>25</v>
      </c>
      <c r="AD37" s="2" t="s">
        <v>26</v>
      </c>
      <c r="AE37" s="2" t="s">
        <v>27</v>
      </c>
      <c r="AF37" s="2" t="s">
        <v>28</v>
      </c>
      <c r="AG37" s="2" t="s">
        <v>29</v>
      </c>
      <c r="AH37" s="2" t="s">
        <v>30</v>
      </c>
      <c r="AL37" s="2">
        <v>5</v>
      </c>
      <c r="AM37" s="2" t="s">
        <v>10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</row>
    <row r="38" spans="7:63" x14ac:dyDescent="0.2">
      <c r="G38" s="2">
        <v>1</v>
      </c>
      <c r="H38" s="2" t="s">
        <v>7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L38" s="2">
        <v>6</v>
      </c>
      <c r="AM38" s="2" t="s">
        <v>11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</row>
    <row r="39" spans="7:63" x14ac:dyDescent="0.2">
      <c r="G39" s="2">
        <v>2</v>
      </c>
      <c r="H39" s="2" t="s">
        <v>8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L39" s="2">
        <v>7</v>
      </c>
      <c r="AM39" s="2" t="s">
        <v>12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</row>
    <row r="40" spans="7:63" x14ac:dyDescent="0.2">
      <c r="G40" s="2">
        <v>3</v>
      </c>
      <c r="H40" s="2" t="s">
        <v>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L40" s="2">
        <v>8</v>
      </c>
      <c r="AM40" s="2" t="s">
        <v>36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</row>
    <row r="41" spans="7:63" x14ac:dyDescent="0.2">
      <c r="G41" s="2">
        <v>4</v>
      </c>
      <c r="H41" s="2" t="s">
        <v>9</v>
      </c>
      <c r="K41" s="2">
        <v>0</v>
      </c>
      <c r="L41" s="2">
        <v>0</v>
      </c>
      <c r="M41" s="2">
        <v>0</v>
      </c>
      <c r="N41" s="2">
        <v>1</v>
      </c>
      <c r="O41" s="2">
        <v>1</v>
      </c>
      <c r="P41" s="2">
        <v>0</v>
      </c>
      <c r="Q41" s="2">
        <v>1</v>
      </c>
      <c r="R41" s="2">
        <v>1</v>
      </c>
      <c r="S41" s="2">
        <v>0</v>
      </c>
      <c r="T41" s="2">
        <v>0</v>
      </c>
      <c r="U41" s="2">
        <v>0</v>
      </c>
      <c r="V41" s="2">
        <v>1</v>
      </c>
      <c r="W41" s="2">
        <v>1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0</v>
      </c>
      <c r="AD41" s="2">
        <v>1</v>
      </c>
      <c r="AE41" s="2">
        <v>1</v>
      </c>
      <c r="AF41" s="2">
        <v>0</v>
      </c>
      <c r="AG41" s="2">
        <v>1</v>
      </c>
      <c r="AH41" s="2">
        <v>1</v>
      </c>
      <c r="AL41" s="2">
        <v>9</v>
      </c>
      <c r="AM41" s="2" t="s">
        <v>37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</row>
    <row r="42" spans="7:63" x14ac:dyDescent="0.2">
      <c r="G42" s="2">
        <v>5</v>
      </c>
      <c r="H42" s="2" t="s">
        <v>10</v>
      </c>
      <c r="K42" s="2">
        <v>0</v>
      </c>
      <c r="L42" s="2">
        <v>0</v>
      </c>
      <c r="M42" s="2">
        <v>1</v>
      </c>
      <c r="N42" s="2">
        <v>1</v>
      </c>
      <c r="O42" s="2">
        <v>2</v>
      </c>
      <c r="P42" s="2">
        <v>1</v>
      </c>
      <c r="Q42" s="2">
        <v>1</v>
      </c>
      <c r="R42" s="2">
        <v>2</v>
      </c>
      <c r="S42" s="2">
        <v>0</v>
      </c>
      <c r="T42" s="2">
        <v>0</v>
      </c>
      <c r="U42" s="2">
        <v>1</v>
      </c>
      <c r="V42" s="2">
        <v>1</v>
      </c>
      <c r="W42" s="2">
        <v>2</v>
      </c>
      <c r="X42" s="2">
        <v>1</v>
      </c>
      <c r="Y42" s="2">
        <v>1</v>
      </c>
      <c r="Z42" s="2">
        <v>2</v>
      </c>
      <c r="AA42" s="2">
        <v>0</v>
      </c>
      <c r="AB42" s="2">
        <v>0</v>
      </c>
      <c r="AC42" s="2">
        <v>1</v>
      </c>
      <c r="AD42" s="2">
        <v>1</v>
      </c>
      <c r="AE42" s="2">
        <v>2</v>
      </c>
      <c r="AF42" s="2">
        <v>1</v>
      </c>
      <c r="AG42" s="2">
        <v>1</v>
      </c>
      <c r="AH42" s="2">
        <v>2</v>
      </c>
      <c r="AL42" s="2">
        <v>10</v>
      </c>
      <c r="AM42" s="2" t="s">
        <v>33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</row>
    <row r="43" spans="7:63" x14ac:dyDescent="0.2">
      <c r="G43" s="2">
        <v>6</v>
      </c>
      <c r="H43" s="2" t="s">
        <v>11</v>
      </c>
      <c r="K43" s="2">
        <v>0</v>
      </c>
      <c r="L43" s="2">
        <v>0</v>
      </c>
      <c r="M43" s="2">
        <v>1</v>
      </c>
      <c r="N43" s="2">
        <v>1</v>
      </c>
      <c r="O43" s="2">
        <v>2</v>
      </c>
      <c r="P43" s="2">
        <v>1</v>
      </c>
      <c r="Q43" s="2">
        <v>1</v>
      </c>
      <c r="R43" s="2">
        <v>2</v>
      </c>
      <c r="S43" s="2">
        <v>0</v>
      </c>
      <c r="T43" s="2">
        <v>0</v>
      </c>
      <c r="U43" s="2">
        <v>1</v>
      </c>
      <c r="V43" s="2">
        <v>1</v>
      </c>
      <c r="W43" s="2">
        <v>2</v>
      </c>
      <c r="X43" s="2">
        <v>1</v>
      </c>
      <c r="Y43" s="2">
        <v>1</v>
      </c>
      <c r="Z43" s="2">
        <v>2</v>
      </c>
      <c r="AA43" s="2">
        <v>0</v>
      </c>
      <c r="AB43" s="2">
        <v>0</v>
      </c>
      <c r="AC43" s="2">
        <v>1</v>
      </c>
      <c r="AD43" s="2">
        <v>1</v>
      </c>
      <c r="AE43" s="2">
        <v>2</v>
      </c>
      <c r="AF43" s="2">
        <v>1</v>
      </c>
      <c r="AG43" s="2">
        <v>1</v>
      </c>
      <c r="AH43" s="2">
        <v>2</v>
      </c>
      <c r="AL43" s="2">
        <v>11</v>
      </c>
      <c r="AM43" s="2" t="s">
        <v>34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</row>
    <row r="44" spans="7:63" x14ac:dyDescent="0.2">
      <c r="G44" s="2">
        <v>7</v>
      </c>
      <c r="H44" s="2" t="s">
        <v>12</v>
      </c>
      <c r="K44" s="2">
        <v>0</v>
      </c>
      <c r="L44" s="2">
        <v>0</v>
      </c>
      <c r="M44" s="2">
        <v>0</v>
      </c>
      <c r="N44" s="2">
        <v>1</v>
      </c>
      <c r="O44" s="2">
        <v>1</v>
      </c>
      <c r="P44" s="2">
        <v>0</v>
      </c>
      <c r="Q44" s="2">
        <v>1</v>
      </c>
      <c r="R44" s="2">
        <v>1</v>
      </c>
      <c r="S44" s="2">
        <v>0</v>
      </c>
      <c r="T44" s="2">
        <v>0</v>
      </c>
      <c r="U44" s="2">
        <v>0</v>
      </c>
      <c r="V44" s="2">
        <v>1</v>
      </c>
      <c r="W44" s="2">
        <v>1</v>
      </c>
      <c r="X44" s="2">
        <v>0</v>
      </c>
      <c r="Y44" s="2">
        <v>1</v>
      </c>
      <c r="Z44" s="2">
        <v>1</v>
      </c>
      <c r="AA44" s="2">
        <v>0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1</v>
      </c>
      <c r="AH44" s="2">
        <v>1</v>
      </c>
      <c r="AL44" s="2">
        <v>12</v>
      </c>
      <c r="AM44" s="2" t="s">
        <v>13</v>
      </c>
      <c r="AN44" s="2">
        <v>1</v>
      </c>
      <c r="AO44" s="2">
        <v>2</v>
      </c>
      <c r="AP44" s="2">
        <v>2</v>
      </c>
      <c r="AQ44" s="2">
        <v>2</v>
      </c>
      <c r="AR44" s="2">
        <v>1</v>
      </c>
      <c r="AS44" s="2">
        <v>1</v>
      </c>
      <c r="AT44" s="2">
        <v>1</v>
      </c>
      <c r="AU44" s="2">
        <v>2</v>
      </c>
      <c r="AV44" s="2">
        <v>1</v>
      </c>
      <c r="AW44" s="2">
        <v>2</v>
      </c>
      <c r="AX44" s="2">
        <v>2</v>
      </c>
      <c r="AY44" s="2">
        <v>2</v>
      </c>
      <c r="AZ44" s="2">
        <v>1</v>
      </c>
      <c r="BA44" s="2">
        <v>1</v>
      </c>
      <c r="BB44" s="2">
        <v>1</v>
      </c>
      <c r="BC44" s="2">
        <v>2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</row>
    <row r="45" spans="7:63" x14ac:dyDescent="0.2">
      <c r="G45" s="2">
        <v>8</v>
      </c>
      <c r="H45" s="2" t="s">
        <v>36</v>
      </c>
      <c r="K45" s="2">
        <v>0</v>
      </c>
      <c r="L45" s="2">
        <v>0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2</v>
      </c>
      <c r="S45" s="2">
        <v>0</v>
      </c>
      <c r="T45" s="2">
        <v>0</v>
      </c>
      <c r="U45" s="2">
        <v>1</v>
      </c>
      <c r="V45" s="2">
        <v>1</v>
      </c>
      <c r="W45" s="2">
        <v>2</v>
      </c>
      <c r="X45" s="2">
        <v>1</v>
      </c>
      <c r="Y45" s="2">
        <v>1</v>
      </c>
      <c r="Z45" s="2">
        <v>2</v>
      </c>
      <c r="AA45" s="2">
        <v>0</v>
      </c>
      <c r="AB45" s="2">
        <v>0</v>
      </c>
      <c r="AC45" s="2">
        <v>1</v>
      </c>
      <c r="AD45" s="2">
        <v>1</v>
      </c>
      <c r="AE45" s="2">
        <v>2</v>
      </c>
      <c r="AF45" s="2">
        <v>1</v>
      </c>
      <c r="AG45" s="2">
        <v>1</v>
      </c>
      <c r="AH45" s="2">
        <v>2</v>
      </c>
      <c r="AL45" s="2">
        <v>13</v>
      </c>
      <c r="AM45" s="2" t="s">
        <v>14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</row>
    <row r="46" spans="7:63" x14ac:dyDescent="0.2">
      <c r="G46" s="2">
        <v>9</v>
      </c>
      <c r="H46" s="2" t="s">
        <v>37</v>
      </c>
      <c r="K46" s="2">
        <v>0</v>
      </c>
      <c r="L46" s="2">
        <v>1</v>
      </c>
      <c r="M46" s="2">
        <v>2</v>
      </c>
      <c r="N46" s="2">
        <v>2</v>
      </c>
      <c r="O46" s="2">
        <v>2</v>
      </c>
      <c r="P46" s="2">
        <v>1</v>
      </c>
      <c r="Q46" s="2">
        <v>1</v>
      </c>
      <c r="R46" s="2">
        <v>3</v>
      </c>
      <c r="S46" s="2">
        <v>0</v>
      </c>
      <c r="T46" s="2">
        <v>1</v>
      </c>
      <c r="U46" s="2">
        <v>2</v>
      </c>
      <c r="V46" s="2">
        <v>2</v>
      </c>
      <c r="W46" s="2">
        <v>2</v>
      </c>
      <c r="X46" s="2">
        <v>1</v>
      </c>
      <c r="Y46" s="2">
        <v>1</v>
      </c>
      <c r="Z46" s="2">
        <v>3</v>
      </c>
      <c r="AA46" s="2">
        <v>0</v>
      </c>
      <c r="AB46" s="2">
        <v>1</v>
      </c>
      <c r="AC46" s="2">
        <v>2</v>
      </c>
      <c r="AD46" s="2">
        <v>2</v>
      </c>
      <c r="AE46" s="2">
        <v>2</v>
      </c>
      <c r="AF46" s="2">
        <v>1</v>
      </c>
      <c r="AG46" s="2">
        <v>1</v>
      </c>
      <c r="AH46" s="2">
        <v>3</v>
      </c>
      <c r="AL46" s="2">
        <v>14</v>
      </c>
      <c r="AM46" s="2" t="s">
        <v>15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</row>
    <row r="47" spans="7:63" x14ac:dyDescent="0.2">
      <c r="G47" s="2">
        <v>10</v>
      </c>
      <c r="H47" s="2" t="s">
        <v>33</v>
      </c>
      <c r="K47" s="2">
        <v>0</v>
      </c>
      <c r="L47" s="2">
        <v>1</v>
      </c>
      <c r="M47" s="2">
        <v>2</v>
      </c>
      <c r="N47" s="2">
        <v>2</v>
      </c>
      <c r="O47" s="2">
        <v>2</v>
      </c>
      <c r="P47" s="2">
        <v>1</v>
      </c>
      <c r="Q47" s="2">
        <v>1</v>
      </c>
      <c r="R47" s="2">
        <v>3</v>
      </c>
      <c r="S47" s="2">
        <v>0</v>
      </c>
      <c r="T47" s="2">
        <v>1</v>
      </c>
      <c r="U47" s="2">
        <v>2</v>
      </c>
      <c r="V47" s="2">
        <v>2</v>
      </c>
      <c r="W47" s="2">
        <v>2</v>
      </c>
      <c r="X47" s="2">
        <v>1</v>
      </c>
      <c r="Y47" s="2">
        <v>1</v>
      </c>
      <c r="Z47" s="2">
        <v>3</v>
      </c>
      <c r="AA47" s="2">
        <v>0</v>
      </c>
      <c r="AB47" s="2">
        <v>1</v>
      </c>
      <c r="AC47" s="2">
        <v>2</v>
      </c>
      <c r="AD47" s="2">
        <v>2</v>
      </c>
      <c r="AE47" s="2">
        <v>2</v>
      </c>
      <c r="AF47" s="2">
        <v>1</v>
      </c>
      <c r="AG47" s="2">
        <v>1</v>
      </c>
      <c r="AH47" s="2">
        <v>3</v>
      </c>
      <c r="AL47" s="2">
        <v>15</v>
      </c>
      <c r="AM47" s="2" t="s">
        <v>16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</row>
    <row r="48" spans="7:63" x14ac:dyDescent="0.2">
      <c r="G48" s="2">
        <v>11</v>
      </c>
      <c r="H48" s="2" t="s">
        <v>34</v>
      </c>
      <c r="K48" s="2">
        <v>1</v>
      </c>
      <c r="L48" s="2">
        <v>2</v>
      </c>
      <c r="M48" s="2">
        <v>3</v>
      </c>
      <c r="N48" s="2">
        <v>3</v>
      </c>
      <c r="O48" s="2">
        <v>3</v>
      </c>
      <c r="P48" s="2">
        <v>2</v>
      </c>
      <c r="Q48" s="2">
        <v>2</v>
      </c>
      <c r="R48" s="2">
        <v>4</v>
      </c>
      <c r="S48" s="2">
        <v>1</v>
      </c>
      <c r="T48" s="2">
        <v>2</v>
      </c>
      <c r="U48" s="2">
        <v>3</v>
      </c>
      <c r="V48" s="2">
        <v>3</v>
      </c>
      <c r="W48" s="2">
        <v>3</v>
      </c>
      <c r="X48" s="2">
        <v>2</v>
      </c>
      <c r="Y48" s="2">
        <v>2</v>
      </c>
      <c r="Z48" s="2">
        <v>4</v>
      </c>
      <c r="AA48" s="2">
        <v>1</v>
      </c>
      <c r="AB48" s="2">
        <v>2</v>
      </c>
      <c r="AC48" s="2">
        <v>3</v>
      </c>
      <c r="AD48" s="2">
        <v>3</v>
      </c>
      <c r="AE48" s="2">
        <v>3</v>
      </c>
      <c r="AF48" s="2">
        <v>2</v>
      </c>
      <c r="AG48" s="2">
        <v>2</v>
      </c>
      <c r="AH48" s="2">
        <v>4</v>
      </c>
      <c r="AL48" s="2">
        <v>16</v>
      </c>
      <c r="AM48" s="2" t="s">
        <v>17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</row>
    <row r="49" spans="5:63" x14ac:dyDescent="0.2">
      <c r="G49" s="2">
        <v>12</v>
      </c>
      <c r="H49" s="2" t="s">
        <v>13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L49" s="2">
        <v>17</v>
      </c>
      <c r="AM49" s="2" t="s">
        <v>18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</row>
    <row r="50" spans="5:63" x14ac:dyDescent="0.2">
      <c r="G50" s="2">
        <v>13</v>
      </c>
      <c r="H50" s="2" t="s">
        <v>14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1</v>
      </c>
      <c r="R50" s="2">
        <v>1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1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5:63" x14ac:dyDescent="0.2">
      <c r="G51" s="2">
        <v>14</v>
      </c>
      <c r="H51" s="2" t="s">
        <v>15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5:63" x14ac:dyDescent="0.2">
      <c r="G52" s="2">
        <v>15</v>
      </c>
      <c r="H52" s="2" t="s">
        <v>16</v>
      </c>
      <c r="K52" s="2">
        <v>0</v>
      </c>
      <c r="L52" s="2">
        <v>0</v>
      </c>
      <c r="M52" s="2">
        <v>0</v>
      </c>
      <c r="N52" s="2">
        <v>1</v>
      </c>
      <c r="O52" s="2">
        <v>1</v>
      </c>
      <c r="P52" s="2">
        <v>0</v>
      </c>
      <c r="Q52" s="2">
        <v>1</v>
      </c>
      <c r="R52" s="2">
        <v>1</v>
      </c>
      <c r="S52" s="2">
        <v>0</v>
      </c>
      <c r="T52" s="2">
        <v>0</v>
      </c>
      <c r="U52" s="2">
        <v>0</v>
      </c>
      <c r="V52" s="2">
        <v>1</v>
      </c>
      <c r="W52" s="2">
        <v>1</v>
      </c>
      <c r="X52" s="2">
        <v>0</v>
      </c>
      <c r="Y52" s="2">
        <v>1</v>
      </c>
      <c r="Z52" s="2">
        <v>1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</row>
    <row r="53" spans="5:63" x14ac:dyDescent="0.2">
      <c r="G53" s="2">
        <v>16</v>
      </c>
      <c r="H53" s="2" t="s">
        <v>17</v>
      </c>
      <c r="K53" s="2">
        <v>0</v>
      </c>
      <c r="L53" s="2">
        <v>0</v>
      </c>
      <c r="M53" s="2">
        <v>0</v>
      </c>
      <c r="N53" s="2">
        <v>1</v>
      </c>
      <c r="O53" s="2">
        <v>1</v>
      </c>
      <c r="P53" s="2">
        <v>0</v>
      </c>
      <c r="Q53" s="2">
        <v>1</v>
      </c>
      <c r="R53" s="2">
        <v>1</v>
      </c>
      <c r="S53" s="2">
        <v>0</v>
      </c>
      <c r="T53" s="2">
        <v>0</v>
      </c>
      <c r="U53" s="2">
        <v>0</v>
      </c>
      <c r="V53" s="2">
        <v>1</v>
      </c>
      <c r="W53" s="2">
        <v>1</v>
      </c>
      <c r="X53" s="2">
        <v>0</v>
      </c>
      <c r="Y53" s="2">
        <v>1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5:63" x14ac:dyDescent="0.2">
      <c r="G54" s="2">
        <v>17</v>
      </c>
      <c r="H54" s="2" t="s">
        <v>18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5:63" x14ac:dyDescent="0.2">
      <c r="L55" s="2" t="s">
        <v>52</v>
      </c>
      <c r="M55" s="2">
        <f ca="1">MATCH("yes",N58:N72,0)</f>
        <v>5</v>
      </c>
    </row>
    <row r="56" spans="5:63" x14ac:dyDescent="0.2">
      <c r="L56" s="2" t="s">
        <v>45</v>
      </c>
      <c r="M56" s="2">
        <f ca="1">_xll.RiskOutput("runs") + SUM(OFFSET(K57,0,0,M55,1))</f>
        <v>0</v>
      </c>
    </row>
    <row r="57" spans="5:63" ht="25.5" x14ac:dyDescent="0.2">
      <c r="E57" s="2" t="s">
        <v>58</v>
      </c>
      <c r="F57" s="2" t="s">
        <v>40</v>
      </c>
      <c r="G57" s="5" t="s">
        <v>41</v>
      </c>
      <c r="H57" s="5" t="s">
        <v>42</v>
      </c>
      <c r="I57" s="5" t="s">
        <v>43</v>
      </c>
      <c r="J57" s="5" t="s">
        <v>44</v>
      </c>
      <c r="K57" s="5" t="s">
        <v>45</v>
      </c>
      <c r="L57" s="5" t="s">
        <v>47</v>
      </c>
      <c r="M57" s="5" t="s">
        <v>46</v>
      </c>
      <c r="N57" s="5" t="s">
        <v>51</v>
      </c>
      <c r="O57" s="5"/>
    </row>
    <row r="58" spans="5:63" x14ac:dyDescent="0.2">
      <c r="E58" s="2">
        <f ca="1">_xll.RiskDiscrete($G$8:$G$9,$F$8:$F$9)</f>
        <v>2</v>
      </c>
      <c r="F58" s="2">
        <v>1</v>
      </c>
      <c r="G58" s="2" t="str">
        <f t="shared" ref="G58:G72" si="2">HLOOKUP(I58,Lookstate,2)</f>
        <v>000</v>
      </c>
      <c r="H58" s="2" t="str">
        <f t="shared" ref="H58:H72" ca="1" si="3">VLOOKUP(J58,Events,2)</f>
        <v>GIDP</v>
      </c>
      <c r="I58" s="2">
        <v>1</v>
      </c>
      <c r="J58" s="2">
        <f ca="1">IF(E58=2,_xll.RiskDiscrete($G$15:$G$31,$I$15:$I$31),_xll.RiskDiscrete($A$15:$A$31,$C$15:$C$31))</f>
        <v>12</v>
      </c>
      <c r="K58" s="2">
        <f ca="1">VLOOKUP(J58,runs,4+I58)</f>
        <v>0</v>
      </c>
      <c r="L58" s="2">
        <f ca="1">VLOOKUP(J58,outs,I58+2)</f>
        <v>1</v>
      </c>
      <c r="M58" s="2">
        <f ca="1">L58</f>
        <v>1</v>
      </c>
      <c r="N58" s="2" t="str">
        <f ca="1">IF(M58=3,"yes","no")</f>
        <v>no</v>
      </c>
    </row>
    <row r="59" spans="5:63" x14ac:dyDescent="0.2">
      <c r="E59" s="2">
        <f ca="1">_xll.RiskDiscrete($G$8:$G$9,$F$8:$F$9)</f>
        <v>2</v>
      </c>
      <c r="F59" s="2">
        <v>2</v>
      </c>
      <c r="G59" s="2" t="str">
        <f t="shared" ca="1" si="2"/>
        <v>000</v>
      </c>
      <c r="H59" s="2" t="str">
        <f t="shared" ca="1" si="3"/>
        <v>Short single(advance one base)</v>
      </c>
      <c r="I59" s="2">
        <f t="shared" ref="I59:I72" ca="1" si="4">VLOOKUP(J58,Events,4+I58)</f>
        <v>1</v>
      </c>
      <c r="J59" s="2">
        <f ca="1">IF(E59=2,_xll.RiskDiscrete($G$15:$G$31,$I$15:$I$31),_xll.RiskDiscrete($A$15:$A$31,$C$15:$C$31))</f>
        <v>7</v>
      </c>
      <c r="K59" s="2">
        <f t="shared" ref="K59:K72" ca="1" si="5">VLOOKUP(J59,runs,4+8*M58+I59)</f>
        <v>0</v>
      </c>
      <c r="L59" s="2">
        <f t="shared" ref="L59:L72" ca="1" si="6">VLOOKUP(J59,outs,8*M58+I59+2)</f>
        <v>0</v>
      </c>
      <c r="M59" s="2">
        <f ca="1">IF(L58+M58&lt;=3,L59+M58,3)</f>
        <v>1</v>
      </c>
      <c r="N59" s="2" t="str">
        <f ca="1">IF(OR(N58="yes",M59=3),"yes","no")</f>
        <v>no</v>
      </c>
    </row>
    <row r="60" spans="5:63" x14ac:dyDescent="0.2">
      <c r="E60" s="2">
        <f ca="1">_xll.RiskDiscrete($G$8:$G$9,$F$8:$F$9)</f>
        <v>2</v>
      </c>
      <c r="F60" s="2">
        <v>3</v>
      </c>
      <c r="G60" s="2" t="str">
        <f t="shared" ca="1" si="2"/>
        <v>100</v>
      </c>
      <c r="H60" s="2" t="str">
        <f t="shared" ca="1" si="3"/>
        <v>Walk</v>
      </c>
      <c r="I60" s="2">
        <f t="shared" ca="1" si="4"/>
        <v>2</v>
      </c>
      <c r="J60" s="2">
        <f ca="1">IF(E60=2,_xll.RiskDiscrete($G$15:$G$31,$I$15:$I$31),_xll.RiskDiscrete($A$15:$A$31,$C$15:$C$31))</f>
        <v>2</v>
      </c>
      <c r="K60" s="2">
        <f t="shared" ca="1" si="5"/>
        <v>0</v>
      </c>
      <c r="L60" s="2">
        <f t="shared" ca="1" si="6"/>
        <v>0</v>
      </c>
      <c r="M60" s="2">
        <f t="shared" ref="M60:M72" ca="1" si="7">IF(L59+M59&lt;=3,L60+M59,3)</f>
        <v>1</v>
      </c>
      <c r="N60" s="2" t="str">
        <f t="shared" ref="N60:N72" ca="1" si="8">IF(OR(N59="yes",M60=3),"yes","no")</f>
        <v>no</v>
      </c>
    </row>
    <row r="61" spans="5:63" x14ac:dyDescent="0.2">
      <c r="E61" s="2">
        <f ca="1">_xll.RiskDiscrete($G$8:$G$9,$F$8:$F$9)</f>
        <v>2</v>
      </c>
      <c r="F61" s="2">
        <v>4</v>
      </c>
      <c r="G61" s="2" t="str">
        <f t="shared" ca="1" si="2"/>
        <v>110</v>
      </c>
      <c r="H61" s="2" t="str">
        <f t="shared" ca="1" si="3"/>
        <v>Strikeout</v>
      </c>
      <c r="I61" s="2">
        <f t="shared" ca="1" si="4"/>
        <v>3</v>
      </c>
      <c r="J61" s="2">
        <f ca="1">IF(E61=2,_xll.RiskDiscrete($G$15:$G$31,$I$15:$I$31),_xll.RiskDiscrete($A$15:$A$31,$C$15:$C$31))</f>
        <v>1</v>
      </c>
      <c r="K61" s="2">
        <f t="shared" ca="1" si="5"/>
        <v>0</v>
      </c>
      <c r="L61" s="2">
        <f t="shared" ca="1" si="6"/>
        <v>1</v>
      </c>
      <c r="M61" s="2">
        <f t="shared" ca="1" si="7"/>
        <v>2</v>
      </c>
      <c r="N61" s="2" t="str">
        <f t="shared" ca="1" si="8"/>
        <v>no</v>
      </c>
    </row>
    <row r="62" spans="5:63" x14ac:dyDescent="0.2">
      <c r="E62" s="2">
        <f ca="1">_xll.RiskDiscrete($G$8:$G$9,$F$8:$F$9)</f>
        <v>2</v>
      </c>
      <c r="F62" s="2">
        <v>5</v>
      </c>
      <c r="G62" s="2" t="str">
        <f t="shared" ca="1" si="2"/>
        <v>110</v>
      </c>
      <c r="H62" s="2" t="str">
        <f t="shared" ca="1" si="3"/>
        <v>Line drive or Infield fly</v>
      </c>
      <c r="I62" s="2">
        <f t="shared" ca="1" si="4"/>
        <v>3</v>
      </c>
      <c r="J62" s="2">
        <f ca="1">IF(E62=2,_xll.RiskDiscrete($G$15:$G$31,$I$15:$I$31),_xll.RiskDiscrete($A$15:$A$31,$C$15:$C$31))</f>
        <v>14</v>
      </c>
      <c r="K62" s="2">
        <f t="shared" ca="1" si="5"/>
        <v>0</v>
      </c>
      <c r="L62" s="2">
        <f t="shared" ca="1" si="6"/>
        <v>1</v>
      </c>
      <c r="M62" s="2">
        <f t="shared" ca="1" si="7"/>
        <v>3</v>
      </c>
      <c r="N62" s="2" t="str">
        <f t="shared" ca="1" si="8"/>
        <v>yes</v>
      </c>
    </row>
    <row r="63" spans="5:63" x14ac:dyDescent="0.2">
      <c r="E63" s="2">
        <f ca="1">_xll.RiskDiscrete($G$8:$G$9,$F$8:$F$9)</f>
        <v>2</v>
      </c>
      <c r="F63" s="2">
        <v>6</v>
      </c>
      <c r="G63" s="2" t="str">
        <f t="shared" ca="1" si="2"/>
        <v>110</v>
      </c>
      <c r="H63" s="2" t="str">
        <f t="shared" ca="1" si="3"/>
        <v>Medium Fly</v>
      </c>
      <c r="I63" s="2">
        <f t="shared" ca="1" si="4"/>
        <v>3</v>
      </c>
      <c r="J63" s="2">
        <f ca="1">IF(E63=2,_xll.RiskDiscrete($G$15:$G$31,$I$15:$I$31),_xll.RiskDiscrete($A$15:$A$31,$C$15:$C$31))</f>
        <v>16</v>
      </c>
      <c r="K63" s="2" t="e">
        <f t="shared" ca="1" si="5"/>
        <v>#REF!</v>
      </c>
      <c r="L63" s="2" t="e">
        <f t="shared" ca="1" si="6"/>
        <v>#REF!</v>
      </c>
      <c r="M63" s="2">
        <f t="shared" ca="1" si="7"/>
        <v>3</v>
      </c>
      <c r="N63" s="2" t="str">
        <f t="shared" ca="1" si="8"/>
        <v>yes</v>
      </c>
    </row>
    <row r="64" spans="5:63" x14ac:dyDescent="0.2">
      <c r="E64" s="2">
        <f ca="1">_xll.RiskDiscrete($G$8:$G$9,$F$8:$F$9)</f>
        <v>1</v>
      </c>
      <c r="F64" s="2">
        <v>7</v>
      </c>
      <c r="G64" s="2" t="str">
        <f t="shared" ca="1" si="2"/>
        <v>110</v>
      </c>
      <c r="H64" s="2" t="str">
        <f t="shared" ca="1" si="3"/>
        <v>Walk</v>
      </c>
      <c r="I64" s="2">
        <f t="shared" ca="1" si="4"/>
        <v>3</v>
      </c>
      <c r="J64" s="2">
        <f ca="1">IF(E64=2,_xll.RiskDiscrete($G$15:$G$31,$I$15:$I$31),_xll.RiskDiscrete($A$15:$A$31,$C$15:$C$31))</f>
        <v>2</v>
      </c>
      <c r="K64" s="2" t="e">
        <f t="shared" ca="1" si="5"/>
        <v>#REF!</v>
      </c>
      <c r="L64" s="2" t="e">
        <f t="shared" ca="1" si="6"/>
        <v>#REF!</v>
      </c>
      <c r="M64" s="2" t="e">
        <f t="shared" ca="1" si="7"/>
        <v>#REF!</v>
      </c>
      <c r="N64" s="2" t="e">
        <f t="shared" ca="1" si="8"/>
        <v>#REF!</v>
      </c>
    </row>
    <row r="65" spans="5:14" x14ac:dyDescent="0.2">
      <c r="E65" s="2">
        <f ca="1">_xll.RiskDiscrete($G$8:$G$9,$F$8:$F$9)</f>
        <v>2</v>
      </c>
      <c r="F65" s="2">
        <v>8</v>
      </c>
      <c r="G65" s="2" t="str">
        <f t="shared" ca="1" si="2"/>
        <v>111</v>
      </c>
      <c r="H65" s="2" t="str">
        <f t="shared" ca="1" si="3"/>
        <v>Medium Fly</v>
      </c>
      <c r="I65" s="2">
        <f t="shared" ca="1" si="4"/>
        <v>8</v>
      </c>
      <c r="J65" s="2">
        <f ca="1">IF(E65=2,_xll.RiskDiscrete($G$15:$G$31,$I$15:$I$31),_xll.RiskDiscrete($A$15:$A$31,$C$15:$C$31))</f>
        <v>16</v>
      </c>
      <c r="K65" s="2" t="e">
        <f t="shared" ca="1" si="5"/>
        <v>#REF!</v>
      </c>
      <c r="L65" s="2" t="e">
        <f t="shared" ca="1" si="6"/>
        <v>#REF!</v>
      </c>
      <c r="M65" s="2" t="e">
        <f t="shared" ca="1" si="7"/>
        <v>#REF!</v>
      </c>
      <c r="N65" s="2" t="e">
        <f t="shared" ca="1" si="8"/>
        <v>#REF!</v>
      </c>
    </row>
    <row r="66" spans="5:14" x14ac:dyDescent="0.2">
      <c r="E66" s="2">
        <f ca="1">_xll.RiskDiscrete($G$8:$G$9,$F$8:$F$9)</f>
        <v>2</v>
      </c>
      <c r="F66" s="2">
        <v>9</v>
      </c>
      <c r="G66" s="2" t="str">
        <f t="shared" ca="1" si="2"/>
        <v>110</v>
      </c>
      <c r="H66" s="2" t="str">
        <f t="shared" ca="1" si="3"/>
        <v>Medium Fly</v>
      </c>
      <c r="I66" s="2">
        <f t="shared" ca="1" si="4"/>
        <v>3</v>
      </c>
      <c r="J66" s="2">
        <f ca="1">IF(E66=2,_xll.RiskDiscrete($G$15:$G$31,$I$15:$I$31),_xll.RiskDiscrete($A$15:$A$31,$C$15:$C$31))</f>
        <v>16</v>
      </c>
      <c r="K66" s="2" t="e">
        <f t="shared" ca="1" si="5"/>
        <v>#REF!</v>
      </c>
      <c r="L66" s="2" t="e">
        <f t="shared" ca="1" si="6"/>
        <v>#REF!</v>
      </c>
      <c r="M66" s="2" t="e">
        <f t="shared" ca="1" si="7"/>
        <v>#REF!</v>
      </c>
      <c r="N66" s="2" t="e">
        <f t="shared" ca="1" si="8"/>
        <v>#REF!</v>
      </c>
    </row>
    <row r="67" spans="5:14" x14ac:dyDescent="0.2">
      <c r="E67" s="2">
        <f ca="1">_xll.RiskDiscrete($G$8:$G$9,$F$8:$F$9)</f>
        <v>2</v>
      </c>
      <c r="F67" s="2">
        <v>10</v>
      </c>
      <c r="G67" s="2" t="str">
        <f t="shared" ca="1" si="2"/>
        <v>110</v>
      </c>
      <c r="H67" s="2" t="str">
        <f t="shared" ca="1" si="3"/>
        <v>Short double</v>
      </c>
      <c r="I67" s="2">
        <f t="shared" ca="1" si="4"/>
        <v>3</v>
      </c>
      <c r="J67" s="2">
        <f ca="1">IF(E67=2,_xll.RiskDiscrete($G$15:$G$31,$I$15:$I$31),_xll.RiskDiscrete($A$15:$A$31,$C$15:$C$31))</f>
        <v>8</v>
      </c>
      <c r="K67" s="2" t="e">
        <f t="shared" ca="1" si="5"/>
        <v>#REF!</v>
      </c>
      <c r="L67" s="2" t="e">
        <f t="shared" ca="1" si="6"/>
        <v>#REF!</v>
      </c>
      <c r="M67" s="2" t="e">
        <f t="shared" ca="1" si="7"/>
        <v>#REF!</v>
      </c>
      <c r="N67" s="2" t="e">
        <f t="shared" ca="1" si="8"/>
        <v>#REF!</v>
      </c>
    </row>
    <row r="68" spans="5:14" x14ac:dyDescent="0.2">
      <c r="E68" s="2">
        <f ca="1">_xll.RiskDiscrete($G$8:$G$9,$F$8:$F$9)</f>
        <v>2</v>
      </c>
      <c r="F68" s="2">
        <v>11</v>
      </c>
      <c r="G68" s="2" t="str">
        <f t="shared" ca="1" si="2"/>
        <v>011</v>
      </c>
      <c r="H68" s="2" t="str">
        <f t="shared" ca="1" si="3"/>
        <v>Strikeout</v>
      </c>
      <c r="I68" s="2">
        <f t="shared" ca="1" si="4"/>
        <v>5</v>
      </c>
      <c r="J68" s="2">
        <f ca="1">IF(E68=2,_xll.RiskDiscrete($G$15:$G$31,$I$15:$I$31),_xll.RiskDiscrete($A$15:$A$31,$C$15:$C$31))</f>
        <v>1</v>
      </c>
      <c r="K68" s="2" t="e">
        <f t="shared" ca="1" si="5"/>
        <v>#REF!</v>
      </c>
      <c r="L68" s="2" t="e">
        <f t="shared" ca="1" si="6"/>
        <v>#REF!</v>
      </c>
      <c r="M68" s="2" t="e">
        <f t="shared" ca="1" si="7"/>
        <v>#REF!</v>
      </c>
      <c r="N68" s="2" t="e">
        <f t="shared" ca="1" si="8"/>
        <v>#REF!</v>
      </c>
    </row>
    <row r="69" spans="5:14" x14ac:dyDescent="0.2">
      <c r="E69" s="2">
        <f ca="1">_xll.RiskDiscrete($G$8:$G$9,$F$8:$F$9)</f>
        <v>2</v>
      </c>
      <c r="F69" s="2">
        <v>12</v>
      </c>
      <c r="G69" s="2" t="str">
        <f t="shared" ca="1" si="2"/>
        <v>011</v>
      </c>
      <c r="H69" s="2" t="str">
        <f t="shared" ca="1" si="3"/>
        <v>Short double</v>
      </c>
      <c r="I69" s="2">
        <f t="shared" ca="1" si="4"/>
        <v>5</v>
      </c>
      <c r="J69" s="2">
        <f ca="1">IF(E69=2,_xll.RiskDiscrete($G$15:$G$31,$I$15:$I$31),_xll.RiskDiscrete($A$15:$A$31,$C$15:$C$31))</f>
        <v>8</v>
      </c>
      <c r="K69" s="2" t="e">
        <f t="shared" ca="1" si="5"/>
        <v>#REF!</v>
      </c>
      <c r="L69" s="2" t="e">
        <f t="shared" ca="1" si="6"/>
        <v>#REF!</v>
      </c>
      <c r="M69" s="2" t="e">
        <f t="shared" ca="1" si="7"/>
        <v>#REF!</v>
      </c>
      <c r="N69" s="2" t="e">
        <f t="shared" ca="1" si="8"/>
        <v>#REF!</v>
      </c>
    </row>
    <row r="70" spans="5:14" x14ac:dyDescent="0.2">
      <c r="E70" s="2">
        <f ca="1">_xll.RiskDiscrete($G$8:$G$9,$F$8:$F$9)</f>
        <v>1</v>
      </c>
      <c r="F70" s="2">
        <v>13</v>
      </c>
      <c r="G70" s="2" t="str">
        <f t="shared" ca="1" si="2"/>
        <v>010</v>
      </c>
      <c r="H70" s="2" t="str">
        <f t="shared" ca="1" si="3"/>
        <v>GIDP</v>
      </c>
      <c r="I70" s="2">
        <f t="shared" ca="1" si="4"/>
        <v>6</v>
      </c>
      <c r="J70" s="2">
        <f ca="1">IF(E70=2,_xll.RiskDiscrete($G$15:$G$31,$I$15:$I$31),_xll.RiskDiscrete($A$15:$A$31,$C$15:$C$31))</f>
        <v>12</v>
      </c>
      <c r="K70" s="2" t="e">
        <f t="shared" ca="1" si="5"/>
        <v>#REF!</v>
      </c>
      <c r="L70" s="2" t="e">
        <f t="shared" ca="1" si="6"/>
        <v>#REF!</v>
      </c>
      <c r="M70" s="2" t="e">
        <f t="shared" ca="1" si="7"/>
        <v>#REF!</v>
      </c>
      <c r="N70" s="2" t="e">
        <f t="shared" ca="1" si="8"/>
        <v>#REF!</v>
      </c>
    </row>
    <row r="71" spans="5:14" x14ac:dyDescent="0.2">
      <c r="E71" s="2">
        <f ca="1">_xll.RiskDiscrete($G$8:$G$9,$F$8:$F$9)</f>
        <v>2</v>
      </c>
      <c r="F71" s="2">
        <v>14</v>
      </c>
      <c r="G71" s="2" t="str">
        <f t="shared" ca="1" si="2"/>
        <v>010</v>
      </c>
      <c r="H71" s="2" t="str">
        <f t="shared" ca="1" si="3"/>
        <v>Strikeout</v>
      </c>
      <c r="I71" s="2">
        <f t="shared" ca="1" si="4"/>
        <v>6</v>
      </c>
      <c r="J71" s="2">
        <f ca="1">IF(E71=2,_xll.RiskDiscrete($G$15:$G$31,$I$15:$I$31),_xll.RiskDiscrete($A$15:$A$31,$C$15:$C$31))</f>
        <v>1</v>
      </c>
      <c r="K71" s="2" t="e">
        <f t="shared" ca="1" si="5"/>
        <v>#REF!</v>
      </c>
      <c r="L71" s="2" t="e">
        <f t="shared" ca="1" si="6"/>
        <v>#REF!</v>
      </c>
      <c r="M71" s="2" t="e">
        <f t="shared" ca="1" si="7"/>
        <v>#REF!</v>
      </c>
      <c r="N71" s="2" t="e">
        <f t="shared" ca="1" si="8"/>
        <v>#REF!</v>
      </c>
    </row>
    <row r="72" spans="5:14" x14ac:dyDescent="0.2">
      <c r="E72" s="2">
        <f ca="1">_xll.RiskDiscrete($G$8:$G$9,$F$8:$F$9)</f>
        <v>2</v>
      </c>
      <c r="F72" s="2">
        <v>15</v>
      </c>
      <c r="G72" s="2" t="str">
        <f t="shared" ca="1" si="2"/>
        <v>010</v>
      </c>
      <c r="H72" s="2" t="str">
        <f t="shared" ca="1" si="3"/>
        <v>Short double</v>
      </c>
      <c r="I72" s="2">
        <f t="shared" ca="1" si="4"/>
        <v>6</v>
      </c>
      <c r="J72" s="2">
        <f ca="1">IF(E72=2,_xll.RiskDiscrete($G$15:$G$31,$I$15:$I$31),_xll.RiskDiscrete($A$15:$A$31,$C$15:$C$31))</f>
        <v>8</v>
      </c>
      <c r="K72" s="2" t="e">
        <f t="shared" ca="1" si="5"/>
        <v>#REF!</v>
      </c>
      <c r="L72" s="2" t="e">
        <f t="shared" ca="1" si="6"/>
        <v>#REF!</v>
      </c>
      <c r="M72" s="2" t="e">
        <f t="shared" ca="1" si="7"/>
        <v>#REF!</v>
      </c>
      <c r="N72" s="2" t="e">
        <f t="shared" ca="1" si="8"/>
        <v>#REF!</v>
      </c>
    </row>
    <row r="73" spans="5:14" x14ac:dyDescent="0.2">
      <c r="E73" s="2">
        <f ca="1">_xll.RiskDiscrete($G$8:$G$9,$F$8:$F$9)</f>
        <v>2</v>
      </c>
      <c r="F73" s="2">
        <v>16</v>
      </c>
      <c r="G73" s="2" t="str">
        <f ca="1">HLOOKUP(I73,Lookstate,2)</f>
        <v>010</v>
      </c>
      <c r="H73" s="2" t="str">
        <f ca="1">VLOOKUP(J73,Events,2)</f>
        <v>Walk</v>
      </c>
      <c r="I73" s="2">
        <f ca="1">VLOOKUP(J72,Events,4+I72)</f>
        <v>6</v>
      </c>
      <c r="J73" s="2">
        <f ca="1">IF(E73=2,_xll.RiskDiscrete($G$15:$G$31,$I$15:$I$31),_xll.RiskDiscrete($A$15:$A$31,$C$15:$C$31))</f>
        <v>2</v>
      </c>
      <c r="K73" s="2" t="e">
        <f ca="1">VLOOKUP(J73,runs,4+8*M72+I73)</f>
        <v>#REF!</v>
      </c>
      <c r="L73" s="2" t="e">
        <f ca="1">VLOOKUP(J73,outs,8*M72+I73+2)</f>
        <v>#REF!</v>
      </c>
      <c r="M73" s="2" t="e">
        <f ca="1">IF(L72+M72&lt;=3,L73+M72,3)</f>
        <v>#REF!</v>
      </c>
      <c r="N73" s="2" t="e">
        <f ca="1">IF(OR(N72="yes",M73=3),"yes","no")</f>
        <v>#REF!</v>
      </c>
    </row>
    <row r="74" spans="5:14" x14ac:dyDescent="0.2">
      <c r="E74" s="2">
        <f ca="1">_xll.RiskDiscrete($G$8:$G$9,$F$8:$F$9)</f>
        <v>2</v>
      </c>
      <c r="F74" s="2">
        <v>17</v>
      </c>
      <c r="G74" s="2" t="str">
        <f ca="1">HLOOKUP(I74,Lookstate,2)</f>
        <v>110</v>
      </c>
      <c r="H74" s="2" t="str">
        <f ca="1">VLOOKUP(J74,Events,2)</f>
        <v>Medium Single(score from 2nd)</v>
      </c>
      <c r="I74" s="2">
        <f ca="1">VLOOKUP(J73,Events,4+I73)</f>
        <v>3</v>
      </c>
      <c r="J74" s="2">
        <f ca="1">IF(E74=2,_xll.RiskDiscrete($G$15:$G$31,$I$15:$I$31),_xll.RiskDiscrete($A$15:$A$31,$C$15:$C$31))</f>
        <v>6</v>
      </c>
      <c r="K74" s="2" t="e">
        <f ca="1">VLOOKUP(J74,runs,4+8*M73+I74)</f>
        <v>#REF!</v>
      </c>
      <c r="L74" s="2" t="e">
        <f ca="1">VLOOKUP(J74,outs,8*M73+I74+2)</f>
        <v>#REF!</v>
      </c>
      <c r="M74" s="2" t="e">
        <f ca="1">IF(L73+M73&lt;=3,L74+M73,3)</f>
        <v>#REF!</v>
      </c>
      <c r="N74" s="2" t="e">
        <f ca="1">IF(OR(N73="yes",M74=3),"yes","no")</f>
        <v>#REF!</v>
      </c>
    </row>
    <row r="75" spans="5:14" x14ac:dyDescent="0.2">
      <c r="E75" s="2">
        <f ca="1">_xll.RiskDiscrete($G$8:$G$9,$F$8:$F$9)</f>
        <v>2</v>
      </c>
      <c r="F75" s="2">
        <v>18</v>
      </c>
      <c r="G75" s="2" t="str">
        <f ca="1">HLOOKUP(I75,Lookstate,2)</f>
        <v>110</v>
      </c>
      <c r="H75" s="2" t="str">
        <f ca="1">VLOOKUP(J75,Events,2)</f>
        <v>Line drive or Infield fly</v>
      </c>
      <c r="I75" s="2">
        <f ca="1">VLOOKUP(J74,Events,4+I74)</f>
        <v>3</v>
      </c>
      <c r="J75" s="2">
        <f ca="1">IF(E75=2,_xll.RiskDiscrete($G$15:$G$31,$I$15:$I$31),_xll.RiskDiscrete($A$15:$A$31,$C$15:$C$31))</f>
        <v>14</v>
      </c>
      <c r="K75" s="2" t="e">
        <f ca="1">VLOOKUP(J75,runs,4+8*M74+I75)</f>
        <v>#REF!</v>
      </c>
      <c r="L75" s="2" t="e">
        <f ca="1">VLOOKUP(J75,outs,8*M74+I75+2)</f>
        <v>#REF!</v>
      </c>
      <c r="M75" s="2" t="e">
        <f ca="1">IF(L74+M74&lt;=3,L75+M74,3)</f>
        <v>#REF!</v>
      </c>
      <c r="N75" s="2" t="e">
        <f ca="1">IF(OR(N74="yes",M75=3),"yes","no")</f>
        <v>#REF!</v>
      </c>
    </row>
    <row r="76" spans="5:14" x14ac:dyDescent="0.2">
      <c r="E76" s="2">
        <f ca="1">_xll.RiskDiscrete($G$8:$G$9,$F$8:$F$9)</f>
        <v>2</v>
      </c>
      <c r="F76" s="2">
        <v>19</v>
      </c>
      <c r="G76" s="2" t="str">
        <f ca="1">HLOOKUP(I76,Lookstate,2)</f>
        <v>110</v>
      </c>
      <c r="H76" s="2" t="str">
        <f ca="1">VLOOKUP(J76,Events,2)</f>
        <v>Short double</v>
      </c>
      <c r="I76" s="2">
        <f ca="1">VLOOKUP(J75,Events,4+I75)</f>
        <v>3</v>
      </c>
      <c r="J76" s="2">
        <f ca="1">IF(E76=2,_xll.RiskDiscrete($G$15:$G$31,$I$15:$I$31),_xll.RiskDiscrete($A$15:$A$31,$C$15:$C$31))</f>
        <v>8</v>
      </c>
      <c r="K76" s="2" t="e">
        <f ca="1">VLOOKUP(J76,runs,4+8*M75+I76)</f>
        <v>#REF!</v>
      </c>
      <c r="L76" s="2" t="e">
        <f ca="1">VLOOKUP(J76,outs,8*M75+I76+2)</f>
        <v>#REF!</v>
      </c>
      <c r="M76" s="2" t="e">
        <f ca="1">IF(L75+M75&lt;=3,L76+M75,3)</f>
        <v>#REF!</v>
      </c>
      <c r="N76" s="2" t="e">
        <f ca="1">IF(OR(N75="yes",M76=3),"yes","no")</f>
        <v>#REF!</v>
      </c>
    </row>
    <row r="77" spans="5:14" x14ac:dyDescent="0.2">
      <c r="E77" s="2">
        <f ca="1">_xll.RiskDiscrete($G$8:$G$9,$F$8:$F$9)</f>
        <v>2</v>
      </c>
      <c r="F77" s="2">
        <v>20</v>
      </c>
      <c r="G77" s="2" t="str">
        <f ca="1">HLOOKUP(I77,Lookstate,2)</f>
        <v>011</v>
      </c>
      <c r="H77" s="2" t="str">
        <f ca="1">VLOOKUP(J77,Events,2)</f>
        <v>Normal GO</v>
      </c>
      <c r="I77" s="2">
        <f ca="1">VLOOKUP(J76,Events,4+I76)</f>
        <v>5</v>
      </c>
      <c r="J77" s="2">
        <f ca="1">IF(E77=2,_xll.RiskDiscrete($G$15:$G$31,$I$15:$I$31),_xll.RiskDiscrete($A$15:$A$31,$C$15:$C$31))</f>
        <v>13</v>
      </c>
      <c r="K77" s="2" t="e">
        <f ca="1">VLOOKUP(J77,runs,4+8*M76+I77)</f>
        <v>#REF!</v>
      </c>
      <c r="L77" s="2" t="e">
        <f ca="1">VLOOKUP(J77,outs,8*M76+I77+2)</f>
        <v>#REF!</v>
      </c>
      <c r="M77" s="2" t="e">
        <f ca="1">IF(L76+M76&lt;=3,L77+M76,3)</f>
        <v>#REF!</v>
      </c>
      <c r="N77" s="2" t="e">
        <f ca="1">IF(OR(N76="yes",M77=3),"yes","no")</f>
        <v>#REF!</v>
      </c>
    </row>
  </sheetData>
  <phoneticPr fontId="0" type="noConversion"/>
  <printOptions headings="1" gridLines="1"/>
  <pageMargins left="0.7" right="0.7" top="0.75" bottom="0.75" header="0.3" footer="0.3"/>
  <pageSetup scal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Events</vt:lpstr>
      <vt:lpstr>Lookstate</vt:lpstr>
      <vt:lpstr>outs</vt:lpstr>
      <vt:lpstr>player_prob</vt:lpstr>
      <vt:lpstr>runs</vt:lpstr>
    </vt:vector>
  </TitlesOfParts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Scott Nestler</cp:lastModifiedBy>
  <dcterms:created xsi:type="dcterms:W3CDTF">2007-05-18T20:20:12Z</dcterms:created>
  <dcterms:modified xsi:type="dcterms:W3CDTF">2019-05-24T17:29:06Z</dcterms:modified>
</cp:coreProperties>
</file>