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s\Downloads\"/>
    </mc:Choice>
  </mc:AlternateContent>
  <xr:revisionPtr revIDLastSave="0" documentId="13_ncr:1_{FCF5BDBF-70E1-4E70-A57C-969D65BA1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Trade-off table" sheetId="1" r:id="rId1"/>
    <sheet name="Transport config trade-off" sheetId="2" r:id="rId2"/>
    <sheet name="Weight determination" sheetId="3" r:id="rId3"/>
    <sheet name="Weight discuss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J10" i="3" l="1"/>
  <c r="E10" i="3"/>
  <c r="K10" i="3" s="1"/>
  <c r="B7" i="1" s="1"/>
  <c r="J6" i="3"/>
  <c r="J22" i="3" s="1"/>
  <c r="J7" i="3"/>
  <c r="J8" i="3"/>
  <c r="J9" i="3"/>
  <c r="E6" i="3"/>
  <c r="E7" i="3"/>
  <c r="E8" i="3"/>
  <c r="E9" i="3"/>
  <c r="K9" i="3" s="1"/>
  <c r="B6" i="1" s="1"/>
  <c r="A16" i="1"/>
  <c r="A15" i="1"/>
  <c r="A9" i="1"/>
  <c r="A10" i="1"/>
  <c r="A11" i="1"/>
  <c r="A12" i="1"/>
  <c r="A13" i="1"/>
  <c r="A14" i="1"/>
  <c r="A8" i="1"/>
  <c r="A3" i="1"/>
  <c r="A5" i="1"/>
  <c r="A6" i="1"/>
  <c r="A2" i="1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J21" i="3"/>
  <c r="J20" i="3"/>
  <c r="E21" i="3"/>
  <c r="E20" i="3"/>
  <c r="E17" i="3"/>
  <c r="E18" i="3"/>
  <c r="J5" i="3"/>
  <c r="J13" i="3"/>
  <c r="J14" i="3"/>
  <c r="J15" i="3"/>
  <c r="J16" i="3"/>
  <c r="J17" i="3"/>
  <c r="J18" i="3"/>
  <c r="J12" i="3"/>
  <c r="E5" i="3"/>
  <c r="E13" i="3"/>
  <c r="E14" i="3"/>
  <c r="E15" i="3"/>
  <c r="E16" i="3"/>
  <c r="E12" i="3"/>
  <c r="D7" i="2"/>
  <c r="E7" i="2"/>
  <c r="F7" i="2"/>
  <c r="C7" i="2"/>
  <c r="B7" i="2"/>
  <c r="K8" i="3" l="1"/>
  <c r="K7" i="3"/>
  <c r="B4" i="1" s="1"/>
  <c r="K6" i="3"/>
  <c r="E22" i="3"/>
  <c r="B5" i="1"/>
  <c r="B3" i="1"/>
  <c r="K16" i="3"/>
  <c r="B12" i="1" s="1"/>
  <c r="K15" i="3"/>
  <c r="B11" i="1" s="1"/>
  <c r="K5" i="3"/>
  <c r="B2" i="1" s="1"/>
  <c r="K21" i="3"/>
  <c r="B16" i="1" s="1"/>
  <c r="K12" i="3"/>
  <c r="B8" i="1" s="1"/>
  <c r="K17" i="3"/>
  <c r="B13" i="1" s="1"/>
  <c r="K14" i="3"/>
  <c r="K18" i="3"/>
  <c r="K20" i="3"/>
  <c r="B15" i="1" s="1"/>
  <c r="K13" i="3"/>
  <c r="B9" i="1" s="1"/>
  <c r="L10" i="3" l="1"/>
  <c r="C17" i="1"/>
  <c r="G17" i="1"/>
  <c r="J17" i="1"/>
  <c r="L17" i="1"/>
  <c r="L8" i="3"/>
  <c r="L18" i="3"/>
  <c r="L14" i="3"/>
  <c r="L7" i="3"/>
  <c r="L9" i="3"/>
  <c r="L15" i="3"/>
  <c r="L6" i="3"/>
  <c r="L17" i="3"/>
  <c r="L13" i="3"/>
  <c r="L21" i="3"/>
  <c r="L12" i="3"/>
  <c r="L16" i="3"/>
  <c r="L20" i="3"/>
  <c r="B14" i="1"/>
  <c r="B10" i="1"/>
  <c r="F17" i="1" s="1"/>
  <c r="L5" i="3"/>
  <c r="K22" i="3"/>
  <c r="E3" i="3"/>
  <c r="K17" i="1" l="1"/>
  <c r="E17" i="1"/>
  <c r="I17" i="1"/>
  <c r="B17" i="1"/>
  <c r="H17" i="1"/>
  <c r="D17" i="1"/>
  <c r="L18" i="1" l="1"/>
  <c r="I18" i="1"/>
  <c r="J18" i="1"/>
  <c r="H18" i="1"/>
  <c r="E18" i="1"/>
  <c r="C18" i="1"/>
  <c r="G18" i="1"/>
  <c r="F18" i="1"/>
  <c r="D18" i="1"/>
  <c r="K18" i="1"/>
</calcChain>
</file>

<file path=xl/sharedStrings.xml><?xml version="1.0" encoding="utf-8"?>
<sst xmlns="http://schemas.openxmlformats.org/spreadsheetml/2006/main" count="1088" uniqueCount="149">
  <si>
    <t>CON-1</t>
  </si>
  <si>
    <t>CON-2</t>
  </si>
  <si>
    <t>CON-3</t>
  </si>
  <si>
    <t>CON-4</t>
  </si>
  <si>
    <t>CON-5</t>
  </si>
  <si>
    <t>CON-6</t>
  </si>
  <si>
    <t>CON-7</t>
  </si>
  <si>
    <t>CON-8</t>
  </si>
  <si>
    <t>CON-9</t>
  </si>
  <si>
    <t>CON-10</t>
  </si>
  <si>
    <t>Excellent; exceeds requirements</t>
  </si>
  <si>
    <t>Good; meets requirements</t>
  </si>
  <si>
    <t>Correctable deficiencies</t>
  </si>
  <si>
    <t>Unacceptable</t>
  </si>
  <si>
    <t/>
  </si>
  <si>
    <t>Structural mass</t>
  </si>
  <si>
    <t>Weight</t>
  </si>
  <si>
    <t>Simplicity</t>
  </si>
  <si>
    <t>Time to operational readiness</t>
  </si>
  <si>
    <t>MP RW</t>
  </si>
  <si>
    <t>DFW</t>
  </si>
  <si>
    <t>T&amp;F</t>
  </si>
  <si>
    <t>MP DW</t>
  </si>
  <si>
    <t>Total</t>
  </si>
  <si>
    <t xml:space="preserve"> </t>
  </si>
  <si>
    <t>Wings for Aid</t>
  </si>
  <si>
    <t>Cost</t>
  </si>
  <si>
    <t>Environmental</t>
  </si>
  <si>
    <t>Performance</t>
  </si>
  <si>
    <t>Foolproof / sturdiness</t>
  </si>
  <si>
    <t>Operations</t>
  </si>
  <si>
    <t>Manufacturability</t>
  </si>
  <si>
    <t>Stability</t>
  </si>
  <si>
    <t>Structural Mass</t>
  </si>
  <si>
    <t>L/D</t>
  </si>
  <si>
    <t>Turnaround time</t>
  </si>
  <si>
    <t>Accessibility for maintenance</t>
  </si>
  <si>
    <t>Modularity</t>
  </si>
  <si>
    <t>Certification possibilities</t>
  </si>
  <si>
    <t>Friendliness</t>
  </si>
  <si>
    <t>Handling safety</t>
  </si>
  <si>
    <t>Tim perf</t>
  </si>
  <si>
    <t>Tim env</t>
  </si>
  <si>
    <t>Jarno perf</t>
  </si>
  <si>
    <t>Jarno env</t>
  </si>
  <si>
    <t>Ties perf</t>
  </si>
  <si>
    <t>Ties env</t>
  </si>
  <si>
    <t>Avf perf</t>
  </si>
  <si>
    <t>Avg env</t>
  </si>
  <si>
    <t>Std perf</t>
  </si>
  <si>
    <t>FINAL</t>
  </si>
  <si>
    <t>x</t>
  </si>
  <si>
    <t>Totals</t>
  </si>
  <si>
    <t>Rank</t>
  </si>
  <si>
    <t>Loading solutions</t>
  </si>
  <si>
    <t>Reliability</t>
  </si>
  <si>
    <t>Design simplicity</t>
  </si>
  <si>
    <t>Terrain capabilities (ground ops)</t>
  </si>
  <si>
    <t>1; double fuselage requires more mass to carry payload, two engines add weight</t>
  </si>
  <si>
    <t>2; wing structural mass slightly higher due to wing mounted tail</t>
  </si>
  <si>
    <t>2; see CON-3</t>
  </si>
  <si>
    <t>2; conventional configuration</t>
  </si>
  <si>
    <t>3; boom tail structure is lighter than conventional tail structure</t>
  </si>
  <si>
    <t>3; see CON-4</t>
  </si>
  <si>
    <t>2; comparable with conventional configuration</t>
  </si>
  <si>
    <t>1; H-tail is relatively big, horizontal stabiliser needs reinforcement</t>
  </si>
  <si>
    <t>1; double boom adds extra weight, V-tail usually heavy</t>
  </si>
  <si>
    <t>1; V-tail is usually heavy, extra structure needed for engine placement</t>
  </si>
  <si>
    <t>1; allowable cg range is smaller</t>
  </si>
  <si>
    <t>2; comparable to conventional configuration</t>
  </si>
  <si>
    <t>1; double fuselage aircraft are less stable due to boom flexibility (cite) and flutter</t>
  </si>
  <si>
    <t>2: comparable to conventional configuration</t>
  </si>
  <si>
    <t>1; spiral and dutch roll stability problems</t>
  </si>
  <si>
    <t>1; spiral and dutch roll stability problems,</t>
  </si>
  <si>
    <t>2; increased longitudinal stability, but decrease in directional stability</t>
  </si>
  <si>
    <t>2; drawbacks of v tail but directional stability better due to extra fin</t>
  </si>
  <si>
    <t>1; pusher propellor is less efficient than propellor in tractor configuration</t>
  </si>
  <si>
    <t>1; propellor needs to operate in flow disturbed by fuselage and wing</t>
  </si>
  <si>
    <t>2; propellor in tractor configuration has good efficiency</t>
  </si>
  <si>
    <t>1; double fuselage generates more drag</t>
  </si>
  <si>
    <t>1; two engines increase fuel burn and smaller propellers are less efficient</t>
  </si>
  <si>
    <t>1; two fuselages increase the amount of parts and the amount of rigging connections</t>
  </si>
  <si>
    <t>1; canard and wing mounted tail increase design complexity</t>
  </si>
  <si>
    <t>3; conventional configuration and boom instead of stiff structure</t>
  </si>
  <si>
    <t>1; y-tail and pusher propeller make the design more complex</t>
  </si>
  <si>
    <t>1; two engines increase chance of incidents</t>
  </si>
  <si>
    <t>1; less reference data available on double fuselage concept and uncommon proof of concept.</t>
  </si>
  <si>
    <t>1; H-tail and pusher propeller make the design more complex</t>
  </si>
  <si>
    <t>1; V-tail requires complex mixer of rudder and elevator inputs</t>
  </si>
  <si>
    <t>1; unconventional design can come across as dangerous</t>
  </si>
  <si>
    <t>2; aircraft with Y-tail concept is less common and thus there is less proof of concept</t>
  </si>
  <si>
    <t>1; less reference data availave on wing mounted tail and uncommon proof of concept, canard limits controllability and HLD use</t>
  </si>
  <si>
    <t>2; aircraft with H-tail concept is less common and thus there is less proof of concept</t>
  </si>
  <si>
    <t>2; aircraft with V-tail concept is less common and thus there is less proof of concept</t>
  </si>
  <si>
    <t>3; Conventional configuration, common proof of concept</t>
  </si>
  <si>
    <t>2; canard has friendly appearance</t>
  </si>
  <si>
    <t>1; Y-tail lower fin is at risk of hitting the ground at take off and landing</t>
  </si>
  <si>
    <t>2; conventional configuration is what people are used to seeing</t>
  </si>
  <si>
    <t xml:space="preserve">3; Conventional configuration, common proof of concept </t>
  </si>
  <si>
    <t>1; Y-tail is used in MQ-9 Reaper, thus it can come across as unfriendly</t>
  </si>
  <si>
    <t>3; boom configuration can positively impact tail clearance</t>
  </si>
  <si>
    <t>2; sufficient ground clearance</t>
  </si>
  <si>
    <t>1; V-tail is used in MQ-1 Reaper, thus it can come across as unfriendly</t>
  </si>
  <si>
    <t>3; landing gear track can be larger so more uneven terrains can be traversed</t>
  </si>
  <si>
    <t>2: little surface area, so good drag performance</t>
  </si>
  <si>
    <t>2: comparable to conventional configuration, more surface area but also less tip vortices</t>
  </si>
  <si>
    <t>1; military drones often have pusher propellor, which migth come across as unfriendly</t>
  </si>
  <si>
    <t>1; canard must be high up on the fuselage to have sufficient clearance</t>
  </si>
  <si>
    <t>3: Canard provides positive lift and less tip vortices due to vertical tail</t>
  </si>
  <si>
    <t>1; booms may impact pitch angles on landing and take-off due to length</t>
  </si>
  <si>
    <t>1; requires splitting of wing, unstable in storage (single LG per fuselage), but can save space in container</t>
  </si>
  <si>
    <t>1; two engines limit loading possibilities</t>
  </si>
  <si>
    <t>1; potentialy more complex to separate tail from wing x two, canard width can be driving</t>
  </si>
  <si>
    <t>1; canard and wing mounted tail makes manoeuvering around the aircraft more complicated</t>
  </si>
  <si>
    <t>3; boom configuration allows for more easy disassembly</t>
  </si>
  <si>
    <t>2; both loading from the back and sides is possible</t>
  </si>
  <si>
    <t>2; both loading from the front and sides is possible</t>
  </si>
  <si>
    <t>1;potential need for four cuts: two wings and two for tail, with risk of damage to propeller</t>
  </si>
  <si>
    <t>2; concept requires partial disassembly of wings. Possibly of vertical tail</t>
  </si>
  <si>
    <t>3; Y-tail gives extra protection against engine</t>
  </si>
  <si>
    <t>2;potential need for one/two cut for wing and complex tail attachment</t>
  </si>
  <si>
    <t>2;potential need for one/two cut for wing and complex tail attachment, with risk of damage to prop</t>
  </si>
  <si>
    <t>3; double boom mounted tail encases engine</t>
  </si>
  <si>
    <t>3; H-tail gives extra protection against engine</t>
  </si>
  <si>
    <t>2; sufficient access to engine and other important parts</t>
  </si>
  <si>
    <t>1; engine is located on top of fuselage</t>
  </si>
  <si>
    <t>1; loading via the sides increases loading time. Heavier/larger aircraft may take more fuel</t>
  </si>
  <si>
    <t xml:space="preserve">1; canard (front) and propeller (back) complicate loading </t>
  </si>
  <si>
    <t>1; difficulty accessing the structure in between the two fuselages</t>
  </si>
  <si>
    <t>1; loading via the sides increases loading time</t>
  </si>
  <si>
    <t xml:space="preserve">1; engine is positioned in an unconvenient location in the aircraft. </t>
  </si>
  <si>
    <t>3; all control surfaces and lift surfaces at accessible hight, easy engine access</t>
  </si>
  <si>
    <t>2; handling of conventional aircraft is common, therefore safe procedures are known</t>
  </si>
  <si>
    <t>3; boom gives a lot of room for loading from the back. Possible to load and fuel simultaneously</t>
  </si>
  <si>
    <t>2; loading is possible from the back (with limited space) or sides</t>
  </si>
  <si>
    <t>2; loading from the front possible with limitations at the rear. Otherwise from the sides</t>
  </si>
  <si>
    <t xml:space="preserve">1; V-tail requires complex mixer of elevator and rudder input. Also high structural stresses </t>
  </si>
  <si>
    <t>3; engine is placed where crew cannot accidently come too close</t>
  </si>
  <si>
    <t>2; no projected reliability issues</t>
  </si>
  <si>
    <t>1; more complex control connections to wing mounted tail rudder surfaces</t>
  </si>
  <si>
    <t>Controllability</t>
  </si>
  <si>
    <t>Fuselage - Propulsion interaction</t>
  </si>
  <si>
    <t>1; smaller possible cg range, possible difficulties with dropping and HLDs</t>
  </si>
  <si>
    <t>2; sufficient controllability</t>
  </si>
  <si>
    <t>3; moving tailplane is effective which increases controllability</t>
  </si>
  <si>
    <t>1; control is more complex</t>
  </si>
  <si>
    <t>1; Y-tail produces higher structural stresses; fatigue life</t>
  </si>
  <si>
    <t>Score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</si>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</sst>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19" xfId="0" applyBorder="1"/>
    <xf numFmtId="0" fontId="0" fillId="0" borderId="45" xfId="0" applyBorder="1"/>
    <xf numFmtId="0" fontId="0" fillId="0" borderId="13" xfId="0" applyBorder="1"/>
    <xf numFmtId="0" fontId="0" fillId="0" borderId="39" xfId="0" applyBorder="1"/>
    <xf numFmtId="0" fontId="0" fillId="0" borderId="25" xfId="0" applyBorder="1"/>
    <xf numFmtId="0" fontId="3" fillId="0" borderId="0" xfId="0" applyFont="1"/>
    <xf numFmtId="0" fontId="0" fillId="0" borderId="15" xfId="0" applyBorder="1"/>
    <xf numFmtId="164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29" xfId="0" applyBorder="1"/>
    <xf numFmtId="0" fontId="0" fillId="0" borderId="2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0" xfId="0" applyBorder="1"/>
    <xf numFmtId="0" fontId="1" fillId="0" borderId="20" xfId="0" applyFont="1" applyBorder="1"/>
    <xf numFmtId="0" fontId="0" fillId="0" borderId="24" xfId="0" applyBorder="1"/>
    <xf numFmtId="0" fontId="0" fillId="7" borderId="30" xfId="0" applyFill="1" applyBorder="1"/>
    <xf numFmtId="0" fontId="0" fillId="0" borderId="11" xfId="0" applyBorder="1"/>
    <xf numFmtId="0" fontId="1" fillId="0" borderId="29" xfId="0" applyFont="1" applyBorder="1"/>
    <xf numFmtId="0" fontId="0" fillId="7" borderId="18" xfId="0" applyFill="1" applyBorder="1"/>
    <xf numFmtId="0" fontId="0" fillId="7" borderId="21" xfId="0" applyFill="1" applyBorder="1"/>
    <xf numFmtId="0" fontId="0" fillId="7" borderId="23" xfId="0" applyFill="1" applyBorder="1"/>
    <xf numFmtId="0" fontId="0" fillId="7" borderId="37" xfId="0" applyFill="1" applyBorder="1"/>
    <xf numFmtId="0" fontId="0" fillId="7" borderId="38" xfId="0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7" borderId="36" xfId="0" applyNumberFormat="1" applyFill="1" applyBorder="1"/>
    <xf numFmtId="164" fontId="0" fillId="7" borderId="0" xfId="0" applyNumberFormat="1" applyFill="1"/>
    <xf numFmtId="164" fontId="0" fillId="0" borderId="25" xfId="0" applyNumberFormat="1" applyBorder="1"/>
    <xf numFmtId="164" fontId="0" fillId="0" borderId="27" xfId="0" applyNumberFormat="1" applyBorder="1"/>
    <xf numFmtId="165" fontId="0" fillId="0" borderId="19" xfId="0" applyNumberFormat="1" applyBorder="1"/>
    <xf numFmtId="164" fontId="0" fillId="7" borderId="20" xfId="0" applyNumberFormat="1" applyFill="1" applyBorder="1"/>
    <xf numFmtId="165" fontId="0" fillId="0" borderId="2" xfId="0" applyNumberFormat="1" applyBorder="1"/>
    <xf numFmtId="0" fontId="0" fillId="8" borderId="0" xfId="0" applyFill="1"/>
    <xf numFmtId="0" fontId="0" fillId="7" borderId="22" xfId="0" applyFill="1" applyBorder="1"/>
    <xf numFmtId="164" fontId="0" fillId="0" borderId="26" xfId="0" applyNumberFormat="1" applyBorder="1"/>
    <xf numFmtId="0" fontId="0" fillId="0" borderId="20" xfId="0" applyBorder="1"/>
    <xf numFmtId="0" fontId="1" fillId="0" borderId="36" xfId="0" applyFont="1" applyBorder="1" applyAlignment="1">
      <alignment horizontal="center"/>
    </xf>
    <xf numFmtId="164" fontId="0" fillId="0" borderId="44" xfId="0" applyNumberFormat="1" applyBorder="1"/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6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4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4" borderId="6" xfId="0" quotePrefix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0" xfId="0" quotePrefix="1" applyBorder="1" applyAlignment="1">
      <alignment horizontal="left" vertical="center" wrapText="1"/>
    </xf>
    <xf numFmtId="164" fontId="0" fillId="0" borderId="51" xfId="0" applyNumberFormat="1" applyBorder="1"/>
    <xf numFmtId="164" fontId="0" fillId="0" borderId="52" xfId="0" applyNumberFormat="1" applyBorder="1"/>
    <xf numFmtId="0" fontId="0" fillId="7" borderId="19" xfId="0" applyFill="1" applyBorder="1"/>
    <xf numFmtId="164" fontId="0" fillId="0" borderId="2" xfId="0" applyNumberFormat="1" applyBorder="1"/>
    <xf numFmtId="164" fontId="0" fillId="0" borderId="19" xfId="0" applyNumberFormat="1" applyBorder="1"/>
    <xf numFmtId="0" fontId="0" fillId="0" borderId="17" xfId="0" applyBorder="1" applyAlignment="1">
      <alignment horizontal="center"/>
    </xf>
    <xf numFmtId="164" fontId="0" fillId="0" borderId="53" xfId="0" applyNumberFormat="1" applyBorder="1"/>
    <xf numFmtId="0" fontId="0" fillId="6" borderId="3" xfId="0" applyFill="1" applyBorder="1"/>
    <xf numFmtId="0" fontId="0" fillId="7" borderId="4" xfId="0" applyFill="1" applyBorder="1"/>
    <xf numFmtId="0" fontId="0" fillId="6" borderId="5" xfId="0" applyFill="1" applyBorder="1"/>
    <xf numFmtId="0" fontId="0" fillId="7" borderId="8" xfId="0" applyFill="1" applyBorder="1"/>
    <xf numFmtId="0" fontId="0" fillId="6" borderId="9" xfId="0" applyFill="1" applyBorder="1"/>
    <xf numFmtId="0" fontId="0" fillId="7" borderId="10" xfId="0" applyFill="1" applyBorder="1"/>
    <xf numFmtId="0" fontId="0" fillId="4" borderId="46" xfId="0" quotePrefix="1" applyFill="1" applyBorder="1" applyAlignment="1">
      <alignment horizontal="left" vertical="center" wrapText="1"/>
    </xf>
    <xf numFmtId="0" fontId="0" fillId="4" borderId="47" xfId="0" quotePrefix="1" applyFill="1" applyBorder="1" applyAlignment="1">
      <alignment horizontal="left" vertical="center" wrapText="1"/>
    </xf>
    <xf numFmtId="0" fontId="0" fillId="2" borderId="47" xfId="0" quotePrefix="1" applyFill="1" applyBorder="1" applyAlignment="1">
      <alignment horizontal="left" vertical="center" wrapText="1"/>
    </xf>
    <xf numFmtId="0" fontId="0" fillId="3" borderId="47" xfId="0" quotePrefix="1" applyFill="1" applyBorder="1" applyAlignment="1">
      <alignment horizontal="left" vertical="center" wrapText="1"/>
    </xf>
    <xf numFmtId="0" fontId="0" fillId="3" borderId="48" xfId="0" quotePrefix="1" applyFill="1" applyBorder="1" applyAlignment="1">
      <alignment horizontal="left" vertical="center" wrapText="1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7" borderId="36" xfId="0" applyNumberForma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0" fillId="0" borderId="29" xfId="0" applyNumberFormat="1" applyBorder="1"/>
    <xf numFmtId="0" fontId="0" fillId="0" borderId="37" xfId="0" quotePrefix="1" applyBorder="1"/>
    <xf numFmtId="0" fontId="1" fillId="0" borderId="20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40" zoomScaleNormal="40" workbookViewId="0">
      <selection activeCell="Q9" sqref="Q9"/>
    </sheetView>
  </sheetViews>
  <sheetFormatPr defaultRowHeight="14.4" x14ac:dyDescent="0.3"/>
  <cols>
    <col min="1" max="1" width="30.77734375" bestFit="1" customWidth="1"/>
    <col min="3" max="12" width="24.44140625" customWidth="1"/>
    <col min="15" max="15" width="8.88671875" customWidth="1"/>
    <col min="17" max="17" width="15.33203125" customWidth="1"/>
  </cols>
  <sheetData>
    <row r="1" spans="1:17" ht="15" thickBot="1" x14ac:dyDescent="0.35">
      <c r="A1" s="150" t="s">
        <v>148</v>
      </c>
      <c r="B1" s="81" t="s">
        <v>16</v>
      </c>
      <c r="C1" s="83" t="s">
        <v>0</v>
      </c>
      <c r="D1" s="84" t="s">
        <v>1</v>
      </c>
      <c r="E1" s="84" t="s">
        <v>2</v>
      </c>
      <c r="F1" s="84" t="s">
        <v>3</v>
      </c>
      <c r="G1" s="84" t="s">
        <v>4</v>
      </c>
      <c r="H1" s="84" t="s">
        <v>5</v>
      </c>
      <c r="I1" s="84" t="s">
        <v>6</v>
      </c>
      <c r="J1" s="84" t="s">
        <v>7</v>
      </c>
      <c r="K1" s="84" t="s">
        <v>8</v>
      </c>
      <c r="L1" s="85" t="s">
        <v>9</v>
      </c>
    </row>
    <row r="2" spans="1:17" ht="60" customHeight="1" x14ac:dyDescent="0.3">
      <c r="A2" s="147" t="str">
        <f>'Weight determination'!C5</f>
        <v>Structural Mass</v>
      </c>
      <c r="B2" s="90">
        <f>'Weight determination'!K5</f>
        <v>0.13800000000000001</v>
      </c>
      <c r="C2" s="94" t="s">
        <v>58</v>
      </c>
      <c r="D2" s="95" t="s">
        <v>59</v>
      </c>
      <c r="E2" s="95" t="s">
        <v>61</v>
      </c>
      <c r="F2" s="95" t="s">
        <v>62</v>
      </c>
      <c r="G2" s="95" t="s">
        <v>60</v>
      </c>
      <c r="H2" s="95" t="s">
        <v>63</v>
      </c>
      <c r="I2" s="95" t="s">
        <v>64</v>
      </c>
      <c r="J2" s="95" t="s">
        <v>65</v>
      </c>
      <c r="K2" s="95" t="s">
        <v>66</v>
      </c>
      <c r="L2" s="96" t="s">
        <v>67</v>
      </c>
      <c r="N2" s="2">
        <v>3</v>
      </c>
      <c r="O2" s="125" t="s">
        <v>10</v>
      </c>
      <c r="P2" s="126"/>
      <c r="Q2" s="127"/>
    </row>
    <row r="3" spans="1:17" ht="43.2" x14ac:dyDescent="0.3">
      <c r="A3" s="13" t="str">
        <f>'Weight determination'!C6</f>
        <v>Stability</v>
      </c>
      <c r="B3" s="91">
        <f>'Weight determination'!K6</f>
        <v>6.4500000000000002E-2</v>
      </c>
      <c r="C3" s="86" t="s">
        <v>70</v>
      </c>
      <c r="D3" s="87" t="s">
        <v>68</v>
      </c>
      <c r="E3" s="87" t="s">
        <v>61</v>
      </c>
      <c r="F3" s="87" t="s">
        <v>69</v>
      </c>
      <c r="G3" s="87" t="s">
        <v>71</v>
      </c>
      <c r="H3" s="87" t="s">
        <v>69</v>
      </c>
      <c r="I3" s="87" t="s">
        <v>75</v>
      </c>
      <c r="J3" s="87" t="s">
        <v>74</v>
      </c>
      <c r="K3" s="87" t="s">
        <v>73</v>
      </c>
      <c r="L3" s="88" t="s">
        <v>72</v>
      </c>
      <c r="N3" s="3">
        <v>2</v>
      </c>
      <c r="O3" s="128" t="s">
        <v>11</v>
      </c>
      <c r="P3" s="129"/>
      <c r="Q3" s="130"/>
    </row>
    <row r="4" spans="1:17" ht="43.2" x14ac:dyDescent="0.3">
      <c r="A4" s="13" t="str">
        <f>'Weight determination'!C7</f>
        <v>Controllability</v>
      </c>
      <c r="B4" s="91">
        <f>'Weight determination'!K7</f>
        <v>3.3000000000000002E-2</v>
      </c>
      <c r="C4" s="93" t="s">
        <v>143</v>
      </c>
      <c r="D4" s="89" t="s">
        <v>142</v>
      </c>
      <c r="E4" s="89" t="s">
        <v>143</v>
      </c>
      <c r="F4" s="89" t="s">
        <v>143</v>
      </c>
      <c r="G4" s="89" t="s">
        <v>144</v>
      </c>
      <c r="H4" s="89" t="s">
        <v>144</v>
      </c>
      <c r="I4" s="89" t="s">
        <v>145</v>
      </c>
      <c r="J4" s="89" t="s">
        <v>143</v>
      </c>
      <c r="K4" s="89" t="s">
        <v>145</v>
      </c>
      <c r="L4" s="89" t="s">
        <v>145</v>
      </c>
      <c r="N4" s="4">
        <v>1</v>
      </c>
      <c r="O4" s="128" t="s">
        <v>12</v>
      </c>
      <c r="P4" s="129"/>
      <c r="Q4" s="130"/>
    </row>
    <row r="5" spans="1:17" ht="43.8" thickBot="1" x14ac:dyDescent="0.35">
      <c r="A5" s="13" t="str">
        <f>'Weight determination'!C8</f>
        <v>Fuselage - Propulsion interaction</v>
      </c>
      <c r="B5" s="91">
        <f>'Weight determination'!K8</f>
        <v>3.5999999999999997E-2</v>
      </c>
      <c r="C5" s="86" t="s">
        <v>80</v>
      </c>
      <c r="D5" s="87" t="s">
        <v>76</v>
      </c>
      <c r="E5" s="87" t="s">
        <v>78</v>
      </c>
      <c r="F5" s="87" t="s">
        <v>78</v>
      </c>
      <c r="G5" s="87" t="s">
        <v>78</v>
      </c>
      <c r="H5" s="87" t="s">
        <v>78</v>
      </c>
      <c r="I5" s="87" t="s">
        <v>76</v>
      </c>
      <c r="J5" s="87" t="s">
        <v>76</v>
      </c>
      <c r="K5" s="87" t="s">
        <v>76</v>
      </c>
      <c r="L5" s="88" t="s">
        <v>77</v>
      </c>
      <c r="N5" s="5">
        <v>0</v>
      </c>
      <c r="O5" s="131" t="s">
        <v>13</v>
      </c>
      <c r="P5" s="132"/>
      <c r="Q5" s="133"/>
    </row>
    <row r="6" spans="1:17" ht="57.6" x14ac:dyDescent="0.3">
      <c r="A6" s="13" t="str">
        <f>'Weight determination'!C9</f>
        <v>L/D</v>
      </c>
      <c r="B6" s="91">
        <f>'Weight determination'!K9</f>
        <v>7.3499999999999996E-2</v>
      </c>
      <c r="C6" s="86" t="s">
        <v>79</v>
      </c>
      <c r="D6" s="89" t="s">
        <v>108</v>
      </c>
      <c r="E6" s="89" t="s">
        <v>104</v>
      </c>
      <c r="F6" s="89" t="s">
        <v>71</v>
      </c>
      <c r="G6" s="89" t="s">
        <v>71</v>
      </c>
      <c r="H6" s="89" t="s">
        <v>71</v>
      </c>
      <c r="I6" s="89" t="s">
        <v>71</v>
      </c>
      <c r="J6" s="89" t="s">
        <v>105</v>
      </c>
      <c r="K6" s="89" t="s">
        <v>71</v>
      </c>
      <c r="L6" s="99" t="s">
        <v>71</v>
      </c>
    </row>
    <row r="7" spans="1:17" ht="57.6" x14ac:dyDescent="0.3">
      <c r="A7" s="146" t="str">
        <f>'Weight determination'!B10</f>
        <v>Reliability</v>
      </c>
      <c r="B7" s="91">
        <f>'Weight determination'!K10</f>
        <v>0.10500000000000001</v>
      </c>
      <c r="C7" s="93" t="s">
        <v>138</v>
      </c>
      <c r="D7" s="89" t="s">
        <v>139</v>
      </c>
      <c r="E7" s="89" t="s">
        <v>138</v>
      </c>
      <c r="F7" s="89" t="s">
        <v>138</v>
      </c>
      <c r="G7" s="89" t="s">
        <v>138</v>
      </c>
      <c r="H7" s="89" t="s">
        <v>138</v>
      </c>
      <c r="I7" s="89" t="s">
        <v>146</v>
      </c>
      <c r="J7" s="89" t="s">
        <v>138</v>
      </c>
      <c r="K7" s="89" t="s">
        <v>136</v>
      </c>
      <c r="L7" s="88" t="s">
        <v>136</v>
      </c>
    </row>
    <row r="8" spans="1:17" ht="80.25" customHeight="1" x14ac:dyDescent="0.3">
      <c r="A8" s="13" t="str">
        <f>'Weight determination'!C12</f>
        <v>Turnaround time</v>
      </c>
      <c r="B8" s="91">
        <f>'Weight determination'!K12</f>
        <v>0.10075000000000001</v>
      </c>
      <c r="C8" s="86" t="s">
        <v>126</v>
      </c>
      <c r="D8" s="89" t="s">
        <v>129</v>
      </c>
      <c r="E8" s="89" t="s">
        <v>134</v>
      </c>
      <c r="F8" s="89" t="s">
        <v>133</v>
      </c>
      <c r="G8" s="89" t="s">
        <v>134</v>
      </c>
      <c r="H8" s="89" t="s">
        <v>133</v>
      </c>
      <c r="I8" s="87" t="s">
        <v>135</v>
      </c>
      <c r="J8" s="87" t="s">
        <v>135</v>
      </c>
      <c r="K8" s="87" t="s">
        <v>135</v>
      </c>
      <c r="L8" s="88" t="s">
        <v>135</v>
      </c>
    </row>
    <row r="9" spans="1:17" ht="43.2" x14ac:dyDescent="0.3">
      <c r="A9" s="13" t="str">
        <f>'Weight determination'!C13</f>
        <v>Accessibility for maintenance</v>
      </c>
      <c r="B9" s="91">
        <f>'Weight determination'!K13</f>
        <v>3.2750000000000001E-2</v>
      </c>
      <c r="C9" s="97" t="s">
        <v>128</v>
      </c>
      <c r="D9" s="89" t="s">
        <v>131</v>
      </c>
      <c r="E9" s="89" t="s">
        <v>124</v>
      </c>
      <c r="F9" s="89" t="s">
        <v>124</v>
      </c>
      <c r="G9" s="89" t="s">
        <v>124</v>
      </c>
      <c r="H9" s="89" t="s">
        <v>124</v>
      </c>
      <c r="I9" s="89" t="s">
        <v>124</v>
      </c>
      <c r="J9" s="89" t="s">
        <v>124</v>
      </c>
      <c r="K9" s="87" t="s">
        <v>130</v>
      </c>
      <c r="L9" s="88" t="s">
        <v>125</v>
      </c>
    </row>
    <row r="10" spans="1:17" ht="57.6" x14ac:dyDescent="0.3">
      <c r="A10" s="13" t="str">
        <f>'Weight determination'!C14</f>
        <v>Modularity</v>
      </c>
      <c r="B10" s="91">
        <f>'Weight determination'!K14</f>
        <v>4.9750000000000003E-2</v>
      </c>
      <c r="C10" s="97" t="s">
        <v>110</v>
      </c>
      <c r="D10" s="98" t="s">
        <v>112</v>
      </c>
      <c r="E10" s="87" t="s">
        <v>118</v>
      </c>
      <c r="F10" s="89" t="s">
        <v>114</v>
      </c>
      <c r="G10" s="87" t="s">
        <v>120</v>
      </c>
      <c r="H10" s="89" t="s">
        <v>114</v>
      </c>
      <c r="I10" s="87" t="s">
        <v>121</v>
      </c>
      <c r="J10" s="87" t="s">
        <v>121</v>
      </c>
      <c r="K10" s="87" t="s">
        <v>117</v>
      </c>
      <c r="L10" s="88" t="s">
        <v>121</v>
      </c>
    </row>
    <row r="11" spans="1:17" ht="58.5" customHeight="1" x14ac:dyDescent="0.3">
      <c r="A11" s="13" t="str">
        <f>'Weight determination'!C15</f>
        <v>Terrain capabilities (ground ops)</v>
      </c>
      <c r="B11" s="91">
        <f>'Weight determination'!K15</f>
        <v>4.7850000000000004E-2</v>
      </c>
      <c r="C11" s="86" t="s">
        <v>103</v>
      </c>
      <c r="D11" s="89" t="s">
        <v>107</v>
      </c>
      <c r="E11" s="89" t="s">
        <v>101</v>
      </c>
      <c r="F11" s="89" t="s">
        <v>100</v>
      </c>
      <c r="G11" s="87" t="s">
        <v>101</v>
      </c>
      <c r="H11" s="87" t="s">
        <v>100</v>
      </c>
      <c r="I11" s="87" t="s">
        <v>96</v>
      </c>
      <c r="J11" s="87" t="s">
        <v>101</v>
      </c>
      <c r="K11" s="87" t="s">
        <v>109</v>
      </c>
      <c r="L11" s="88" t="s">
        <v>101</v>
      </c>
    </row>
    <row r="12" spans="1:17" ht="58.5" customHeight="1" x14ac:dyDescent="0.3">
      <c r="A12" s="13" t="str">
        <f>'Weight determination'!C16</f>
        <v>Friendliness</v>
      </c>
      <c r="B12" s="91">
        <f>'Weight determination'!K16</f>
        <v>5.6500000000000005E-3</v>
      </c>
      <c r="C12" s="86" t="s">
        <v>89</v>
      </c>
      <c r="D12" s="87" t="s">
        <v>95</v>
      </c>
      <c r="E12" s="87" t="s">
        <v>97</v>
      </c>
      <c r="F12" s="87" t="s">
        <v>97</v>
      </c>
      <c r="G12" s="87" t="s">
        <v>97</v>
      </c>
      <c r="H12" s="87" t="s">
        <v>97</v>
      </c>
      <c r="I12" s="87" t="s">
        <v>99</v>
      </c>
      <c r="J12" s="100" t="s">
        <v>106</v>
      </c>
      <c r="K12" s="87" t="s">
        <v>89</v>
      </c>
      <c r="L12" s="88" t="s">
        <v>102</v>
      </c>
    </row>
    <row r="13" spans="1:17" ht="43.2" x14ac:dyDescent="0.3">
      <c r="A13" s="13" t="str">
        <f>'Weight determination'!C17</f>
        <v>Loading solutions</v>
      </c>
      <c r="B13" s="91">
        <f>'Weight determination'!K17</f>
        <v>3.5250000000000004E-2</v>
      </c>
      <c r="C13" s="86" t="s">
        <v>111</v>
      </c>
      <c r="D13" s="89" t="s">
        <v>127</v>
      </c>
      <c r="E13" s="87" t="s">
        <v>115</v>
      </c>
      <c r="F13" s="87" t="s">
        <v>115</v>
      </c>
      <c r="G13" s="87" t="s">
        <v>115</v>
      </c>
      <c r="H13" s="87" t="s">
        <v>115</v>
      </c>
      <c r="I13" s="87" t="s">
        <v>116</v>
      </c>
      <c r="J13" s="87" t="s">
        <v>116</v>
      </c>
      <c r="K13" s="87" t="s">
        <v>116</v>
      </c>
      <c r="L13" s="88" t="s">
        <v>116</v>
      </c>
    </row>
    <row r="14" spans="1:17" ht="57.6" x14ac:dyDescent="0.3">
      <c r="A14" s="13" t="str">
        <f>'Weight determination'!C18</f>
        <v>Handling safety</v>
      </c>
      <c r="B14" s="91">
        <f>'Weight determination'!K18</f>
        <v>6.8000000000000005E-2</v>
      </c>
      <c r="C14" s="86" t="s">
        <v>85</v>
      </c>
      <c r="D14" s="87" t="s">
        <v>113</v>
      </c>
      <c r="E14" s="87" t="s">
        <v>132</v>
      </c>
      <c r="F14" s="87" t="s">
        <v>132</v>
      </c>
      <c r="G14" s="87" t="s">
        <v>132</v>
      </c>
      <c r="H14" s="87" t="s">
        <v>132</v>
      </c>
      <c r="I14" s="87" t="s">
        <v>119</v>
      </c>
      <c r="J14" s="87" t="s">
        <v>123</v>
      </c>
      <c r="K14" s="87" t="s">
        <v>122</v>
      </c>
      <c r="L14" s="99" t="s">
        <v>137</v>
      </c>
    </row>
    <row r="15" spans="1:17" ht="57.6" x14ac:dyDescent="0.3">
      <c r="A15" s="146" t="str">
        <f>'Weight determination'!C20</f>
        <v>Design simplicity</v>
      </c>
      <c r="B15" s="91">
        <f>'Weight determination'!K20</f>
        <v>0.16500000000000004</v>
      </c>
      <c r="C15" s="86" t="s">
        <v>81</v>
      </c>
      <c r="D15" s="87" t="s">
        <v>82</v>
      </c>
      <c r="E15" s="87" t="s">
        <v>61</v>
      </c>
      <c r="F15" s="89" t="s">
        <v>83</v>
      </c>
      <c r="G15" s="87" t="s">
        <v>61</v>
      </c>
      <c r="H15" s="87" t="s">
        <v>83</v>
      </c>
      <c r="I15" s="87" t="s">
        <v>84</v>
      </c>
      <c r="J15" s="87" t="s">
        <v>87</v>
      </c>
      <c r="K15" s="87" t="s">
        <v>88</v>
      </c>
      <c r="L15" s="88" t="s">
        <v>67</v>
      </c>
    </row>
    <row r="16" spans="1:17" ht="72.599999999999994" thickBot="1" x14ac:dyDescent="0.35">
      <c r="A16" s="27" t="str">
        <f>'Weight determination'!C21</f>
        <v>Certification possibilities</v>
      </c>
      <c r="B16" s="92">
        <f>'Weight determination'!K21</f>
        <v>4.5000000000000012E-2</v>
      </c>
      <c r="C16" s="114" t="s">
        <v>86</v>
      </c>
      <c r="D16" s="115" t="s">
        <v>91</v>
      </c>
      <c r="E16" s="116" t="s">
        <v>94</v>
      </c>
      <c r="F16" s="116" t="s">
        <v>94</v>
      </c>
      <c r="G16" s="116" t="s">
        <v>98</v>
      </c>
      <c r="H16" s="116" t="s">
        <v>98</v>
      </c>
      <c r="I16" s="117" t="s">
        <v>90</v>
      </c>
      <c r="J16" s="117" t="s">
        <v>92</v>
      </c>
      <c r="K16" s="117" t="s">
        <v>93</v>
      </c>
      <c r="L16" s="118" t="s">
        <v>93</v>
      </c>
    </row>
    <row r="17" spans="1:12" ht="15" thickBot="1" x14ac:dyDescent="0.35">
      <c r="A17" s="40" t="s">
        <v>147</v>
      </c>
      <c r="B17" s="148">
        <f>SUM(B2:B16)</f>
        <v>1</v>
      </c>
      <c r="C17" s="122">
        <f t="shared" ref="C17:L17" si="0">LEFT(C2,1)*$B$2+LEFT(C3,1)*$B$3+LEFT(C4,1)*$B$4+LEFT(C5,1)*$B$5+LEFT(C6,1)*$B$6+LEFT(C7,1)*$B$7+LEFT(C8,1)*$B$8+LEFT(C9,1)*$B$9+LEFT(C10,1)*$B$10+LEFT(C11,1)*$B$11+LEFT(C12,1)*$B$12+LEFT(C13,1)*$B$13+LEFT(C14,1)*$B$14+LEFT(C15,1)*$B$15+LEFT(C16,1)*$B$16</f>
        <v>1.2337</v>
      </c>
      <c r="D17" s="123">
        <f t="shared" si="0"/>
        <v>1.35615</v>
      </c>
      <c r="E17" s="123">
        <f t="shared" si="0"/>
        <v>2.0450000000000004</v>
      </c>
      <c r="F17" s="123">
        <f t="shared" si="0"/>
        <v>2.5463500000000008</v>
      </c>
      <c r="G17" s="123">
        <f t="shared" si="0"/>
        <v>2.0780000000000003</v>
      </c>
      <c r="H17" s="123">
        <f t="shared" si="0"/>
        <v>2.5793500000000007</v>
      </c>
      <c r="I17" s="123">
        <f t="shared" si="0"/>
        <v>1.6755</v>
      </c>
      <c r="J17" s="123">
        <f t="shared" si="0"/>
        <v>1.7233500000000002</v>
      </c>
      <c r="K17" s="123">
        <f t="shared" si="0"/>
        <v>1.3905000000000001</v>
      </c>
      <c r="L17" s="124">
        <f t="shared" si="0"/>
        <v>1.4881000000000002</v>
      </c>
    </row>
    <row r="18" spans="1:12" ht="15" thickBot="1" x14ac:dyDescent="0.35">
      <c r="A18" s="36" t="s">
        <v>53</v>
      </c>
      <c r="B18" s="149">
        <v>0</v>
      </c>
      <c r="C18" s="119">
        <f t="shared" ref="C18:L18" si="1">RANK(C17,$C$17:$L$17)</f>
        <v>10</v>
      </c>
      <c r="D18" s="120">
        <f t="shared" si="1"/>
        <v>9</v>
      </c>
      <c r="E18" s="120">
        <f t="shared" si="1"/>
        <v>4</v>
      </c>
      <c r="F18" s="120">
        <f t="shared" si="1"/>
        <v>2</v>
      </c>
      <c r="G18" s="120">
        <f t="shared" si="1"/>
        <v>3</v>
      </c>
      <c r="H18" s="120">
        <f t="shared" si="1"/>
        <v>1</v>
      </c>
      <c r="I18" s="120">
        <f t="shared" si="1"/>
        <v>6</v>
      </c>
      <c r="J18" s="120">
        <f t="shared" si="1"/>
        <v>5</v>
      </c>
      <c r="K18" s="120">
        <f t="shared" si="1"/>
        <v>8</v>
      </c>
      <c r="L18" s="121">
        <f t="shared" si="1"/>
        <v>7</v>
      </c>
    </row>
    <row r="20" spans="1:12" x14ac:dyDescent="0.3">
      <c r="B20" s="6"/>
      <c r="C20" s="6"/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6" t="s">
        <v>14</v>
      </c>
    </row>
    <row r="21" spans="1:12" x14ac:dyDescent="0.3">
      <c r="B21" s="6"/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6" t="s">
        <v>14</v>
      </c>
      <c r="I21" s="6" t="s">
        <v>14</v>
      </c>
      <c r="J21" s="6" t="s">
        <v>14</v>
      </c>
      <c r="K21" s="6" t="s">
        <v>14</v>
      </c>
      <c r="L21" s="6" t="s">
        <v>14</v>
      </c>
    </row>
    <row r="22" spans="1:12" x14ac:dyDescent="0.3">
      <c r="B22" s="6"/>
      <c r="C22" s="6" t="s">
        <v>14</v>
      </c>
      <c r="D22" s="6" t="s">
        <v>14</v>
      </c>
      <c r="E22" s="6" t="s">
        <v>14</v>
      </c>
      <c r="F22" s="6" t="s">
        <v>14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 t="s">
        <v>14</v>
      </c>
    </row>
    <row r="23" spans="1:12" x14ac:dyDescent="0.3">
      <c r="B23" s="6"/>
      <c r="C23" s="6" t="s">
        <v>14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6" t="s">
        <v>14</v>
      </c>
      <c r="J23" s="6" t="s">
        <v>14</v>
      </c>
      <c r="K23" s="6" t="s">
        <v>14</v>
      </c>
      <c r="L23" s="6" t="s">
        <v>14</v>
      </c>
    </row>
    <row r="24" spans="1:12" x14ac:dyDescent="0.3">
      <c r="B24" s="6"/>
      <c r="C24" s="6" t="s">
        <v>14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6" t="s">
        <v>14</v>
      </c>
      <c r="J24" s="6" t="s">
        <v>14</v>
      </c>
      <c r="K24" s="6" t="s">
        <v>14</v>
      </c>
      <c r="L24" s="6" t="s">
        <v>14</v>
      </c>
    </row>
    <row r="25" spans="1:12" x14ac:dyDescent="0.3">
      <c r="B25" s="6"/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6" t="s">
        <v>14</v>
      </c>
    </row>
    <row r="26" spans="1:12" x14ac:dyDescent="0.3">
      <c r="B26" s="6"/>
      <c r="C26" s="6" t="s">
        <v>14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 t="s">
        <v>14</v>
      </c>
    </row>
    <row r="27" spans="1:12" x14ac:dyDescent="0.3">
      <c r="B27" s="6"/>
      <c r="C27" s="6" t="s">
        <v>14</v>
      </c>
      <c r="D27" s="6" t="s">
        <v>14</v>
      </c>
      <c r="E27" s="6" t="s">
        <v>14</v>
      </c>
      <c r="F27" s="6" t="s">
        <v>14</v>
      </c>
      <c r="G27" s="6" t="s">
        <v>14</v>
      </c>
      <c r="H27" s="6" t="s">
        <v>14</v>
      </c>
      <c r="I27" s="6" t="s">
        <v>14</v>
      </c>
      <c r="J27" s="6" t="s">
        <v>14</v>
      </c>
      <c r="K27" s="6" t="s">
        <v>14</v>
      </c>
      <c r="L27" s="6" t="s">
        <v>14</v>
      </c>
    </row>
    <row r="28" spans="1:12" x14ac:dyDescent="0.3">
      <c r="B28" s="6"/>
      <c r="C28" s="6" t="s">
        <v>14</v>
      </c>
      <c r="D28" s="6" t="s">
        <v>24</v>
      </c>
      <c r="E28" s="6" t="s">
        <v>14</v>
      </c>
      <c r="F28" s="6" t="s">
        <v>14</v>
      </c>
      <c r="G28" s="6" t="s">
        <v>14</v>
      </c>
      <c r="H28" s="6" t="s">
        <v>14</v>
      </c>
      <c r="I28" s="6" t="s">
        <v>14</v>
      </c>
      <c r="J28" s="6" t="s">
        <v>14</v>
      </c>
      <c r="K28" s="6" t="s">
        <v>14</v>
      </c>
      <c r="L28" s="6" t="s">
        <v>14</v>
      </c>
    </row>
    <row r="29" spans="1:12" x14ac:dyDescent="0.3">
      <c r="B29" s="6"/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14</v>
      </c>
      <c r="L29" s="6" t="s">
        <v>14</v>
      </c>
    </row>
    <row r="30" spans="1:12" x14ac:dyDescent="0.3">
      <c r="B30" s="6"/>
      <c r="C30" s="6" t="s">
        <v>14</v>
      </c>
      <c r="D30" s="6" t="s">
        <v>14</v>
      </c>
      <c r="E30" s="6" t="s">
        <v>14</v>
      </c>
      <c r="F30" s="6" t="s">
        <v>14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6" t="s">
        <v>14</v>
      </c>
    </row>
    <row r="31" spans="1:12" x14ac:dyDescent="0.3">
      <c r="B31" s="6"/>
      <c r="C31" s="6" t="s">
        <v>14</v>
      </c>
      <c r="D31" s="6" t="s">
        <v>14</v>
      </c>
      <c r="E31" s="6" t="s">
        <v>14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s">
        <v>14</v>
      </c>
    </row>
    <row r="32" spans="1:12" x14ac:dyDescent="0.3">
      <c r="B32" s="6"/>
      <c r="C32" s="6" t="s">
        <v>14</v>
      </c>
      <c r="D32" s="6" t="s">
        <v>14</v>
      </c>
      <c r="E32" s="6" t="s">
        <v>14</v>
      </c>
      <c r="F32" s="6" t="s">
        <v>14</v>
      </c>
      <c r="G32" s="6" t="s">
        <v>14</v>
      </c>
      <c r="H32" s="6" t="s">
        <v>14</v>
      </c>
      <c r="I32" s="6" t="s">
        <v>14</v>
      </c>
      <c r="J32" s="6" t="s">
        <v>14</v>
      </c>
      <c r="K32" s="6" t="s">
        <v>14</v>
      </c>
      <c r="L32" s="6" t="s">
        <v>14</v>
      </c>
    </row>
    <row r="33" spans="2:12" x14ac:dyDescent="0.3">
      <c r="B33" s="6"/>
      <c r="C33" s="6" t="s">
        <v>14</v>
      </c>
      <c r="D33" s="6" t="s">
        <v>14</v>
      </c>
      <c r="E33" s="6" t="s">
        <v>14</v>
      </c>
      <c r="F33" s="6" t="s">
        <v>14</v>
      </c>
      <c r="G33" s="6" t="s">
        <v>14</v>
      </c>
      <c r="H33" s="6" t="s">
        <v>14</v>
      </c>
      <c r="I33" s="6" t="s">
        <v>14</v>
      </c>
      <c r="J33" s="6" t="s">
        <v>14</v>
      </c>
      <c r="K33" s="6" t="s">
        <v>14</v>
      </c>
      <c r="L33" s="6" t="s">
        <v>14</v>
      </c>
    </row>
    <row r="34" spans="2:12" x14ac:dyDescent="0.3">
      <c r="B34" s="6"/>
      <c r="C34" s="6" t="s">
        <v>14</v>
      </c>
      <c r="D34" s="6" t="s">
        <v>14</v>
      </c>
      <c r="E34" s="6" t="s">
        <v>14</v>
      </c>
      <c r="F34" s="6" t="s">
        <v>14</v>
      </c>
      <c r="G34" s="6" t="s">
        <v>14</v>
      </c>
      <c r="H34" s="6" t="s">
        <v>14</v>
      </c>
      <c r="I34" s="6" t="s">
        <v>14</v>
      </c>
      <c r="J34" s="6" t="s">
        <v>14</v>
      </c>
      <c r="K34" s="6" t="s">
        <v>14</v>
      </c>
      <c r="L34" s="6" t="s">
        <v>14</v>
      </c>
    </row>
    <row r="35" spans="2:12" x14ac:dyDescent="0.3">
      <c r="B35" s="6" t="s">
        <v>24</v>
      </c>
      <c r="C35" s="6" t="s">
        <v>14</v>
      </c>
      <c r="D35" s="6" t="s">
        <v>14</v>
      </c>
      <c r="E35" s="6" t="s">
        <v>14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s">
        <v>14</v>
      </c>
    </row>
    <row r="36" spans="2:12" x14ac:dyDescent="0.3">
      <c r="B36" s="6" t="s">
        <v>24</v>
      </c>
      <c r="C36" s="6" t="s">
        <v>14</v>
      </c>
      <c r="D36" s="6" t="s">
        <v>14</v>
      </c>
      <c r="E36" s="6" t="s">
        <v>14</v>
      </c>
      <c r="F36" s="6" t="s">
        <v>14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 t="s">
        <v>14</v>
      </c>
    </row>
    <row r="37" spans="2:12" x14ac:dyDescent="0.3">
      <c r="B37" s="6" t="s">
        <v>24</v>
      </c>
      <c r="C37" s="6" t="s">
        <v>14</v>
      </c>
      <c r="D37" s="6" t="s">
        <v>14</v>
      </c>
      <c r="E37" s="6" t="s">
        <v>14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 t="s">
        <v>14</v>
      </c>
    </row>
    <row r="38" spans="2:12" x14ac:dyDescent="0.3">
      <c r="B38" s="6" t="s">
        <v>24</v>
      </c>
      <c r="C38" s="6" t="s">
        <v>14</v>
      </c>
      <c r="D38" s="6" t="s">
        <v>14</v>
      </c>
      <c r="E38" s="6" t="s">
        <v>14</v>
      </c>
      <c r="F38" s="6" t="s">
        <v>14</v>
      </c>
      <c r="G38" s="6" t="s">
        <v>14</v>
      </c>
      <c r="H38" s="6" t="s">
        <v>14</v>
      </c>
      <c r="I38" s="6" t="s">
        <v>14</v>
      </c>
      <c r="J38" s="6" t="s">
        <v>14</v>
      </c>
      <c r="K38" s="6" t="s">
        <v>14</v>
      </c>
      <c r="L38" s="6" t="s">
        <v>14</v>
      </c>
    </row>
    <row r="39" spans="2:12" x14ac:dyDescent="0.3">
      <c r="B39" s="6" t="s">
        <v>24</v>
      </c>
      <c r="C39" s="6" t="s">
        <v>14</v>
      </c>
      <c r="D39" s="6" t="s">
        <v>14</v>
      </c>
      <c r="E39" s="6" t="s">
        <v>14</v>
      </c>
      <c r="F39" s="6" t="s">
        <v>14</v>
      </c>
      <c r="G39" s="6" t="s">
        <v>14</v>
      </c>
      <c r="H39" s="6" t="s">
        <v>14</v>
      </c>
      <c r="I39" s="6" t="s">
        <v>14</v>
      </c>
      <c r="J39" s="6" t="s">
        <v>14</v>
      </c>
      <c r="K39" s="6" t="s">
        <v>14</v>
      </c>
      <c r="L39" s="6" t="s">
        <v>14</v>
      </c>
    </row>
    <row r="40" spans="2:12" x14ac:dyDescent="0.3">
      <c r="B40" s="6" t="s">
        <v>24</v>
      </c>
      <c r="C40" s="6" t="s">
        <v>14</v>
      </c>
      <c r="D40" s="6" t="s">
        <v>14</v>
      </c>
      <c r="E40" s="6" t="s">
        <v>14</v>
      </c>
      <c r="F40" s="6" t="s">
        <v>14</v>
      </c>
      <c r="G40" s="6" t="s">
        <v>14</v>
      </c>
      <c r="H40" s="6" t="s">
        <v>14</v>
      </c>
      <c r="I40" s="6" t="s">
        <v>14</v>
      </c>
      <c r="J40" s="6" t="s">
        <v>14</v>
      </c>
      <c r="K40" s="6" t="s">
        <v>14</v>
      </c>
      <c r="L40" s="6" t="s">
        <v>14</v>
      </c>
    </row>
    <row r="41" spans="2:12" x14ac:dyDescent="0.3">
      <c r="B41" s="6" t="s">
        <v>24</v>
      </c>
      <c r="C41" s="6" t="s">
        <v>14</v>
      </c>
      <c r="D41" s="6" t="s">
        <v>14</v>
      </c>
      <c r="E41" s="6" t="s">
        <v>14</v>
      </c>
      <c r="F41" s="6" t="s">
        <v>14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s">
        <v>14</v>
      </c>
    </row>
    <row r="42" spans="2:12" x14ac:dyDescent="0.3">
      <c r="B42" s="6" t="s">
        <v>24</v>
      </c>
      <c r="C42" s="6" t="s">
        <v>14</v>
      </c>
      <c r="D42" s="6" t="s">
        <v>14</v>
      </c>
      <c r="E42" s="6" t="s">
        <v>14</v>
      </c>
      <c r="F42" s="6" t="s">
        <v>14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 t="s">
        <v>14</v>
      </c>
    </row>
    <row r="43" spans="2:12" x14ac:dyDescent="0.3">
      <c r="B43" s="6" t="s">
        <v>24</v>
      </c>
      <c r="C43" s="6" t="s">
        <v>14</v>
      </c>
      <c r="D43" s="6" t="s">
        <v>14</v>
      </c>
      <c r="E43" s="6" t="s">
        <v>14</v>
      </c>
      <c r="F43" s="6" t="s">
        <v>14</v>
      </c>
      <c r="G43" s="6" t="s">
        <v>14</v>
      </c>
      <c r="H43" s="6" t="s">
        <v>14</v>
      </c>
      <c r="I43" s="6" t="s">
        <v>14</v>
      </c>
      <c r="J43" s="6" t="s">
        <v>14</v>
      </c>
      <c r="K43" s="6" t="s">
        <v>14</v>
      </c>
      <c r="L43" s="6" t="s">
        <v>14</v>
      </c>
    </row>
    <row r="44" spans="2:12" x14ac:dyDescent="0.3">
      <c r="B44" s="6" t="s">
        <v>24</v>
      </c>
      <c r="C44" s="6" t="s">
        <v>14</v>
      </c>
      <c r="D44" s="6" t="s">
        <v>14</v>
      </c>
      <c r="E44" s="6" t="s">
        <v>14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14</v>
      </c>
      <c r="K44" s="6" t="s">
        <v>14</v>
      </c>
      <c r="L44" s="6" t="s">
        <v>14</v>
      </c>
    </row>
    <row r="45" spans="2:12" x14ac:dyDescent="0.3">
      <c r="B45" s="6" t="s">
        <v>24</v>
      </c>
      <c r="C45" s="6" t="s">
        <v>14</v>
      </c>
      <c r="D45" s="6" t="s">
        <v>14</v>
      </c>
      <c r="E45" s="6" t="s">
        <v>14</v>
      </c>
      <c r="F45" s="6" t="s">
        <v>14</v>
      </c>
      <c r="G45" s="6" t="s">
        <v>14</v>
      </c>
      <c r="H45" s="6" t="s">
        <v>14</v>
      </c>
      <c r="I45" s="6" t="s">
        <v>14</v>
      </c>
      <c r="J45" s="6" t="s">
        <v>14</v>
      </c>
      <c r="K45" s="6" t="s">
        <v>14</v>
      </c>
      <c r="L45" s="6" t="s">
        <v>14</v>
      </c>
    </row>
    <row r="46" spans="2:12" x14ac:dyDescent="0.3">
      <c r="B46" s="6" t="s">
        <v>24</v>
      </c>
      <c r="C46" s="6" t="s">
        <v>14</v>
      </c>
      <c r="D46" s="6" t="s">
        <v>14</v>
      </c>
      <c r="E46" s="6" t="s">
        <v>14</v>
      </c>
      <c r="F46" s="6" t="s">
        <v>14</v>
      </c>
      <c r="G46" s="6" t="s">
        <v>14</v>
      </c>
      <c r="H46" s="6" t="s">
        <v>14</v>
      </c>
      <c r="I46" s="6" t="s">
        <v>14</v>
      </c>
      <c r="J46" s="6" t="s">
        <v>14</v>
      </c>
      <c r="K46" s="6" t="s">
        <v>14</v>
      </c>
      <c r="L46" s="6" t="s">
        <v>14</v>
      </c>
    </row>
    <row r="47" spans="2:12" x14ac:dyDescent="0.3">
      <c r="B47" s="6" t="s">
        <v>24</v>
      </c>
      <c r="C47" s="6" t="s">
        <v>14</v>
      </c>
      <c r="D47" s="6" t="s">
        <v>14</v>
      </c>
      <c r="E47" s="6" t="s">
        <v>14</v>
      </c>
      <c r="F47" s="6" t="s">
        <v>14</v>
      </c>
      <c r="G47" s="6" t="s">
        <v>14</v>
      </c>
      <c r="H47" s="6" t="s">
        <v>14</v>
      </c>
      <c r="I47" s="6" t="s">
        <v>14</v>
      </c>
      <c r="J47" s="6" t="s">
        <v>14</v>
      </c>
      <c r="K47" s="6" t="s">
        <v>14</v>
      </c>
      <c r="L47" s="6" t="s">
        <v>14</v>
      </c>
    </row>
    <row r="48" spans="2:12" x14ac:dyDescent="0.3">
      <c r="B48" s="6" t="s">
        <v>24</v>
      </c>
      <c r="C48" s="6" t="s">
        <v>14</v>
      </c>
      <c r="D48" s="6" t="s">
        <v>14</v>
      </c>
      <c r="E48" s="6" t="s">
        <v>14</v>
      </c>
      <c r="F48" s="6" t="s">
        <v>14</v>
      </c>
      <c r="G48" s="6" t="s">
        <v>14</v>
      </c>
      <c r="H48" s="6" t="s">
        <v>14</v>
      </c>
      <c r="I48" s="6" t="s">
        <v>14</v>
      </c>
      <c r="J48" s="6" t="s">
        <v>14</v>
      </c>
      <c r="K48" s="6" t="s">
        <v>14</v>
      </c>
      <c r="L48" s="6" t="s">
        <v>14</v>
      </c>
    </row>
    <row r="49" spans="2:12" x14ac:dyDescent="0.3">
      <c r="B49" s="6" t="s">
        <v>24</v>
      </c>
      <c r="C49" s="6" t="s">
        <v>14</v>
      </c>
      <c r="D49" s="6" t="s">
        <v>14</v>
      </c>
      <c r="E49" s="6" t="s">
        <v>14</v>
      </c>
      <c r="F49" s="6" t="s">
        <v>14</v>
      </c>
      <c r="G49" s="6" t="s">
        <v>14</v>
      </c>
      <c r="H49" s="6" t="s">
        <v>14</v>
      </c>
      <c r="I49" s="6" t="s">
        <v>14</v>
      </c>
      <c r="J49" s="6" t="s">
        <v>14</v>
      </c>
      <c r="K49" s="6" t="s">
        <v>14</v>
      </c>
      <c r="L49" s="6" t="s">
        <v>14</v>
      </c>
    </row>
    <row r="50" spans="2:12" x14ac:dyDescent="0.3">
      <c r="B50" s="6" t="s">
        <v>24</v>
      </c>
      <c r="C50" s="6" t="s">
        <v>14</v>
      </c>
      <c r="D50" s="6" t="s">
        <v>14</v>
      </c>
      <c r="E50" s="6" t="s">
        <v>14</v>
      </c>
      <c r="F50" s="6" t="s">
        <v>14</v>
      </c>
      <c r="G50" s="6" t="s">
        <v>14</v>
      </c>
      <c r="H50" s="6" t="s">
        <v>14</v>
      </c>
      <c r="I50" s="6" t="s">
        <v>14</v>
      </c>
      <c r="J50" s="6" t="s">
        <v>14</v>
      </c>
      <c r="K50" s="6" t="s">
        <v>14</v>
      </c>
      <c r="L50" s="6" t="s">
        <v>14</v>
      </c>
    </row>
    <row r="51" spans="2:12" x14ac:dyDescent="0.3">
      <c r="B51" s="6" t="s">
        <v>24</v>
      </c>
      <c r="C51" s="6" t="s">
        <v>14</v>
      </c>
      <c r="D51" s="6" t="s">
        <v>14</v>
      </c>
      <c r="E51" s="6" t="s">
        <v>14</v>
      </c>
      <c r="F51" s="6" t="s">
        <v>14</v>
      </c>
      <c r="G51" s="6" t="s">
        <v>14</v>
      </c>
      <c r="H51" s="6" t="s">
        <v>14</v>
      </c>
      <c r="I51" s="6" t="s">
        <v>14</v>
      </c>
      <c r="J51" s="6" t="s">
        <v>14</v>
      </c>
      <c r="K51" s="6" t="s">
        <v>14</v>
      </c>
      <c r="L51" s="6" t="s">
        <v>14</v>
      </c>
    </row>
    <row r="52" spans="2:12" x14ac:dyDescent="0.3">
      <c r="B52" s="6" t="s">
        <v>24</v>
      </c>
      <c r="C52" s="6" t="s">
        <v>14</v>
      </c>
      <c r="D52" s="6" t="s">
        <v>14</v>
      </c>
      <c r="E52" s="6" t="s">
        <v>14</v>
      </c>
      <c r="F52" s="6" t="s">
        <v>14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 t="s">
        <v>14</v>
      </c>
    </row>
    <row r="53" spans="2:12" x14ac:dyDescent="0.3">
      <c r="B53" s="6" t="s">
        <v>24</v>
      </c>
      <c r="C53" s="6" t="s">
        <v>14</v>
      </c>
      <c r="D53" s="6" t="s">
        <v>14</v>
      </c>
      <c r="E53" s="6" t="s">
        <v>14</v>
      </c>
      <c r="F53" s="6" t="s">
        <v>14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 t="s">
        <v>14</v>
      </c>
    </row>
    <row r="54" spans="2:12" x14ac:dyDescent="0.3">
      <c r="B54" s="6" t="s">
        <v>24</v>
      </c>
      <c r="C54" s="6" t="s">
        <v>14</v>
      </c>
      <c r="D54" s="6" t="s">
        <v>14</v>
      </c>
      <c r="E54" s="6" t="s">
        <v>14</v>
      </c>
      <c r="F54" s="6" t="s">
        <v>14</v>
      </c>
      <c r="G54" s="6" t="s">
        <v>14</v>
      </c>
      <c r="H54" s="6" t="s">
        <v>14</v>
      </c>
      <c r="I54" s="6" t="s">
        <v>14</v>
      </c>
      <c r="J54" s="6" t="s">
        <v>14</v>
      </c>
      <c r="K54" s="6" t="s">
        <v>14</v>
      </c>
      <c r="L54" s="6" t="s">
        <v>14</v>
      </c>
    </row>
    <row r="55" spans="2:12" x14ac:dyDescent="0.3">
      <c r="B55" s="6" t="s">
        <v>24</v>
      </c>
      <c r="C55" s="6" t="s">
        <v>14</v>
      </c>
      <c r="D55" s="6" t="s">
        <v>14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s">
        <v>14</v>
      </c>
    </row>
    <row r="56" spans="2:12" x14ac:dyDescent="0.3">
      <c r="B56" s="6" t="s">
        <v>24</v>
      </c>
      <c r="C56" s="6" t="s">
        <v>14</v>
      </c>
      <c r="D56" s="6" t="s">
        <v>14</v>
      </c>
      <c r="E56" s="6" t="s">
        <v>14</v>
      </c>
      <c r="F56" s="6" t="s">
        <v>14</v>
      </c>
      <c r="G56" s="6" t="s">
        <v>14</v>
      </c>
      <c r="H56" s="6" t="s">
        <v>14</v>
      </c>
      <c r="I56" s="6" t="s">
        <v>14</v>
      </c>
      <c r="J56" s="6" t="s">
        <v>14</v>
      </c>
      <c r="K56" s="6" t="s">
        <v>14</v>
      </c>
      <c r="L56" s="6" t="s">
        <v>14</v>
      </c>
    </row>
    <row r="57" spans="2:12" x14ac:dyDescent="0.3">
      <c r="B57" s="6" t="s">
        <v>24</v>
      </c>
      <c r="C57" s="6" t="s">
        <v>14</v>
      </c>
      <c r="D57" s="6" t="s">
        <v>14</v>
      </c>
      <c r="E57" s="6" t="s">
        <v>14</v>
      </c>
      <c r="F57" s="6" t="s">
        <v>14</v>
      </c>
      <c r="G57" s="6" t="s">
        <v>14</v>
      </c>
      <c r="H57" s="6" t="s">
        <v>14</v>
      </c>
      <c r="I57" s="6" t="s">
        <v>14</v>
      </c>
      <c r="J57" s="6" t="s">
        <v>14</v>
      </c>
      <c r="K57" s="6" t="s">
        <v>14</v>
      </c>
      <c r="L57" s="6" t="s">
        <v>14</v>
      </c>
    </row>
    <row r="58" spans="2:12" x14ac:dyDescent="0.3">
      <c r="B58" s="6" t="s">
        <v>24</v>
      </c>
      <c r="C58" s="6" t="s">
        <v>14</v>
      </c>
      <c r="D58" s="6" t="s">
        <v>14</v>
      </c>
      <c r="E58" s="6" t="s">
        <v>14</v>
      </c>
      <c r="F58" s="6" t="s">
        <v>14</v>
      </c>
      <c r="G58" s="6" t="s">
        <v>14</v>
      </c>
      <c r="H58" s="6" t="s">
        <v>14</v>
      </c>
      <c r="I58" s="6" t="s">
        <v>14</v>
      </c>
      <c r="J58" s="6" t="s">
        <v>14</v>
      </c>
      <c r="K58" s="6" t="s">
        <v>14</v>
      </c>
      <c r="L58" s="6" t="s">
        <v>14</v>
      </c>
    </row>
    <row r="59" spans="2:12" x14ac:dyDescent="0.3">
      <c r="B59" s="6" t="s">
        <v>24</v>
      </c>
      <c r="C59" s="6" t="s">
        <v>14</v>
      </c>
      <c r="D59" s="6" t="s">
        <v>14</v>
      </c>
      <c r="E59" s="6" t="s">
        <v>14</v>
      </c>
      <c r="F59" s="6" t="s">
        <v>14</v>
      </c>
      <c r="G59" s="6" t="s">
        <v>14</v>
      </c>
      <c r="H59" s="6" t="s">
        <v>14</v>
      </c>
      <c r="I59" s="6" t="s">
        <v>14</v>
      </c>
      <c r="J59" s="6" t="s">
        <v>14</v>
      </c>
      <c r="K59" s="6" t="s">
        <v>14</v>
      </c>
      <c r="L59" s="6" t="s">
        <v>14</v>
      </c>
    </row>
    <row r="60" spans="2:12" x14ac:dyDescent="0.3">
      <c r="B60" s="6" t="s">
        <v>24</v>
      </c>
      <c r="C60" s="6" t="s">
        <v>14</v>
      </c>
      <c r="D60" s="6" t="s">
        <v>14</v>
      </c>
      <c r="E60" s="6" t="s">
        <v>14</v>
      </c>
      <c r="F60" s="6" t="s">
        <v>14</v>
      </c>
      <c r="G60" s="6" t="s">
        <v>14</v>
      </c>
      <c r="H60" s="6" t="s">
        <v>14</v>
      </c>
      <c r="I60" s="6" t="s">
        <v>14</v>
      </c>
      <c r="J60" s="6" t="s">
        <v>14</v>
      </c>
      <c r="K60" s="6" t="s">
        <v>14</v>
      </c>
      <c r="L60" s="6" t="s">
        <v>14</v>
      </c>
    </row>
    <row r="61" spans="2:12" x14ac:dyDescent="0.3">
      <c r="C61" s="6" t="s">
        <v>14</v>
      </c>
      <c r="D61" s="6" t="s">
        <v>14</v>
      </c>
      <c r="E61" s="6" t="s">
        <v>14</v>
      </c>
      <c r="F61" s="6" t="s">
        <v>14</v>
      </c>
      <c r="G61" s="6" t="s">
        <v>14</v>
      </c>
      <c r="H61" s="6" t="s">
        <v>14</v>
      </c>
      <c r="I61" s="6" t="s">
        <v>14</v>
      </c>
      <c r="J61" s="6" t="s">
        <v>14</v>
      </c>
      <c r="K61" s="6" t="s">
        <v>14</v>
      </c>
      <c r="L61" s="6" t="s">
        <v>14</v>
      </c>
    </row>
    <row r="62" spans="2:12" x14ac:dyDescent="0.3">
      <c r="C62" s="6" t="s">
        <v>14</v>
      </c>
      <c r="D62" s="6" t="s">
        <v>14</v>
      </c>
      <c r="E62" s="6" t="s">
        <v>14</v>
      </c>
      <c r="F62" s="6" t="s">
        <v>14</v>
      </c>
      <c r="G62" s="6" t="s">
        <v>14</v>
      </c>
      <c r="H62" s="6" t="s">
        <v>14</v>
      </c>
      <c r="I62" s="6" t="s">
        <v>14</v>
      </c>
      <c r="J62" s="6" t="s">
        <v>14</v>
      </c>
      <c r="K62" s="6" t="s">
        <v>14</v>
      </c>
      <c r="L62" s="6" t="s">
        <v>14</v>
      </c>
    </row>
    <row r="63" spans="2:12" x14ac:dyDescent="0.3">
      <c r="C63" s="6" t="s">
        <v>14</v>
      </c>
      <c r="D63" s="6" t="s">
        <v>14</v>
      </c>
      <c r="E63" s="6" t="s">
        <v>14</v>
      </c>
      <c r="F63" s="6" t="s">
        <v>14</v>
      </c>
      <c r="G63" s="6" t="s">
        <v>14</v>
      </c>
      <c r="H63" s="6" t="s">
        <v>14</v>
      </c>
      <c r="I63" s="6" t="s">
        <v>14</v>
      </c>
      <c r="J63" s="6" t="s">
        <v>14</v>
      </c>
      <c r="K63" s="6" t="s">
        <v>14</v>
      </c>
      <c r="L63" s="6" t="s">
        <v>14</v>
      </c>
    </row>
    <row r="64" spans="2:12" x14ac:dyDescent="0.3">
      <c r="C64" s="6" t="s">
        <v>14</v>
      </c>
      <c r="D64" s="6" t="s">
        <v>14</v>
      </c>
      <c r="E64" s="6" t="s">
        <v>14</v>
      </c>
      <c r="F64" s="6" t="s">
        <v>14</v>
      </c>
      <c r="G64" s="6" t="s">
        <v>14</v>
      </c>
      <c r="H64" s="6" t="s">
        <v>14</v>
      </c>
      <c r="I64" s="6" t="s">
        <v>14</v>
      </c>
      <c r="J64" s="6" t="s">
        <v>14</v>
      </c>
      <c r="K64" s="6" t="s">
        <v>14</v>
      </c>
      <c r="L64" s="6" t="s">
        <v>14</v>
      </c>
    </row>
    <row r="65" spans="3:12" x14ac:dyDescent="0.3">
      <c r="C65" s="6" t="s">
        <v>14</v>
      </c>
      <c r="D65" s="6" t="s">
        <v>14</v>
      </c>
      <c r="E65" s="6" t="s">
        <v>14</v>
      </c>
      <c r="F65" s="6" t="s">
        <v>14</v>
      </c>
      <c r="G65" s="6" t="s">
        <v>14</v>
      </c>
      <c r="H65" s="6" t="s">
        <v>14</v>
      </c>
      <c r="I65" s="6" t="s">
        <v>14</v>
      </c>
      <c r="J65" s="6" t="s">
        <v>14</v>
      </c>
      <c r="K65" s="6" t="s">
        <v>14</v>
      </c>
      <c r="L65" s="6" t="s">
        <v>14</v>
      </c>
    </row>
    <row r="66" spans="3:12" x14ac:dyDescent="0.3">
      <c r="C66" s="6" t="s">
        <v>14</v>
      </c>
      <c r="D66" s="6" t="s">
        <v>14</v>
      </c>
      <c r="E66" s="6" t="s">
        <v>14</v>
      </c>
      <c r="F66" s="6" t="s">
        <v>14</v>
      </c>
      <c r="G66" s="6" t="s">
        <v>14</v>
      </c>
      <c r="H66" s="6" t="s">
        <v>14</v>
      </c>
      <c r="I66" s="6" t="s">
        <v>14</v>
      </c>
      <c r="J66" s="6" t="s">
        <v>14</v>
      </c>
      <c r="K66" s="6" t="s">
        <v>14</v>
      </c>
      <c r="L66" s="6" t="s">
        <v>14</v>
      </c>
    </row>
    <row r="67" spans="3:12" x14ac:dyDescent="0.3">
      <c r="C67" s="6" t="s">
        <v>14</v>
      </c>
      <c r="D67" s="6" t="s">
        <v>14</v>
      </c>
      <c r="E67" s="6" t="s">
        <v>14</v>
      </c>
      <c r="F67" s="6" t="s">
        <v>14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s">
        <v>14</v>
      </c>
    </row>
    <row r="68" spans="3:12" x14ac:dyDescent="0.3">
      <c r="C68" s="6" t="s">
        <v>14</v>
      </c>
      <c r="D68" s="6" t="s">
        <v>14</v>
      </c>
      <c r="E68" s="6" t="s">
        <v>14</v>
      </c>
      <c r="F68" s="6" t="s">
        <v>14</v>
      </c>
      <c r="G68" s="6" t="s">
        <v>14</v>
      </c>
      <c r="H68" s="6" t="s">
        <v>14</v>
      </c>
      <c r="I68" s="6" t="s">
        <v>14</v>
      </c>
      <c r="J68" s="6" t="s">
        <v>14</v>
      </c>
      <c r="K68" s="6" t="s">
        <v>14</v>
      </c>
      <c r="L68" s="6" t="s">
        <v>14</v>
      </c>
    </row>
    <row r="69" spans="3:12" x14ac:dyDescent="0.3">
      <c r="C69" s="6" t="s">
        <v>14</v>
      </c>
      <c r="D69" s="6" t="s">
        <v>14</v>
      </c>
      <c r="E69" s="6" t="s">
        <v>14</v>
      </c>
      <c r="F69" s="6" t="s">
        <v>14</v>
      </c>
      <c r="G69" s="6" t="s">
        <v>14</v>
      </c>
      <c r="H69" s="6" t="s">
        <v>14</v>
      </c>
      <c r="I69" s="6" t="s">
        <v>14</v>
      </c>
      <c r="J69" s="6" t="s">
        <v>14</v>
      </c>
      <c r="K69" s="6" t="s">
        <v>14</v>
      </c>
      <c r="L69" s="6" t="s">
        <v>14</v>
      </c>
    </row>
    <row r="70" spans="3:12" x14ac:dyDescent="0.3">
      <c r="C70" s="6" t="s">
        <v>14</v>
      </c>
      <c r="D70" s="6" t="s">
        <v>14</v>
      </c>
      <c r="E70" s="6" t="s">
        <v>14</v>
      </c>
      <c r="F70" s="6" t="s">
        <v>14</v>
      </c>
      <c r="G70" s="6" t="s">
        <v>14</v>
      </c>
      <c r="H70" s="6" t="s">
        <v>14</v>
      </c>
      <c r="I70" s="6" t="s">
        <v>14</v>
      </c>
      <c r="J70" s="6" t="s">
        <v>14</v>
      </c>
      <c r="K70" s="6" t="s">
        <v>14</v>
      </c>
      <c r="L70" s="6" t="s">
        <v>14</v>
      </c>
    </row>
    <row r="71" spans="3:12" x14ac:dyDescent="0.3">
      <c r="C71" s="6" t="s">
        <v>14</v>
      </c>
      <c r="D71" s="6" t="s">
        <v>14</v>
      </c>
      <c r="E71" s="6" t="s">
        <v>14</v>
      </c>
      <c r="F71" s="6" t="s">
        <v>14</v>
      </c>
      <c r="G71" s="6" t="s">
        <v>14</v>
      </c>
      <c r="H71" s="6" t="s">
        <v>14</v>
      </c>
      <c r="I71" s="6" t="s">
        <v>14</v>
      </c>
      <c r="J71" s="6" t="s">
        <v>14</v>
      </c>
      <c r="K71" s="6" t="s">
        <v>14</v>
      </c>
      <c r="L71" s="6" t="s">
        <v>14</v>
      </c>
    </row>
    <row r="72" spans="3:12" x14ac:dyDescent="0.3">
      <c r="C72" s="6" t="s">
        <v>14</v>
      </c>
      <c r="D72" s="6" t="s">
        <v>14</v>
      </c>
      <c r="E72" s="6" t="s">
        <v>14</v>
      </c>
      <c r="F72" s="6" t="s">
        <v>14</v>
      </c>
      <c r="G72" s="6" t="s">
        <v>14</v>
      </c>
      <c r="H72" s="6" t="s">
        <v>14</v>
      </c>
      <c r="I72" s="6" t="s">
        <v>14</v>
      </c>
      <c r="J72" s="6" t="s">
        <v>14</v>
      </c>
      <c r="K72" s="6" t="s">
        <v>14</v>
      </c>
      <c r="L72" s="6" t="s">
        <v>14</v>
      </c>
    </row>
    <row r="73" spans="3:12" x14ac:dyDescent="0.3">
      <c r="C73" s="6" t="s">
        <v>14</v>
      </c>
      <c r="D73" s="6" t="s">
        <v>14</v>
      </c>
      <c r="E73" s="6" t="s">
        <v>14</v>
      </c>
      <c r="F73" s="6" t="s">
        <v>14</v>
      </c>
      <c r="G73" s="6" t="s">
        <v>14</v>
      </c>
      <c r="H73" s="6" t="s">
        <v>14</v>
      </c>
      <c r="I73" s="6" t="s">
        <v>14</v>
      </c>
      <c r="J73" s="6" t="s">
        <v>14</v>
      </c>
      <c r="K73" s="6" t="s">
        <v>14</v>
      </c>
      <c r="L73" s="6" t="s">
        <v>14</v>
      </c>
    </row>
    <row r="74" spans="3:12" x14ac:dyDescent="0.3">
      <c r="C74" s="6" t="s">
        <v>14</v>
      </c>
      <c r="D74" s="6" t="s">
        <v>14</v>
      </c>
      <c r="E74" s="6" t="s">
        <v>14</v>
      </c>
      <c r="F74" s="6" t="s">
        <v>14</v>
      </c>
      <c r="G74" s="6" t="s">
        <v>14</v>
      </c>
      <c r="H74" s="6" t="s">
        <v>14</v>
      </c>
      <c r="I74" s="6" t="s">
        <v>14</v>
      </c>
      <c r="J74" s="6" t="s">
        <v>14</v>
      </c>
      <c r="K74" s="6" t="s">
        <v>14</v>
      </c>
      <c r="L74" s="6" t="s">
        <v>14</v>
      </c>
    </row>
    <row r="75" spans="3:12" x14ac:dyDescent="0.3">
      <c r="C75" s="6" t="s">
        <v>14</v>
      </c>
      <c r="D75" s="6" t="s">
        <v>14</v>
      </c>
      <c r="E75" s="6" t="s">
        <v>14</v>
      </c>
      <c r="F75" s="6" t="s">
        <v>14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 t="s">
        <v>14</v>
      </c>
    </row>
    <row r="76" spans="3:12" x14ac:dyDescent="0.3">
      <c r="C76" s="6" t="s">
        <v>14</v>
      </c>
      <c r="D76" s="6" t="s">
        <v>14</v>
      </c>
      <c r="E76" s="6" t="s">
        <v>14</v>
      </c>
      <c r="F76" s="6" t="s">
        <v>14</v>
      </c>
      <c r="G76" s="6" t="s">
        <v>14</v>
      </c>
      <c r="H76" s="6" t="s">
        <v>14</v>
      </c>
      <c r="I76" s="6" t="s">
        <v>14</v>
      </c>
      <c r="J76" s="6" t="s">
        <v>14</v>
      </c>
      <c r="K76" s="6" t="s">
        <v>14</v>
      </c>
      <c r="L76" s="6" t="s">
        <v>14</v>
      </c>
    </row>
    <row r="77" spans="3:12" x14ac:dyDescent="0.3">
      <c r="C77" s="6" t="s">
        <v>14</v>
      </c>
      <c r="D77" s="6" t="s">
        <v>14</v>
      </c>
      <c r="E77" s="6" t="s">
        <v>14</v>
      </c>
      <c r="F77" s="6" t="s">
        <v>14</v>
      </c>
      <c r="G77" s="6" t="s">
        <v>14</v>
      </c>
      <c r="H77" s="6" t="s">
        <v>14</v>
      </c>
      <c r="I77" s="6" t="s">
        <v>14</v>
      </c>
      <c r="J77" s="6" t="s">
        <v>14</v>
      </c>
      <c r="K77" s="6" t="s">
        <v>14</v>
      </c>
      <c r="L77" s="6" t="s">
        <v>14</v>
      </c>
    </row>
    <row r="78" spans="3:12" x14ac:dyDescent="0.3">
      <c r="C78" s="6" t="s">
        <v>14</v>
      </c>
      <c r="D78" s="6" t="s">
        <v>14</v>
      </c>
      <c r="E78" s="6" t="s">
        <v>14</v>
      </c>
      <c r="F78" s="6" t="s">
        <v>14</v>
      </c>
      <c r="G78" s="6" t="s">
        <v>14</v>
      </c>
      <c r="H78" s="6" t="s">
        <v>14</v>
      </c>
      <c r="I78" s="6" t="s">
        <v>14</v>
      </c>
      <c r="J78" s="6" t="s">
        <v>14</v>
      </c>
      <c r="K78" s="6" t="s">
        <v>14</v>
      </c>
      <c r="L78" s="6" t="s">
        <v>14</v>
      </c>
    </row>
    <row r="79" spans="3:12" x14ac:dyDescent="0.3">
      <c r="C79" s="6" t="s">
        <v>14</v>
      </c>
      <c r="D79" s="6" t="s">
        <v>14</v>
      </c>
      <c r="E79" s="6" t="s">
        <v>14</v>
      </c>
      <c r="F79" s="6" t="s">
        <v>14</v>
      </c>
      <c r="G79" s="6" t="s">
        <v>14</v>
      </c>
      <c r="H79" s="6" t="s">
        <v>14</v>
      </c>
      <c r="I79" s="6" t="s">
        <v>14</v>
      </c>
      <c r="J79" s="6" t="s">
        <v>14</v>
      </c>
      <c r="K79" s="6" t="s">
        <v>14</v>
      </c>
      <c r="L79" s="6" t="s">
        <v>14</v>
      </c>
    </row>
    <row r="80" spans="3:12" x14ac:dyDescent="0.3">
      <c r="C80" s="6" t="s">
        <v>14</v>
      </c>
      <c r="D80" s="6" t="s">
        <v>14</v>
      </c>
      <c r="E80" s="6" t="s">
        <v>14</v>
      </c>
      <c r="F80" s="6" t="s">
        <v>14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 t="s">
        <v>14</v>
      </c>
    </row>
    <row r="81" spans="3:12" x14ac:dyDescent="0.3">
      <c r="C81" s="6" t="s">
        <v>14</v>
      </c>
      <c r="D81" s="6" t="s">
        <v>14</v>
      </c>
      <c r="E81" s="6" t="s">
        <v>14</v>
      </c>
      <c r="F81" s="6" t="s">
        <v>14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 t="s">
        <v>14</v>
      </c>
    </row>
    <row r="82" spans="3:12" x14ac:dyDescent="0.3">
      <c r="C82" s="6" t="s">
        <v>14</v>
      </c>
      <c r="D82" s="6" t="s">
        <v>14</v>
      </c>
      <c r="E82" s="6" t="s">
        <v>14</v>
      </c>
      <c r="F82" s="6" t="s">
        <v>14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 t="s">
        <v>14</v>
      </c>
    </row>
    <row r="83" spans="3:12" x14ac:dyDescent="0.3">
      <c r="C83" s="6" t="s">
        <v>14</v>
      </c>
      <c r="D83" s="6" t="s">
        <v>14</v>
      </c>
      <c r="E83" s="6" t="s">
        <v>14</v>
      </c>
      <c r="F83" s="6" t="s">
        <v>14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 t="s">
        <v>14</v>
      </c>
    </row>
    <row r="84" spans="3:12" x14ac:dyDescent="0.3">
      <c r="C84" s="6" t="s">
        <v>14</v>
      </c>
      <c r="D84" s="6" t="s">
        <v>14</v>
      </c>
      <c r="E84" s="6" t="s">
        <v>14</v>
      </c>
      <c r="F84" s="6" t="s">
        <v>14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 t="s">
        <v>14</v>
      </c>
    </row>
    <row r="85" spans="3:12" x14ac:dyDescent="0.3">
      <c r="C85" s="6" t="s">
        <v>14</v>
      </c>
      <c r="D85" s="6" t="s">
        <v>14</v>
      </c>
      <c r="E85" s="6" t="s">
        <v>14</v>
      </c>
      <c r="F85" s="6" t="s">
        <v>14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 t="s">
        <v>14</v>
      </c>
    </row>
    <row r="86" spans="3:12" x14ac:dyDescent="0.3">
      <c r="C86" s="6" t="s">
        <v>14</v>
      </c>
      <c r="D86" s="6" t="s">
        <v>14</v>
      </c>
      <c r="E86" s="6" t="s">
        <v>14</v>
      </c>
      <c r="F86" s="6" t="s">
        <v>14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 t="s">
        <v>14</v>
      </c>
    </row>
    <row r="87" spans="3:12" x14ac:dyDescent="0.3">
      <c r="C87" s="6" t="s">
        <v>14</v>
      </c>
      <c r="D87" s="6" t="s">
        <v>14</v>
      </c>
      <c r="E87" s="6" t="s">
        <v>14</v>
      </c>
      <c r="F87" s="6" t="s">
        <v>14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 t="s">
        <v>14</v>
      </c>
    </row>
    <row r="88" spans="3:12" x14ac:dyDescent="0.3">
      <c r="C88" s="6" t="s">
        <v>14</v>
      </c>
      <c r="D88" s="6" t="s">
        <v>14</v>
      </c>
      <c r="E88" s="6" t="s">
        <v>14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s">
        <v>14</v>
      </c>
    </row>
    <row r="89" spans="3:12" x14ac:dyDescent="0.3">
      <c r="C89" s="6" t="s">
        <v>14</v>
      </c>
      <c r="D89" s="6" t="s">
        <v>14</v>
      </c>
      <c r="E89" s="6" t="s">
        <v>14</v>
      </c>
      <c r="F89" s="6" t="s">
        <v>14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 t="s">
        <v>14</v>
      </c>
    </row>
    <row r="90" spans="3:12" x14ac:dyDescent="0.3">
      <c r="C90" s="6" t="s">
        <v>14</v>
      </c>
      <c r="D90" s="6" t="s">
        <v>14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s">
        <v>14</v>
      </c>
    </row>
    <row r="91" spans="3:12" x14ac:dyDescent="0.3">
      <c r="C91" s="6" t="s">
        <v>14</v>
      </c>
      <c r="D91" s="6" t="s">
        <v>14</v>
      </c>
      <c r="E91" s="6" t="s">
        <v>14</v>
      </c>
      <c r="F91" s="6" t="s">
        <v>14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 t="s">
        <v>14</v>
      </c>
    </row>
    <row r="92" spans="3:12" x14ac:dyDescent="0.3">
      <c r="C92" s="6" t="s">
        <v>14</v>
      </c>
      <c r="D92" s="6" t="s">
        <v>14</v>
      </c>
      <c r="E92" s="6" t="s">
        <v>14</v>
      </c>
      <c r="F92" s="6" t="s">
        <v>14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 t="s">
        <v>14</v>
      </c>
    </row>
    <row r="93" spans="3:12" x14ac:dyDescent="0.3">
      <c r="C93" s="6" t="s">
        <v>14</v>
      </c>
      <c r="D93" s="6" t="s">
        <v>14</v>
      </c>
      <c r="E93" s="6" t="s">
        <v>14</v>
      </c>
      <c r="F93" s="6" t="s">
        <v>14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 t="s">
        <v>14</v>
      </c>
    </row>
    <row r="94" spans="3:12" x14ac:dyDescent="0.3">
      <c r="C94" s="6" t="s">
        <v>14</v>
      </c>
      <c r="D94" s="6" t="s">
        <v>14</v>
      </c>
      <c r="E94" s="6" t="s">
        <v>14</v>
      </c>
      <c r="F94" s="6" t="s">
        <v>14</v>
      </c>
      <c r="G94" s="6" t="s">
        <v>14</v>
      </c>
      <c r="H94" s="6" t="s">
        <v>14</v>
      </c>
      <c r="I94" s="6" t="s">
        <v>14</v>
      </c>
      <c r="J94" s="6" t="s">
        <v>14</v>
      </c>
      <c r="K94" s="6" t="s">
        <v>14</v>
      </c>
      <c r="L94" s="6" t="s">
        <v>14</v>
      </c>
    </row>
    <row r="95" spans="3:12" x14ac:dyDescent="0.3">
      <c r="C95" s="6" t="s">
        <v>14</v>
      </c>
      <c r="D95" s="6" t="s">
        <v>14</v>
      </c>
      <c r="E95" s="6" t="s">
        <v>14</v>
      </c>
      <c r="F95" s="6" t="s">
        <v>14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 t="s">
        <v>14</v>
      </c>
    </row>
    <row r="96" spans="3:12" x14ac:dyDescent="0.3">
      <c r="C96" s="6" t="s">
        <v>14</v>
      </c>
      <c r="D96" s="6" t="s">
        <v>14</v>
      </c>
      <c r="E96" s="6" t="s">
        <v>14</v>
      </c>
      <c r="F96" s="6" t="s">
        <v>14</v>
      </c>
      <c r="G96" s="6" t="s">
        <v>14</v>
      </c>
      <c r="H96" s="6" t="s">
        <v>14</v>
      </c>
      <c r="I96" s="6" t="s">
        <v>14</v>
      </c>
      <c r="J96" s="6" t="s">
        <v>14</v>
      </c>
      <c r="K96" s="6" t="s">
        <v>14</v>
      </c>
      <c r="L96" s="6" t="s">
        <v>14</v>
      </c>
    </row>
    <row r="97" spans="3:12" x14ac:dyDescent="0.3">
      <c r="C97" s="6" t="s">
        <v>14</v>
      </c>
      <c r="D97" s="6" t="s">
        <v>14</v>
      </c>
      <c r="E97" s="6" t="s">
        <v>14</v>
      </c>
      <c r="F97" s="6" t="s">
        <v>14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 t="s">
        <v>14</v>
      </c>
    </row>
    <row r="98" spans="3:12" x14ac:dyDescent="0.3">
      <c r="C98" s="6" t="s">
        <v>14</v>
      </c>
      <c r="D98" s="6" t="s">
        <v>14</v>
      </c>
      <c r="E98" s="6" t="s">
        <v>14</v>
      </c>
      <c r="F98" s="6" t="s">
        <v>14</v>
      </c>
      <c r="G98" s="6" t="s">
        <v>14</v>
      </c>
      <c r="H98" s="6" t="s">
        <v>14</v>
      </c>
      <c r="I98" s="6" t="s">
        <v>14</v>
      </c>
      <c r="J98" s="6" t="s">
        <v>14</v>
      </c>
      <c r="K98" s="6" t="s">
        <v>14</v>
      </c>
      <c r="L98" s="6" t="s">
        <v>14</v>
      </c>
    </row>
    <row r="99" spans="3:12" x14ac:dyDescent="0.3">
      <c r="C99" s="6" t="s">
        <v>14</v>
      </c>
      <c r="D99" s="6" t="s">
        <v>14</v>
      </c>
      <c r="E99" s="6" t="s">
        <v>14</v>
      </c>
      <c r="F99" s="6" t="s">
        <v>14</v>
      </c>
      <c r="G99" s="6" t="s">
        <v>14</v>
      </c>
      <c r="H99" s="6" t="s">
        <v>14</v>
      </c>
      <c r="I99" s="6" t="s">
        <v>14</v>
      </c>
      <c r="J99" s="6" t="s">
        <v>14</v>
      </c>
      <c r="K99" s="6" t="s">
        <v>14</v>
      </c>
      <c r="L99" s="6" t="s">
        <v>14</v>
      </c>
    </row>
    <row r="100" spans="3:12" x14ac:dyDescent="0.3">
      <c r="C100" s="6" t="s">
        <v>14</v>
      </c>
      <c r="D100" s="6" t="s">
        <v>14</v>
      </c>
      <c r="E100" s="6" t="s">
        <v>14</v>
      </c>
      <c r="F100" s="6" t="s">
        <v>14</v>
      </c>
      <c r="G100" s="6" t="s">
        <v>14</v>
      </c>
      <c r="H100" s="6" t="s">
        <v>14</v>
      </c>
      <c r="I100" s="6" t="s">
        <v>14</v>
      </c>
      <c r="J100" s="6" t="s">
        <v>14</v>
      </c>
      <c r="K100" s="6" t="s">
        <v>14</v>
      </c>
      <c r="L100" s="6" t="s">
        <v>14</v>
      </c>
    </row>
  </sheetData>
  <mergeCells count="4">
    <mergeCell ref="O2:Q2"/>
    <mergeCell ref="O3:Q3"/>
    <mergeCell ref="O4:Q4"/>
    <mergeCell ref="O5:Q5"/>
  </mergeCells>
  <conditionalFormatting sqref="B17">
    <cfRule type="cellIs" dxfId="30" priority="16" operator="notEqual">
      <formula>1</formula>
    </cfRule>
    <cfRule type="cellIs" dxfId="29" priority="17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7B10F8B8-D83D-46D5-BE47-7099DDE93FC7}">
            <xm:f>NOT(ISERROR(SEARCH(0,C2)))</xm:f>
            <xm:f>0</xm:f>
            <x14:dxf>
              <fill>
                <patternFill>
                  <bgColor rgb="FFFF0000"/>
                </patternFill>
              </fill>
            </x14:dxf>
          </x14:cfRule>
          <xm:sqref>C2:L3 C5:L16</xm:sqref>
        </x14:conditionalFormatting>
        <x14:conditionalFormatting xmlns:xm="http://schemas.microsoft.com/office/excel/2006/main">
          <x14:cfRule type="containsText" priority="13" operator="containsText" id="{CA0FAC05-7345-4387-A571-F9D0F71BD0D3}">
            <xm:f>NOT(ISERROR(SEARCH(2,C2)))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8B1BA375-14B7-46F0-83FC-11F3F0FC9046}">
            <xm:f>NOT(ISERROR(SEARCH(3,C2)))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D64D8686-7E55-4F44-89FE-31364701A797}">
            <xm:f>NOT(ISERROR(SEARCH(1,C2)))</xm:f>
            <xm:f>1</xm:f>
            <x14:dxf>
              <fill>
                <patternFill>
                  <bgColor rgb="FFFFFF00"/>
                </patternFill>
              </fill>
            </x14:dxf>
          </x14:cfRule>
          <xm:sqref>C2:L3 C5:L16</xm:sqref>
        </x14:conditionalFormatting>
        <x14:conditionalFormatting xmlns:xm="http://schemas.microsoft.com/office/excel/2006/main">
          <x14:cfRule type="containsText" priority="4" operator="containsText" id="{932300D6-1B53-4A01-9F6C-126860306C1A}">
            <xm:f>NOT(ISERROR(SEARCH(0,C4)))</xm:f>
            <xm:f>0</xm:f>
            <x14:dxf>
              <fill>
                <patternFill>
                  <bgColor rgb="FFFF0000"/>
                </patternFill>
              </fill>
            </x14:dxf>
          </x14:cfRule>
          <xm:sqref>C4:L4</xm:sqref>
        </x14:conditionalFormatting>
        <x14:conditionalFormatting xmlns:xm="http://schemas.microsoft.com/office/excel/2006/main">
          <x14:cfRule type="containsText" priority="1" operator="containsText" id="{1681E2B4-D4D6-455E-9C76-8E9114F38D1D}">
            <xm:f>NOT(ISERROR(SEARCH(2,C4)))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4C5F9A6-7557-4D54-831D-939EFC8DE3B5}">
            <xm:f>NOT(ISERROR(SEARCH(3,C4)))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F17E2D46-E5DE-4887-AF44-19F9641871B6}">
            <xm:f>NOT(ISERROR(SEARCH(1,C4)))</xm:f>
            <xm:f>1</xm:f>
            <x14:dxf>
              <fill>
                <patternFill>
                  <bgColor rgb="FFFFFF00"/>
                </patternFill>
              </fill>
            </x14:dxf>
          </x14:cfRule>
          <xm:sqref>C4:L4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7BDD-DEC6-4A5F-BD31-25FD386530BC}">
  <dimension ref="A1:K7"/>
  <sheetViews>
    <sheetView workbookViewId="0">
      <selection activeCell="I12" sqref="I12"/>
    </sheetView>
  </sheetViews>
  <sheetFormatPr defaultRowHeight="14.4" x14ac:dyDescent="0.3"/>
  <cols>
    <col min="1" max="1" width="25.21875" bestFit="1" customWidth="1"/>
    <col min="3" max="3" width="8.88671875" customWidth="1"/>
  </cols>
  <sheetData>
    <row r="1" spans="1:11" ht="15" thickBot="1" x14ac:dyDescent="0.35">
      <c r="A1" s="17"/>
      <c r="B1" s="16" t="s">
        <v>16</v>
      </c>
      <c r="C1" s="20" t="s">
        <v>19</v>
      </c>
      <c r="D1" s="21" t="s">
        <v>20</v>
      </c>
      <c r="E1" s="21" t="s">
        <v>21</v>
      </c>
      <c r="F1" s="22" t="s">
        <v>22</v>
      </c>
    </row>
    <row r="2" spans="1:11" x14ac:dyDescent="0.3">
      <c r="A2" s="14" t="s">
        <v>15</v>
      </c>
      <c r="B2" s="10">
        <v>25</v>
      </c>
      <c r="C2" s="35">
        <v>1</v>
      </c>
      <c r="D2" s="18">
        <v>2</v>
      </c>
      <c r="E2" s="18">
        <v>1</v>
      </c>
      <c r="F2" s="19">
        <v>3</v>
      </c>
      <c r="H2" s="2">
        <v>3</v>
      </c>
      <c r="I2" s="134" t="s">
        <v>10</v>
      </c>
      <c r="J2" s="134"/>
      <c r="K2" s="135"/>
    </row>
    <row r="3" spans="1:11" x14ac:dyDescent="0.3">
      <c r="A3" s="13" t="s">
        <v>17</v>
      </c>
      <c r="B3" s="11">
        <v>25</v>
      </c>
      <c r="C3" s="8">
        <v>0</v>
      </c>
      <c r="D3" s="7">
        <v>1</v>
      </c>
      <c r="E3" s="7">
        <v>0</v>
      </c>
      <c r="F3" s="15">
        <v>3</v>
      </c>
      <c r="H3" s="3">
        <v>2</v>
      </c>
      <c r="I3" s="136" t="s">
        <v>11</v>
      </c>
      <c r="J3" s="136"/>
      <c r="K3" s="137"/>
    </row>
    <row r="4" spans="1:11" x14ac:dyDescent="0.3">
      <c r="A4" s="13" t="s">
        <v>18</v>
      </c>
      <c r="B4" s="11">
        <v>35</v>
      </c>
      <c r="C4" s="8">
        <v>3</v>
      </c>
      <c r="D4" s="7">
        <v>2</v>
      </c>
      <c r="E4" s="7">
        <v>3</v>
      </c>
      <c r="F4" s="15">
        <v>1</v>
      </c>
      <c r="H4" s="4">
        <v>1</v>
      </c>
      <c r="I4" s="136" t="s">
        <v>12</v>
      </c>
      <c r="J4" s="136"/>
      <c r="K4" s="137"/>
    </row>
    <row r="5" spans="1:11" ht="15" thickBot="1" x14ac:dyDescent="0.35">
      <c r="A5" s="27" t="s">
        <v>29</v>
      </c>
      <c r="B5" s="28">
        <v>15</v>
      </c>
      <c r="C5" s="7">
        <v>2</v>
      </c>
      <c r="D5" s="7">
        <v>2</v>
      </c>
      <c r="E5" s="7">
        <v>2</v>
      </c>
      <c r="F5" s="7">
        <v>1</v>
      </c>
      <c r="H5" s="5">
        <v>0</v>
      </c>
      <c r="I5" s="138" t="s">
        <v>13</v>
      </c>
      <c r="J5" s="138"/>
      <c r="K5" s="139"/>
    </row>
    <row r="6" spans="1:11" ht="15" thickBot="1" x14ac:dyDescent="0.35">
      <c r="A6" s="9"/>
      <c r="B6" s="12"/>
      <c r="C6" s="33"/>
      <c r="D6" s="29"/>
      <c r="E6" s="29"/>
      <c r="F6" s="30"/>
      <c r="H6" s="31"/>
      <c r="I6" s="32"/>
      <c r="J6" s="32"/>
      <c r="K6" s="32"/>
    </row>
    <row r="7" spans="1:11" ht="15" thickBot="1" x14ac:dyDescent="0.35">
      <c r="A7" s="23" t="s">
        <v>23</v>
      </c>
      <c r="B7" s="34">
        <f>SUM(B2:B5)</f>
        <v>100</v>
      </c>
      <c r="C7" s="24">
        <f>C2*$B$2 + C3*$B$3 + C4*$B$4 + C5*$B$5</f>
        <v>160</v>
      </c>
      <c r="D7" s="25">
        <f>D2*$B$2 + D3*$B$3 + D4*$B$4 + D5*$B$5</f>
        <v>175</v>
      </c>
      <c r="E7" s="25">
        <f>E2*$B$2 + E3*$B$3 + E4*$B$4 + E5*$B$5</f>
        <v>160</v>
      </c>
      <c r="F7" s="26">
        <f>F2*$B$2 + F3*$B$3 + F4*$B$4 + F5*$B$5</f>
        <v>200</v>
      </c>
    </row>
  </sheetData>
  <mergeCells count="4">
    <mergeCell ref="I2:K2"/>
    <mergeCell ref="I3:K3"/>
    <mergeCell ref="I4:K4"/>
    <mergeCell ref="I5:K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7C0BDB2-B260-4563-B73B-16CB3C9BFCB5}">
            <xm:f>NOT(ISERROR(SEARCH(3,C2)))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4297084-2B0A-4D9A-B926-15F72A29D4A6}">
            <xm:f>NOT(ISERROR(SEARCH(2,C2)))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7EAFDDA1-2C05-45DE-953A-BF32C93DE78D}">
            <xm:f>NOT(ISERROR(SEARCH(1,C2)))</xm:f>
            <xm:f>1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6C3D44C-6B99-4433-BA2B-80AF6A0EA172}">
            <xm:f>NOT(ISERROR(SEARCH(0,C2)))</xm:f>
            <xm:f>0</xm:f>
            <x14:dxf>
              <fill>
                <patternFill>
                  <bgColor rgb="FFFF0000"/>
                </patternFill>
              </fill>
            </x14:dxf>
          </x14:cfRule>
          <xm:sqref>C2:F6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5EFF-F54B-4B97-A44D-473E2FB34A93}">
  <dimension ref="A1:M23"/>
  <sheetViews>
    <sheetView workbookViewId="0">
      <selection activeCell="D12" sqref="D12"/>
    </sheetView>
  </sheetViews>
  <sheetFormatPr defaultRowHeight="14.4" x14ac:dyDescent="0.3"/>
  <cols>
    <col min="2" max="2" width="16.21875" bestFit="1" customWidth="1"/>
    <col min="3" max="3" width="27.33203125" bestFit="1" customWidth="1"/>
    <col min="4" max="4" width="8.88671875" customWidth="1"/>
    <col min="5" max="5" width="7.21875" customWidth="1"/>
    <col min="6" max="6" width="2.21875" customWidth="1"/>
    <col min="7" max="7" width="16.21875" bestFit="1" customWidth="1"/>
    <col min="8" max="8" width="27.33203125" bestFit="1" customWidth="1"/>
    <col min="15" max="15" width="10" customWidth="1"/>
    <col min="16" max="16" width="9.6640625" customWidth="1"/>
    <col min="20" max="21" width="9.5546875" bestFit="1" customWidth="1"/>
  </cols>
  <sheetData>
    <row r="1" spans="1:13" ht="15" thickBot="1" x14ac:dyDescent="0.3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" thickBot="1" x14ac:dyDescent="0.35">
      <c r="A2" s="77"/>
      <c r="B2" s="140" t="s">
        <v>25</v>
      </c>
      <c r="C2" s="142"/>
      <c r="D2" s="142"/>
      <c r="E2" s="142"/>
      <c r="F2" s="142"/>
      <c r="G2" s="142"/>
      <c r="H2" s="142"/>
      <c r="I2" s="142"/>
      <c r="J2" s="143"/>
      <c r="K2" s="106" t="s">
        <v>52</v>
      </c>
      <c r="L2" s="106" t="s">
        <v>53</v>
      </c>
      <c r="M2" s="77"/>
    </row>
    <row r="3" spans="1:13" ht="15" thickBot="1" x14ac:dyDescent="0.35">
      <c r="A3" s="77"/>
      <c r="B3" s="140" t="s">
        <v>26</v>
      </c>
      <c r="C3" s="141"/>
      <c r="D3" s="36">
        <v>0.9</v>
      </c>
      <c r="E3" s="144">
        <f>SUM(E22+J22)</f>
        <v>1</v>
      </c>
      <c r="F3" s="145"/>
      <c r="G3" s="142" t="s">
        <v>27</v>
      </c>
      <c r="H3" s="141"/>
      <c r="I3" s="80">
        <v>0.1</v>
      </c>
      <c r="J3" s="108"/>
      <c r="K3" s="109"/>
      <c r="L3" s="110"/>
      <c r="M3" s="77"/>
    </row>
    <row r="4" spans="1:13" ht="15" thickBot="1" x14ac:dyDescent="0.35">
      <c r="A4" s="77"/>
      <c r="B4" s="57" t="s">
        <v>28</v>
      </c>
      <c r="C4" s="51"/>
      <c r="D4" s="36">
        <v>0.35</v>
      </c>
      <c r="E4" s="78"/>
      <c r="F4" s="63"/>
      <c r="G4" s="61" t="s">
        <v>28</v>
      </c>
      <c r="H4" s="52"/>
      <c r="I4" s="80">
        <v>0.3</v>
      </c>
      <c r="J4" s="111"/>
      <c r="K4" s="112"/>
      <c r="L4" s="113"/>
      <c r="M4" s="77"/>
    </row>
    <row r="5" spans="1:13" x14ac:dyDescent="0.3">
      <c r="A5" s="77"/>
      <c r="B5" s="54"/>
      <c r="C5" t="s">
        <v>33</v>
      </c>
      <c r="D5" s="42">
        <v>0.4</v>
      </c>
      <c r="E5" s="72">
        <f>$D$3*$D$4*D5</f>
        <v>0.126</v>
      </c>
      <c r="F5" s="63"/>
      <c r="H5" t="s">
        <v>33</v>
      </c>
      <c r="I5" s="60">
        <v>0.4</v>
      </c>
      <c r="J5" s="82">
        <f>I5*$I$4*$I$3</f>
        <v>1.2E-2</v>
      </c>
      <c r="K5" s="107">
        <f>E5+J5</f>
        <v>0.13800000000000001</v>
      </c>
      <c r="L5" s="37">
        <f>RANK(K5,K$5:K$21)</f>
        <v>2</v>
      </c>
      <c r="M5" s="77"/>
    </row>
    <row r="6" spans="1:13" x14ac:dyDescent="0.3">
      <c r="A6" s="77"/>
      <c r="B6" s="54"/>
      <c r="C6" t="s">
        <v>32</v>
      </c>
      <c r="D6" s="43">
        <v>0.2</v>
      </c>
      <c r="E6" s="79">
        <f t="shared" ref="E6:E9" si="0">$D$3*$D$4*D6</f>
        <v>6.3E-2</v>
      </c>
      <c r="F6" s="63"/>
      <c r="H6" t="s">
        <v>32</v>
      </c>
      <c r="I6" s="43">
        <v>0.05</v>
      </c>
      <c r="J6" s="79">
        <f t="shared" ref="J6:J9" si="1">I6*$I$4*$I$3</f>
        <v>1.5E-3</v>
      </c>
      <c r="K6" s="101">
        <f t="shared" ref="K6:K10" si="2">E6+J6</f>
        <v>6.4500000000000002E-2</v>
      </c>
      <c r="L6" s="38">
        <f>RANK(K6,K$5:K$21)</f>
        <v>7</v>
      </c>
      <c r="M6" s="77"/>
    </row>
    <row r="7" spans="1:13" x14ac:dyDescent="0.3">
      <c r="A7" s="77"/>
      <c r="B7" s="54"/>
      <c r="C7" t="s">
        <v>140</v>
      </c>
      <c r="D7" s="44">
        <v>0.1</v>
      </c>
      <c r="E7" s="79">
        <f t="shared" si="0"/>
        <v>3.15E-2</v>
      </c>
      <c r="F7" s="63"/>
      <c r="H7" t="s">
        <v>140</v>
      </c>
      <c r="I7" s="43">
        <v>0.05</v>
      </c>
      <c r="J7" s="79">
        <f t="shared" si="1"/>
        <v>1.5E-3</v>
      </c>
      <c r="K7" s="101">
        <f t="shared" si="2"/>
        <v>3.3000000000000002E-2</v>
      </c>
      <c r="L7" s="38">
        <f>RANK(K7, K$5:K$21)</f>
        <v>13</v>
      </c>
      <c r="M7" s="77"/>
    </row>
    <row r="8" spans="1:13" x14ac:dyDescent="0.3">
      <c r="A8" s="77"/>
      <c r="B8" s="54"/>
      <c r="C8" t="s">
        <v>141</v>
      </c>
      <c r="D8" s="44">
        <v>0.1</v>
      </c>
      <c r="E8" s="79">
        <f t="shared" si="0"/>
        <v>3.15E-2</v>
      </c>
      <c r="F8" s="63"/>
      <c r="H8" t="s">
        <v>141</v>
      </c>
      <c r="I8" s="43">
        <v>0.15</v>
      </c>
      <c r="J8" s="79">
        <f t="shared" si="1"/>
        <v>4.4999999999999997E-3</v>
      </c>
      <c r="K8" s="101">
        <f t="shared" si="2"/>
        <v>3.5999999999999997E-2</v>
      </c>
      <c r="L8" s="38">
        <f>RANK(K8,K$5:K$21)</f>
        <v>11</v>
      </c>
      <c r="M8" s="77"/>
    </row>
    <row r="9" spans="1:13" ht="15" thickBot="1" x14ac:dyDescent="0.35">
      <c r="A9" s="77"/>
      <c r="B9" s="55"/>
      <c r="C9" s="56" t="s">
        <v>34</v>
      </c>
      <c r="D9" s="47">
        <v>0.2</v>
      </c>
      <c r="E9" s="73">
        <f t="shared" si="0"/>
        <v>6.3E-2</v>
      </c>
      <c r="F9" s="63"/>
      <c r="G9" s="56"/>
      <c r="H9" s="56" t="s">
        <v>34</v>
      </c>
      <c r="I9" s="47">
        <v>0.35</v>
      </c>
      <c r="J9" s="73">
        <f t="shared" si="1"/>
        <v>1.0500000000000001E-2</v>
      </c>
      <c r="K9" s="102">
        <f t="shared" si="2"/>
        <v>7.3499999999999996E-2</v>
      </c>
      <c r="L9" s="39">
        <f>RANK(K9,K$5:K$21)</f>
        <v>5</v>
      </c>
      <c r="M9" s="77"/>
    </row>
    <row r="10" spans="1:13" ht="15" thickBot="1" x14ac:dyDescent="0.35">
      <c r="A10" s="77"/>
      <c r="B10" s="57" t="s">
        <v>55</v>
      </c>
      <c r="C10" s="52"/>
      <c r="D10" s="41">
        <v>0.1</v>
      </c>
      <c r="E10" s="104">
        <f>D10*$D$3</f>
        <v>9.0000000000000011E-2</v>
      </c>
      <c r="F10" s="63"/>
      <c r="G10" s="61" t="s">
        <v>55</v>
      </c>
      <c r="H10" s="52"/>
      <c r="I10" s="41">
        <v>0.15</v>
      </c>
      <c r="J10" s="105">
        <f>I10*$I$3</f>
        <v>1.4999999999999999E-2</v>
      </c>
      <c r="K10" s="36">
        <f t="shared" si="2"/>
        <v>0.10500000000000001</v>
      </c>
      <c r="L10" s="36">
        <f>RANK(K10,K$5:K$21)</f>
        <v>3</v>
      </c>
      <c r="M10" s="77"/>
    </row>
    <row r="11" spans="1:13" ht="15" thickBot="1" x14ac:dyDescent="0.35">
      <c r="A11" s="77"/>
      <c r="B11" s="57" t="s">
        <v>30</v>
      </c>
      <c r="C11" s="52"/>
      <c r="D11" s="36">
        <v>0.35</v>
      </c>
      <c r="E11" s="71"/>
      <c r="F11" s="63"/>
      <c r="G11" s="61" t="s">
        <v>30</v>
      </c>
      <c r="H11" s="52"/>
      <c r="I11" s="36">
        <v>0.25</v>
      </c>
      <c r="J11" s="71"/>
      <c r="K11" s="59"/>
      <c r="L11" s="63"/>
      <c r="M11" s="77"/>
    </row>
    <row r="12" spans="1:13" x14ac:dyDescent="0.3">
      <c r="A12" s="77"/>
      <c r="B12" s="54"/>
      <c r="C12" s="53" t="s">
        <v>35</v>
      </c>
      <c r="D12" s="42">
        <v>0.3</v>
      </c>
      <c r="E12" s="67">
        <f t="shared" ref="E12:E18" si="3">$D$3*$D$11*D12</f>
        <v>9.4500000000000001E-2</v>
      </c>
      <c r="F12" s="62"/>
      <c r="H12" s="53" t="s">
        <v>35</v>
      </c>
      <c r="I12" s="42">
        <v>0.25</v>
      </c>
      <c r="J12" s="67">
        <f t="shared" ref="J12:J18" si="4">I12*$I$11*$I$3</f>
        <v>6.2500000000000003E-3</v>
      </c>
      <c r="K12" s="67">
        <f>J12+E12</f>
        <v>0.10075000000000001</v>
      </c>
      <c r="L12" s="45">
        <f t="shared" ref="L12:L18" si="5">RANK(K12,K$5:K$21)</f>
        <v>4</v>
      </c>
      <c r="M12" s="77"/>
    </row>
    <row r="13" spans="1:13" x14ac:dyDescent="0.3">
      <c r="A13" s="77"/>
      <c r="B13" s="54"/>
      <c r="C13" s="53" t="s">
        <v>36</v>
      </c>
      <c r="D13" s="43">
        <v>0.1</v>
      </c>
      <c r="E13" s="68">
        <f t="shared" si="3"/>
        <v>3.15E-2</v>
      </c>
      <c r="F13" s="62"/>
      <c r="H13" s="53" t="s">
        <v>36</v>
      </c>
      <c r="I13" s="43">
        <v>0.05</v>
      </c>
      <c r="J13" s="68">
        <f t="shared" si="4"/>
        <v>1.2500000000000002E-3</v>
      </c>
      <c r="K13" s="68">
        <f t="shared" ref="K13:K18" si="6">J13+E13</f>
        <v>3.2750000000000001E-2</v>
      </c>
      <c r="L13" s="38">
        <f t="shared" si="5"/>
        <v>14</v>
      </c>
      <c r="M13" s="77"/>
    </row>
    <row r="14" spans="1:13" x14ac:dyDescent="0.3">
      <c r="A14" s="77"/>
      <c r="B14" s="54"/>
      <c r="C14" s="53" t="s">
        <v>37</v>
      </c>
      <c r="D14" s="43">
        <v>0.15</v>
      </c>
      <c r="E14" s="68">
        <f t="shared" si="3"/>
        <v>4.725E-2</v>
      </c>
      <c r="F14" s="62"/>
      <c r="H14" s="53" t="s">
        <v>37</v>
      </c>
      <c r="I14" s="43">
        <v>0.1</v>
      </c>
      <c r="J14" s="68">
        <f t="shared" si="4"/>
        <v>2.5000000000000005E-3</v>
      </c>
      <c r="K14" s="68">
        <f t="shared" si="6"/>
        <v>4.9750000000000003E-2</v>
      </c>
      <c r="L14" s="38">
        <f t="shared" si="5"/>
        <v>8</v>
      </c>
      <c r="M14" s="77"/>
    </row>
    <row r="15" spans="1:13" x14ac:dyDescent="0.3">
      <c r="A15" s="77"/>
      <c r="B15" s="54"/>
      <c r="C15" s="53" t="s">
        <v>57</v>
      </c>
      <c r="D15" s="43">
        <v>0.14000000000000001</v>
      </c>
      <c r="E15" s="68">
        <f t="shared" si="3"/>
        <v>4.4100000000000007E-2</v>
      </c>
      <c r="F15" s="62"/>
      <c r="H15" s="53" t="s">
        <v>57</v>
      </c>
      <c r="I15" s="43">
        <v>0.15</v>
      </c>
      <c r="J15" s="68">
        <f t="shared" si="4"/>
        <v>3.7499999999999999E-3</v>
      </c>
      <c r="K15" s="68">
        <f t="shared" si="6"/>
        <v>4.7850000000000004E-2</v>
      </c>
      <c r="L15" s="38">
        <f t="shared" si="5"/>
        <v>9</v>
      </c>
      <c r="M15" s="77"/>
    </row>
    <row r="16" spans="1:13" x14ac:dyDescent="0.3">
      <c r="A16" s="77"/>
      <c r="B16" s="54"/>
      <c r="C16" s="53" t="s">
        <v>39</v>
      </c>
      <c r="D16" s="43">
        <v>0.01</v>
      </c>
      <c r="E16" s="68">
        <f t="shared" si="3"/>
        <v>3.15E-3</v>
      </c>
      <c r="F16" s="62"/>
      <c r="H16" s="53" t="s">
        <v>39</v>
      </c>
      <c r="I16" s="43">
        <v>0.1</v>
      </c>
      <c r="J16" s="68">
        <f t="shared" si="4"/>
        <v>2.5000000000000005E-3</v>
      </c>
      <c r="K16" s="68">
        <f t="shared" si="6"/>
        <v>5.6500000000000005E-3</v>
      </c>
      <c r="L16" s="38">
        <f t="shared" si="5"/>
        <v>15</v>
      </c>
      <c r="M16" s="77"/>
    </row>
    <row r="17" spans="1:13" x14ac:dyDescent="0.3">
      <c r="A17" s="77"/>
      <c r="B17" s="54"/>
      <c r="C17" s="53" t="s">
        <v>54</v>
      </c>
      <c r="D17" s="43">
        <v>0.1</v>
      </c>
      <c r="E17" s="68">
        <f t="shared" si="3"/>
        <v>3.15E-2</v>
      </c>
      <c r="F17" s="62"/>
      <c r="H17" s="53" t="s">
        <v>54</v>
      </c>
      <c r="I17" s="43">
        <v>0.15</v>
      </c>
      <c r="J17" s="68">
        <f t="shared" si="4"/>
        <v>3.7499999999999999E-3</v>
      </c>
      <c r="K17" s="68">
        <f t="shared" si="6"/>
        <v>3.5250000000000004E-2</v>
      </c>
      <c r="L17" s="38">
        <f t="shared" si="5"/>
        <v>12</v>
      </c>
      <c r="M17" s="77"/>
    </row>
    <row r="18" spans="1:13" ht="15" thickBot="1" x14ac:dyDescent="0.35">
      <c r="A18" s="77"/>
      <c r="B18" s="54"/>
      <c r="C18" s="53" t="s">
        <v>40</v>
      </c>
      <c r="D18" s="44">
        <v>0.2</v>
      </c>
      <c r="E18" s="69">
        <f t="shared" si="3"/>
        <v>6.3E-2</v>
      </c>
      <c r="F18" s="62"/>
      <c r="G18" s="56"/>
      <c r="H18" s="58" t="s">
        <v>40</v>
      </c>
      <c r="I18" s="44">
        <v>0.2</v>
      </c>
      <c r="J18" s="69">
        <f t="shared" si="4"/>
        <v>5.000000000000001E-3</v>
      </c>
      <c r="K18" s="69">
        <f t="shared" si="6"/>
        <v>6.8000000000000005E-2</v>
      </c>
      <c r="L18" s="39">
        <f t="shared" si="5"/>
        <v>6</v>
      </c>
      <c r="M18" s="77"/>
    </row>
    <row r="19" spans="1:13" ht="15" thickBot="1" x14ac:dyDescent="0.35">
      <c r="A19" s="77"/>
      <c r="B19" s="57" t="s">
        <v>31</v>
      </c>
      <c r="C19" s="52"/>
      <c r="D19" s="51">
        <v>0.2</v>
      </c>
      <c r="E19" s="70"/>
      <c r="F19" s="63"/>
      <c r="G19" s="61" t="s">
        <v>31</v>
      </c>
      <c r="H19" s="52"/>
      <c r="I19" s="40">
        <v>0.3</v>
      </c>
      <c r="J19" s="75"/>
      <c r="K19" s="65"/>
      <c r="L19" s="63"/>
      <c r="M19" s="77"/>
    </row>
    <row r="20" spans="1:13" x14ac:dyDescent="0.3">
      <c r="A20" s="77"/>
      <c r="B20" s="54"/>
      <c r="C20" t="s">
        <v>56</v>
      </c>
      <c r="D20" s="60">
        <v>0.8</v>
      </c>
      <c r="E20" s="72">
        <f>D20*$D$19*$D$3</f>
        <v>0.14400000000000004</v>
      </c>
      <c r="F20" s="63"/>
      <c r="G20" s="54"/>
      <c r="H20" t="s">
        <v>56</v>
      </c>
      <c r="I20" s="60">
        <v>0.7</v>
      </c>
      <c r="J20" s="67">
        <f>I20*$I$19*$I$3</f>
        <v>2.1000000000000001E-2</v>
      </c>
      <c r="K20" s="67">
        <f>J20+E20</f>
        <v>0.16500000000000004</v>
      </c>
      <c r="L20" s="45">
        <f>RANK(K20,K$5:K$21)</f>
        <v>1</v>
      </c>
      <c r="M20" s="77"/>
    </row>
    <row r="21" spans="1:13" ht="15" thickBot="1" x14ac:dyDescent="0.35">
      <c r="A21" s="77"/>
      <c r="B21" s="55"/>
      <c r="C21" s="56" t="s">
        <v>38</v>
      </c>
      <c r="D21" s="47">
        <v>0.2</v>
      </c>
      <c r="E21" s="73">
        <f>D21*$D$19*$D$3</f>
        <v>3.6000000000000011E-2</v>
      </c>
      <c r="F21" s="63"/>
      <c r="H21" t="s">
        <v>38</v>
      </c>
      <c r="I21" s="44">
        <v>0.3</v>
      </c>
      <c r="J21" s="69">
        <f>I21*$I$19*$I$3</f>
        <v>8.9999999999999993E-3</v>
      </c>
      <c r="K21" s="69">
        <f>J21+E21</f>
        <v>4.5000000000000012E-2</v>
      </c>
      <c r="L21" s="39">
        <f>RANK(K21,K$5:K$21)</f>
        <v>10</v>
      </c>
      <c r="M21" s="77"/>
    </row>
    <row r="22" spans="1:13" ht="15" thickBot="1" x14ac:dyDescent="0.35">
      <c r="A22" s="77"/>
      <c r="B22" s="64"/>
      <c r="C22" s="59"/>
      <c r="D22" s="59"/>
      <c r="E22" s="74">
        <f>SUM(E5:E9,E10,E12:E18,E20:E21)</f>
        <v>0.9</v>
      </c>
      <c r="F22" s="64"/>
      <c r="G22" s="65"/>
      <c r="H22" s="65"/>
      <c r="I22" s="66"/>
      <c r="J22" s="74">
        <f>SUM(J5:J9,J10,J12:J18,J20:J21)</f>
        <v>0.1</v>
      </c>
      <c r="K22" s="76">
        <f>SUM(K5:K21)</f>
        <v>1</v>
      </c>
      <c r="L22" s="103"/>
      <c r="M22" s="77"/>
    </row>
    <row r="23" spans="1:13" x14ac:dyDescent="0.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mergeCells count="4">
    <mergeCell ref="B3:C3"/>
    <mergeCell ref="G3:H3"/>
    <mergeCell ref="B2:J2"/>
    <mergeCell ref="E3:F3"/>
  </mergeCells>
  <conditionalFormatting sqref="E22">
    <cfRule type="cellIs" dxfId="16" priority="5" operator="notEqual">
      <formula>$D$3</formula>
    </cfRule>
    <cfRule type="cellIs" dxfId="15" priority="7" operator="equal">
      <formula>$D$3</formula>
    </cfRule>
  </conditionalFormatting>
  <conditionalFormatting sqref="J22">
    <cfRule type="cellIs" dxfId="14" priority="4" operator="notEqual">
      <formula>$I$3</formula>
    </cfRule>
    <cfRule type="cellIs" dxfId="13" priority="6" operator="equal">
      <formula>$I$3</formula>
    </cfRule>
  </conditionalFormatting>
  <conditionalFormatting sqref="E3:F3">
    <cfRule type="cellIs" dxfId="12" priority="3" operator="equal">
      <formula>1</formula>
    </cfRule>
  </conditionalFormatting>
  <conditionalFormatting sqref="K22">
    <cfRule type="cellIs" dxfId="11" priority="1" operator="notEqual">
      <formula>1</formula>
    </cfRule>
    <cfRule type="cellIs" dxfId="1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B2C-4321-46C3-BAFE-770353C2BDEC}">
  <dimension ref="B2:G43"/>
  <sheetViews>
    <sheetView workbookViewId="0">
      <selection activeCell="J17" sqref="J17:J18"/>
    </sheetView>
  </sheetViews>
  <sheetFormatPr defaultRowHeight="14.4" x14ac:dyDescent="0.3"/>
  <cols>
    <col min="3" max="3" width="9.109375" customWidth="1"/>
    <col min="7" max="7" width="8.5546875" customWidth="1"/>
  </cols>
  <sheetData>
    <row r="2" spans="2:7" x14ac:dyDescent="0.3">
      <c r="B2" s="46" t="s">
        <v>41</v>
      </c>
      <c r="C2" s="46" t="s">
        <v>43</v>
      </c>
      <c r="D2" t="s">
        <v>45</v>
      </c>
      <c r="E2" t="s">
        <v>50</v>
      </c>
      <c r="F2" t="s">
        <v>47</v>
      </c>
      <c r="G2" t="s">
        <v>49</v>
      </c>
    </row>
    <row r="3" spans="2:7" x14ac:dyDescent="0.3">
      <c r="B3" s="46"/>
      <c r="C3" s="46"/>
    </row>
    <row r="4" spans="2:7" x14ac:dyDescent="0.3">
      <c r="B4" s="50">
        <v>0.35</v>
      </c>
      <c r="C4" s="1">
        <v>0.35</v>
      </c>
      <c r="D4" s="1">
        <v>0.35</v>
      </c>
      <c r="E4" s="1">
        <v>0.35</v>
      </c>
      <c r="F4" s="48">
        <f t="shared" ref="F4:F19" si="0">(C4+B4+D4)/3</f>
        <v>0.34999999999999992</v>
      </c>
      <c r="G4" s="49">
        <f t="shared" ref="G4:G19" si="1">STDEV(B4,C4,D4)</f>
        <v>6.7986997775525911E-17</v>
      </c>
    </row>
    <row r="5" spans="2:7" x14ac:dyDescent="0.3">
      <c r="B5" s="46">
        <v>0.45</v>
      </c>
      <c r="C5">
        <v>0.5</v>
      </c>
      <c r="D5">
        <v>0.45</v>
      </c>
      <c r="E5">
        <v>0.45</v>
      </c>
      <c r="F5" s="48">
        <f t="shared" si="0"/>
        <v>0.46666666666666662</v>
      </c>
      <c r="G5" s="49">
        <f t="shared" si="1"/>
        <v>2.8867513459481284E-2</v>
      </c>
    </row>
    <row r="6" spans="2:7" x14ac:dyDescent="0.3">
      <c r="B6" s="46">
        <v>0.25</v>
      </c>
      <c r="C6">
        <v>0.15</v>
      </c>
      <c r="D6">
        <v>0.2</v>
      </c>
      <c r="E6">
        <v>0.2</v>
      </c>
      <c r="F6" s="48">
        <f t="shared" si="0"/>
        <v>0.20000000000000004</v>
      </c>
      <c r="G6" s="49">
        <f t="shared" si="1"/>
        <v>4.9999999999999815E-2</v>
      </c>
    </row>
    <row r="7" spans="2:7" x14ac:dyDescent="0.3">
      <c r="B7" s="46">
        <v>0.3</v>
      </c>
      <c r="C7">
        <v>0.35</v>
      </c>
      <c r="D7">
        <v>0.35</v>
      </c>
      <c r="E7">
        <v>0.35</v>
      </c>
      <c r="F7" s="48">
        <f t="shared" si="0"/>
        <v>0.33333333333333331</v>
      </c>
      <c r="G7" s="49">
        <f t="shared" si="1"/>
        <v>2.886751345948128E-2</v>
      </c>
    </row>
    <row r="8" spans="2:7" x14ac:dyDescent="0.3">
      <c r="B8" s="50">
        <v>0.1</v>
      </c>
      <c r="C8" s="1">
        <v>0.1</v>
      </c>
      <c r="D8" s="1">
        <v>0.1</v>
      </c>
      <c r="E8" s="1">
        <v>0.1</v>
      </c>
      <c r="F8" s="48">
        <f t="shared" si="0"/>
        <v>0.10000000000000002</v>
      </c>
      <c r="G8" s="49">
        <f t="shared" si="1"/>
        <v>1.6996749443881478E-17</v>
      </c>
    </row>
    <row r="9" spans="2:7" x14ac:dyDescent="0.3">
      <c r="B9" s="46">
        <v>0.75</v>
      </c>
      <c r="C9">
        <v>0.6</v>
      </c>
      <c r="D9">
        <v>0.5</v>
      </c>
      <c r="E9">
        <v>0.7</v>
      </c>
      <c r="F9" s="48">
        <f t="shared" si="0"/>
        <v>0.6166666666666667</v>
      </c>
      <c r="G9" s="49">
        <f t="shared" si="1"/>
        <v>0.12583057392117886</v>
      </c>
    </row>
    <row r="10" spans="2:7" x14ac:dyDescent="0.3">
      <c r="B10" s="46">
        <v>0.25</v>
      </c>
      <c r="C10">
        <v>0.4</v>
      </c>
      <c r="D10">
        <v>0.5</v>
      </c>
      <c r="E10">
        <v>0.3</v>
      </c>
      <c r="F10" s="48">
        <f t="shared" si="0"/>
        <v>0.3833333333333333</v>
      </c>
      <c r="G10" s="49">
        <f t="shared" si="1"/>
        <v>0.12583057392117941</v>
      </c>
    </row>
    <row r="11" spans="2:7" x14ac:dyDescent="0.3">
      <c r="B11" s="50">
        <v>0.35</v>
      </c>
      <c r="C11" s="1">
        <v>0.35</v>
      </c>
      <c r="D11" s="1">
        <v>0.35</v>
      </c>
      <c r="E11" s="1">
        <v>0.35</v>
      </c>
      <c r="F11" s="48">
        <f t="shared" si="0"/>
        <v>0.34999999999999992</v>
      </c>
      <c r="G11" s="49">
        <f t="shared" si="1"/>
        <v>6.7986997775525911E-17</v>
      </c>
    </row>
    <row r="12" spans="2:7" x14ac:dyDescent="0.3">
      <c r="B12" s="46">
        <v>0.4</v>
      </c>
      <c r="C12">
        <v>0.3</v>
      </c>
      <c r="D12">
        <v>0.2</v>
      </c>
      <c r="E12">
        <v>0.35</v>
      </c>
      <c r="F12" s="48">
        <f t="shared" si="0"/>
        <v>0.3</v>
      </c>
      <c r="G12" s="49">
        <f t="shared" si="1"/>
        <v>0.10000000000000019</v>
      </c>
    </row>
    <row r="13" spans="2:7" x14ac:dyDescent="0.3">
      <c r="B13" s="46">
        <v>0.15</v>
      </c>
      <c r="C13">
        <v>0.2</v>
      </c>
      <c r="D13">
        <v>0.2</v>
      </c>
      <c r="E13">
        <v>0.15</v>
      </c>
      <c r="F13" s="48">
        <f t="shared" si="0"/>
        <v>0.18333333333333335</v>
      </c>
      <c r="G13" s="49">
        <f t="shared" si="1"/>
        <v>2.8867513459481259E-2</v>
      </c>
    </row>
    <row r="14" spans="2:7" x14ac:dyDescent="0.3">
      <c r="B14" s="46">
        <v>0.05</v>
      </c>
      <c r="C14">
        <v>0.05</v>
      </c>
      <c r="D14">
        <v>0.05</v>
      </c>
      <c r="E14">
        <v>0.05</v>
      </c>
      <c r="F14" s="48">
        <f t="shared" si="0"/>
        <v>5.000000000000001E-2</v>
      </c>
      <c r="G14" s="49">
        <f t="shared" si="1"/>
        <v>8.4983747219407389E-18</v>
      </c>
    </row>
    <row r="15" spans="2:7" x14ac:dyDescent="0.3">
      <c r="B15" s="46">
        <v>0.05</v>
      </c>
      <c r="C15">
        <v>0.05</v>
      </c>
      <c r="D15">
        <v>0.1</v>
      </c>
      <c r="E15">
        <v>0.1</v>
      </c>
      <c r="F15" s="48">
        <f t="shared" si="0"/>
        <v>6.6666666666666666E-2</v>
      </c>
      <c r="G15" s="49">
        <f t="shared" si="1"/>
        <v>2.8867513459481291E-2</v>
      </c>
    </row>
    <row r="16" spans="2:7" x14ac:dyDescent="0.3">
      <c r="B16" s="46">
        <v>0.03</v>
      </c>
      <c r="C16">
        <v>0.05</v>
      </c>
      <c r="D16">
        <v>0.1</v>
      </c>
      <c r="E16">
        <v>0.01</v>
      </c>
      <c r="F16" s="48">
        <f t="shared" si="0"/>
        <v>0.06</v>
      </c>
      <c r="G16" s="49">
        <f t="shared" si="1"/>
        <v>3.6055512754639918E-2</v>
      </c>
    </row>
    <row r="17" spans="2:7" x14ac:dyDescent="0.3">
      <c r="B17" s="46">
        <v>0.1</v>
      </c>
      <c r="C17">
        <v>0.1</v>
      </c>
      <c r="D17">
        <v>0.1</v>
      </c>
      <c r="E17">
        <v>0.1</v>
      </c>
      <c r="F17" s="48">
        <f t="shared" si="0"/>
        <v>0.10000000000000002</v>
      </c>
      <c r="G17" s="49">
        <f t="shared" si="1"/>
        <v>1.6996749443881478E-17</v>
      </c>
    </row>
    <row r="18" spans="2:7" x14ac:dyDescent="0.3">
      <c r="B18" s="46">
        <v>0.15</v>
      </c>
      <c r="C18">
        <v>0.1</v>
      </c>
      <c r="D18">
        <v>0.2</v>
      </c>
      <c r="E18">
        <v>0.2</v>
      </c>
      <c r="F18" s="48">
        <f t="shared" si="0"/>
        <v>0.15</v>
      </c>
      <c r="G18" s="49">
        <f t="shared" si="1"/>
        <v>5.0000000000000024E-2</v>
      </c>
    </row>
    <row r="19" spans="2:7" x14ac:dyDescent="0.3">
      <c r="B19" s="50">
        <v>0.2</v>
      </c>
      <c r="C19" s="1">
        <v>0.2</v>
      </c>
      <c r="D19" s="1">
        <v>0.2</v>
      </c>
      <c r="E19" s="1">
        <v>0.2</v>
      </c>
      <c r="F19" s="48">
        <f t="shared" si="0"/>
        <v>0.20000000000000004</v>
      </c>
      <c r="G19" s="49">
        <f t="shared" si="1"/>
        <v>3.3993498887762956E-17</v>
      </c>
    </row>
    <row r="20" spans="2:7" x14ac:dyDescent="0.3">
      <c r="B20" t="s">
        <v>51</v>
      </c>
      <c r="C20" t="s">
        <v>51</v>
      </c>
      <c r="D20" t="s">
        <v>51</v>
      </c>
      <c r="E20">
        <v>0.2</v>
      </c>
      <c r="F20" t="s">
        <v>51</v>
      </c>
      <c r="G20" t="s">
        <v>51</v>
      </c>
    </row>
    <row r="21" spans="2:7" x14ac:dyDescent="0.3">
      <c r="B21" t="s">
        <v>51</v>
      </c>
      <c r="C21" t="s">
        <v>51</v>
      </c>
      <c r="D21" t="s">
        <v>51</v>
      </c>
      <c r="E21">
        <v>0.8</v>
      </c>
      <c r="F21" t="s">
        <v>51</v>
      </c>
      <c r="G21" t="s">
        <v>51</v>
      </c>
    </row>
    <row r="24" spans="2:7" x14ac:dyDescent="0.3">
      <c r="B24" s="46" t="s">
        <v>42</v>
      </c>
      <c r="C24" s="46" t="s">
        <v>44</v>
      </c>
      <c r="D24" t="s">
        <v>46</v>
      </c>
      <c r="E24" t="s">
        <v>50</v>
      </c>
      <c r="F24" t="s">
        <v>48</v>
      </c>
    </row>
    <row r="25" spans="2:7" x14ac:dyDescent="0.3">
      <c r="B25" s="46"/>
      <c r="C25" s="46"/>
    </row>
    <row r="26" spans="2:7" x14ac:dyDescent="0.3">
      <c r="B26" s="50">
        <v>0.3</v>
      </c>
      <c r="C26" s="1">
        <v>0.35</v>
      </c>
      <c r="D26" s="1">
        <v>0.3</v>
      </c>
      <c r="E26" s="1">
        <v>0.3</v>
      </c>
      <c r="F26" s="48">
        <f t="shared" ref="F26:F41" si="2">(B26+C26+D26)/3</f>
        <v>0.31666666666666665</v>
      </c>
      <c r="G26" s="48">
        <f t="shared" ref="G26:G41" si="3">STDEV(B26:D26)</f>
        <v>2.886751345948128E-2</v>
      </c>
    </row>
    <row r="27" spans="2:7" x14ac:dyDescent="0.3">
      <c r="B27" s="46">
        <v>0.5</v>
      </c>
      <c r="C27">
        <v>0.55000000000000004</v>
      </c>
      <c r="D27">
        <v>0.45</v>
      </c>
      <c r="E27">
        <v>0.5</v>
      </c>
      <c r="F27" s="48">
        <f t="shared" si="2"/>
        <v>0.5</v>
      </c>
      <c r="G27" s="48">
        <f t="shared" si="3"/>
        <v>5.0000000000000017E-2</v>
      </c>
    </row>
    <row r="28" spans="2:7" x14ac:dyDescent="0.3">
      <c r="B28" s="46">
        <v>0</v>
      </c>
      <c r="C28">
        <v>0.1</v>
      </c>
      <c r="D28">
        <v>0.15</v>
      </c>
      <c r="E28">
        <v>0.05</v>
      </c>
      <c r="F28" s="48">
        <f t="shared" si="2"/>
        <v>8.3333333333333329E-2</v>
      </c>
      <c r="G28" s="48">
        <f t="shared" si="3"/>
        <v>7.6376261582597346E-2</v>
      </c>
    </row>
    <row r="29" spans="2:7" x14ac:dyDescent="0.3">
      <c r="B29" s="46">
        <v>0.5</v>
      </c>
      <c r="C29">
        <v>0.35</v>
      </c>
      <c r="D29">
        <v>0.4</v>
      </c>
      <c r="E29">
        <v>0.45</v>
      </c>
      <c r="F29" s="48">
        <f t="shared" si="2"/>
        <v>0.41666666666666669</v>
      </c>
      <c r="G29" s="48">
        <f t="shared" si="3"/>
        <v>7.6376261582597124E-2</v>
      </c>
    </row>
    <row r="30" spans="2:7" x14ac:dyDescent="0.3">
      <c r="B30" s="50">
        <v>0.1</v>
      </c>
      <c r="C30" s="1">
        <v>0.1</v>
      </c>
      <c r="D30" s="1">
        <v>0.2</v>
      </c>
      <c r="E30" s="1">
        <v>0.15</v>
      </c>
      <c r="F30" s="48">
        <f t="shared" si="2"/>
        <v>0.13333333333333333</v>
      </c>
      <c r="G30" s="48">
        <f t="shared" si="3"/>
        <v>5.7735026918962581E-2</v>
      </c>
    </row>
    <row r="31" spans="2:7" x14ac:dyDescent="0.3">
      <c r="B31" s="46">
        <v>0.25</v>
      </c>
      <c r="C31">
        <v>0.3</v>
      </c>
      <c r="D31">
        <v>0.1</v>
      </c>
      <c r="E31">
        <v>0.3</v>
      </c>
      <c r="F31" s="48">
        <f t="shared" si="2"/>
        <v>0.21666666666666667</v>
      </c>
      <c r="G31" s="48">
        <f t="shared" si="3"/>
        <v>0.10408329997330663</v>
      </c>
    </row>
    <row r="32" spans="2:7" x14ac:dyDescent="0.3">
      <c r="B32" s="46">
        <v>0.75</v>
      </c>
      <c r="C32">
        <v>0.7</v>
      </c>
      <c r="D32">
        <v>0.9</v>
      </c>
      <c r="E32">
        <v>0.7</v>
      </c>
      <c r="F32" s="48">
        <f t="shared" si="2"/>
        <v>0.78333333333333333</v>
      </c>
      <c r="G32" s="48">
        <f t="shared" si="3"/>
        <v>0.10408329997330625</v>
      </c>
    </row>
    <row r="33" spans="2:7" x14ac:dyDescent="0.3">
      <c r="B33" s="50">
        <v>0.3</v>
      </c>
      <c r="C33" s="1">
        <v>0.3</v>
      </c>
      <c r="D33" s="1">
        <v>0.2</v>
      </c>
      <c r="E33" s="1">
        <v>0.25</v>
      </c>
      <c r="F33" s="48">
        <f t="shared" si="2"/>
        <v>0.26666666666666666</v>
      </c>
      <c r="G33" s="48">
        <f t="shared" si="3"/>
        <v>5.7735026918962401E-2</v>
      </c>
    </row>
    <row r="34" spans="2:7" x14ac:dyDescent="0.3">
      <c r="B34" s="46">
        <v>0.3</v>
      </c>
      <c r="C34">
        <v>0.1</v>
      </c>
      <c r="D34">
        <v>0.2</v>
      </c>
      <c r="E34">
        <v>0.25</v>
      </c>
      <c r="F34" s="48">
        <f t="shared" si="2"/>
        <v>0.20000000000000004</v>
      </c>
      <c r="G34" s="48">
        <f t="shared" si="3"/>
        <v>9.9999999999999936E-2</v>
      </c>
    </row>
    <row r="35" spans="2:7" x14ac:dyDescent="0.3">
      <c r="B35" s="46">
        <v>0.1</v>
      </c>
      <c r="C35">
        <v>0.1</v>
      </c>
      <c r="D35">
        <v>0.1</v>
      </c>
      <c r="E35">
        <v>0.05</v>
      </c>
      <c r="F35" s="48">
        <f t="shared" si="2"/>
        <v>0.10000000000000002</v>
      </c>
      <c r="G35" s="48">
        <f t="shared" si="3"/>
        <v>1.6996749443881478E-17</v>
      </c>
    </row>
    <row r="36" spans="2:7" x14ac:dyDescent="0.3">
      <c r="B36" s="46">
        <v>0.1</v>
      </c>
      <c r="C36">
        <v>0.2</v>
      </c>
      <c r="D36">
        <v>0.1</v>
      </c>
      <c r="E36">
        <v>0.1</v>
      </c>
      <c r="F36" s="48">
        <f t="shared" si="2"/>
        <v>0.13333333333333333</v>
      </c>
      <c r="G36" s="48">
        <f t="shared" si="3"/>
        <v>5.7735026918962581E-2</v>
      </c>
    </row>
    <row r="37" spans="2:7" x14ac:dyDescent="0.3">
      <c r="B37" s="46">
        <v>0.1</v>
      </c>
      <c r="C37">
        <v>0.05</v>
      </c>
      <c r="D37">
        <v>0.15</v>
      </c>
      <c r="E37">
        <v>0.15</v>
      </c>
      <c r="F37" s="48">
        <f t="shared" si="2"/>
        <v>0.10000000000000002</v>
      </c>
      <c r="G37" s="48">
        <f t="shared" si="3"/>
        <v>4.9999999999999968E-2</v>
      </c>
    </row>
    <row r="38" spans="2:7" x14ac:dyDescent="0.3">
      <c r="B38" s="46">
        <v>0</v>
      </c>
      <c r="C38">
        <v>0.05</v>
      </c>
      <c r="D38">
        <v>0.1</v>
      </c>
      <c r="E38">
        <v>0.1</v>
      </c>
      <c r="F38" s="48">
        <f t="shared" si="2"/>
        <v>5.000000000000001E-2</v>
      </c>
      <c r="G38" s="48">
        <f t="shared" si="3"/>
        <v>0.05</v>
      </c>
    </row>
    <row r="39" spans="2:7" x14ac:dyDescent="0.3">
      <c r="B39" s="46">
        <v>0.2</v>
      </c>
      <c r="C39">
        <v>0.25</v>
      </c>
      <c r="D39">
        <v>0.1</v>
      </c>
      <c r="E39">
        <v>0.15</v>
      </c>
      <c r="F39" s="48">
        <f t="shared" si="2"/>
        <v>0.18333333333333335</v>
      </c>
      <c r="G39" s="48">
        <f t="shared" si="3"/>
        <v>7.6376261582597346E-2</v>
      </c>
    </row>
    <row r="40" spans="2:7" x14ac:dyDescent="0.3">
      <c r="B40" s="46">
        <v>0.2</v>
      </c>
      <c r="C40">
        <v>0.1</v>
      </c>
      <c r="D40">
        <v>0.2</v>
      </c>
      <c r="E40">
        <v>0.2</v>
      </c>
      <c r="F40" s="48">
        <f t="shared" si="2"/>
        <v>0.16666666666666666</v>
      </c>
      <c r="G40" s="48">
        <f t="shared" si="3"/>
        <v>5.7735026918962699E-2</v>
      </c>
    </row>
    <row r="41" spans="2:7" x14ac:dyDescent="0.3">
      <c r="B41" s="50">
        <v>0.3</v>
      </c>
      <c r="C41" s="1">
        <v>0.25</v>
      </c>
      <c r="D41" s="1">
        <v>0.3</v>
      </c>
      <c r="E41" s="1">
        <v>0.3</v>
      </c>
      <c r="F41" s="48">
        <f t="shared" si="2"/>
        <v>0.28333333333333338</v>
      </c>
      <c r="G41" s="48">
        <f t="shared" si="3"/>
        <v>2.8867513459481284E-2</v>
      </c>
    </row>
    <row r="42" spans="2:7" x14ac:dyDescent="0.3">
      <c r="B42" t="s">
        <v>51</v>
      </c>
      <c r="C42" t="s">
        <v>51</v>
      </c>
      <c r="D42" t="s">
        <v>51</v>
      </c>
      <c r="E42">
        <v>0.7</v>
      </c>
      <c r="F42" t="s">
        <v>51</v>
      </c>
      <c r="G42" t="s">
        <v>51</v>
      </c>
    </row>
    <row r="43" spans="2:7" x14ac:dyDescent="0.3">
      <c r="B43" t="s">
        <v>51</v>
      </c>
      <c r="C43" t="s">
        <v>51</v>
      </c>
      <c r="D43" t="s">
        <v>51</v>
      </c>
      <c r="E43">
        <v>0.3</v>
      </c>
      <c r="F43" t="s">
        <v>51</v>
      </c>
      <c r="G43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0" ma:contentTypeDescription="Een nieuw document maken." ma:contentTypeScope="" ma:versionID="519d795376fd3447df201a294c590bab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c6f50158161dc0b5f8486e4cbbe9c61c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5c5895-7b8b-497b-a5fd-91ce7e903e5a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74430-586A-4BB9-A052-ACA97C9000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46D0F1-F6CC-4E62-BE60-B02ACA76E955}">
  <ds:schemaRefs>
    <ds:schemaRef ds:uri="46afbdc8-40ba-417d-b3e9-facef3290d04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f525c1f-400e-47f8-8a8b-5e89483b5ff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DC299B8-AD1F-4103-BADC-A4D2AC3BF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Trade-off table</vt:lpstr>
      <vt:lpstr>Transport config trade-off</vt:lpstr>
      <vt:lpstr>Weight determination</vt:lpstr>
      <vt:lpstr>Weight discussion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Ties Hidde Leniger</dc:creator>
  <cp:keywords/>
  <dc:description/>
  <cp:lastModifiedBy>Ties Hidde Leniger</cp:lastModifiedBy>
  <cp:revision/>
  <dcterms:created xsi:type="dcterms:W3CDTF">2023-05-09T06:58:38Z</dcterms:created>
  <dcterms:modified xsi:type="dcterms:W3CDTF">2023-05-11T07:27:34Z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