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onken/Desktop/TU/3rd Year/DSE/WingsForAid/structures/"/>
    </mc:Choice>
  </mc:AlternateContent>
  <xr:revisionPtr revIDLastSave="0" documentId="13_ncr:1_{D00C4AAF-6ED1-FB46-B366-03FD23AF108A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A10" i="2"/>
  <c r="A2" i="2"/>
  <c r="Q43" i="1"/>
  <c r="P43" i="1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1" i="2"/>
  <c r="B41" i="2"/>
  <c r="C41" i="2"/>
  <c r="D41" i="2"/>
  <c r="E41" i="2"/>
  <c r="F41" i="2"/>
  <c r="G41" i="2"/>
  <c r="H41" i="2"/>
  <c r="B32" i="2"/>
  <c r="C32" i="2"/>
  <c r="D32" i="2"/>
  <c r="F32" i="2"/>
  <c r="G32" i="2"/>
  <c r="H32" i="2"/>
  <c r="B33" i="2"/>
  <c r="C33" i="2"/>
  <c r="D33" i="2"/>
  <c r="F33" i="2"/>
  <c r="G33" i="2"/>
  <c r="H33" i="2"/>
  <c r="B34" i="2"/>
  <c r="C34" i="2"/>
  <c r="D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A30" i="2"/>
  <c r="C30" i="2"/>
  <c r="D30" i="2"/>
  <c r="E30" i="2"/>
  <c r="F30" i="2"/>
  <c r="G30" i="2"/>
  <c r="A31" i="2"/>
  <c r="B31" i="2"/>
  <c r="C31" i="2"/>
  <c r="D31" i="2"/>
  <c r="E31" i="2"/>
  <c r="F31" i="2"/>
  <c r="G31" i="2"/>
  <c r="H31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H3" i="2"/>
  <c r="H6" i="2"/>
  <c r="H7" i="2"/>
  <c r="H8" i="2"/>
  <c r="H9" i="2"/>
  <c r="G2" i="2"/>
  <c r="G3" i="2"/>
  <c r="G4" i="2"/>
  <c r="G5" i="2"/>
  <c r="G6" i="2"/>
  <c r="G7" i="2"/>
  <c r="G8" i="2"/>
  <c r="G9" i="2"/>
  <c r="F2" i="2"/>
  <c r="F3" i="2"/>
  <c r="F4" i="2"/>
  <c r="F5" i="2"/>
  <c r="F6" i="2"/>
  <c r="F7" i="2"/>
  <c r="F8" i="2"/>
  <c r="F9" i="2"/>
  <c r="E2" i="2"/>
  <c r="E3" i="2"/>
  <c r="E4" i="2"/>
  <c r="E5" i="2"/>
  <c r="E6" i="2"/>
  <c r="E7" i="2"/>
  <c r="E8" i="2"/>
  <c r="E9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J32" i="1"/>
  <c r="H21" i="2" s="1"/>
  <c r="J31" i="1"/>
  <c r="H20" i="2" s="1"/>
  <c r="J28" i="1"/>
  <c r="H19" i="2" s="1"/>
  <c r="J27" i="1"/>
  <c r="H18" i="2" s="1"/>
  <c r="J24" i="1"/>
  <c r="H17" i="2" s="1"/>
  <c r="J23" i="1"/>
  <c r="H16" i="2" s="1"/>
  <c r="J22" i="1"/>
  <c r="H15" i="2" s="1"/>
  <c r="J21" i="1"/>
  <c r="H14" i="2" s="1"/>
  <c r="J20" i="1"/>
  <c r="H13" i="2" s="1"/>
  <c r="J19" i="1"/>
  <c r="H12" i="2" s="1"/>
  <c r="J18" i="1"/>
  <c r="H11" i="2" s="1"/>
  <c r="J17" i="1"/>
  <c r="H10" i="2" s="1"/>
  <c r="J10" i="1"/>
  <c r="H5" i="2" s="1"/>
  <c r="J9" i="1"/>
  <c r="H4" i="2" s="1"/>
  <c r="J7" i="1"/>
  <c r="H2" i="2" s="1"/>
  <c r="Q8" i="1"/>
  <c r="Q9" i="1"/>
  <c r="Q10" i="1"/>
  <c r="Q11" i="1"/>
  <c r="Q12" i="1"/>
  <c r="Q13" i="1"/>
  <c r="Q14" i="1"/>
  <c r="Q17" i="1"/>
  <c r="Q18" i="1"/>
  <c r="Q19" i="1"/>
  <c r="Q20" i="1"/>
  <c r="Q21" i="1"/>
  <c r="Q22" i="1"/>
  <c r="Q23" i="1"/>
  <c r="Q24" i="1"/>
  <c r="Q27" i="1"/>
  <c r="Q28" i="1"/>
  <c r="Q31" i="1"/>
  <c r="Q32" i="1"/>
  <c r="Q35" i="1"/>
  <c r="Q36" i="1"/>
  <c r="Q37" i="1"/>
  <c r="Q38" i="1"/>
  <c r="Q39" i="1"/>
  <c r="Q42" i="1"/>
  <c r="Q44" i="1"/>
  <c r="Q46" i="1"/>
  <c r="Q49" i="1"/>
  <c r="Q50" i="1"/>
  <c r="Q51" i="1"/>
  <c r="Q52" i="1"/>
  <c r="Q53" i="1"/>
  <c r="Q54" i="1"/>
  <c r="Q55" i="1"/>
  <c r="Q56" i="1"/>
  <c r="Q57" i="1"/>
  <c r="Q60" i="1"/>
  <c r="Q61" i="1"/>
  <c r="Q62" i="1"/>
  <c r="Q63" i="1"/>
  <c r="Q69" i="1"/>
  <c r="Q70" i="1"/>
  <c r="Q71" i="1"/>
  <c r="Q74" i="1"/>
  <c r="Q75" i="1"/>
  <c r="Q76" i="1"/>
  <c r="Q77" i="1"/>
  <c r="Q7" i="1"/>
  <c r="P8" i="1"/>
  <c r="P9" i="1"/>
  <c r="P10" i="1"/>
  <c r="P11" i="1"/>
  <c r="P12" i="1"/>
  <c r="P13" i="1"/>
  <c r="P14" i="1"/>
  <c r="P17" i="1"/>
  <c r="P18" i="1"/>
  <c r="P19" i="1"/>
  <c r="P20" i="1"/>
  <c r="P21" i="1"/>
  <c r="P22" i="1"/>
  <c r="P23" i="1"/>
  <c r="P24" i="1"/>
  <c r="P27" i="1"/>
  <c r="P28" i="1"/>
  <c r="P31" i="1"/>
  <c r="P32" i="1"/>
  <c r="P35" i="1"/>
  <c r="P36" i="1"/>
  <c r="P37" i="1"/>
  <c r="P38" i="1"/>
  <c r="P39" i="1"/>
  <c r="P42" i="1"/>
  <c r="P44" i="1"/>
  <c r="P46" i="1"/>
  <c r="P49" i="1"/>
  <c r="P50" i="1"/>
  <c r="P51" i="1"/>
  <c r="P52" i="1"/>
  <c r="P53" i="1"/>
  <c r="P54" i="1"/>
  <c r="P55" i="1"/>
  <c r="P56" i="1"/>
  <c r="P57" i="1"/>
  <c r="P60" i="1"/>
  <c r="P61" i="1"/>
  <c r="P62" i="1"/>
  <c r="P63" i="1"/>
  <c r="P69" i="1"/>
  <c r="P70" i="1"/>
  <c r="P71" i="1"/>
  <c r="P74" i="1"/>
  <c r="P75" i="1"/>
  <c r="P76" i="1"/>
  <c r="P77" i="1"/>
  <c r="P7" i="1"/>
  <c r="J45" i="1"/>
  <c r="H30" i="2" s="1"/>
  <c r="C45" i="1"/>
  <c r="F53" i="1"/>
  <c r="E36" i="2" s="1"/>
  <c r="F51" i="1"/>
  <c r="E34" i="2" s="1"/>
  <c r="F50" i="1"/>
  <c r="E33" i="2" s="1"/>
  <c r="F49" i="1"/>
  <c r="E32" i="2" s="1"/>
  <c r="A31" i="1"/>
  <c r="A8" i="1"/>
  <c r="A9" i="1" l="1"/>
  <c r="A32" i="1"/>
  <c r="B30" i="2"/>
  <c r="Q45" i="1"/>
  <c r="P45" i="1"/>
  <c r="P79" i="1"/>
  <c r="Q79" i="1"/>
  <c r="A35" i="1" l="1"/>
  <c r="A10" i="1"/>
  <c r="A11" i="1" l="1"/>
  <c r="A36" i="1"/>
  <c r="A37" i="1" l="1"/>
  <c r="A12" i="1"/>
  <c r="A13" i="1" l="1"/>
  <c r="A38" i="1"/>
  <c r="A39" i="1" l="1"/>
  <c r="A14" i="1"/>
  <c r="A17" i="1" l="1"/>
  <c r="A18" i="1" l="1"/>
  <c r="A19" i="1" l="1"/>
  <c r="A43" i="1"/>
  <c r="A44" i="1" l="1"/>
  <c r="A20" i="1"/>
  <c r="A21" i="1" l="1"/>
  <c r="A45" i="1"/>
  <c r="A46" i="1" l="1"/>
  <c r="A22" i="1"/>
  <c r="A23" i="1" l="1"/>
  <c r="A49" i="1"/>
  <c r="A50" i="1" l="1"/>
  <c r="A24" i="1"/>
  <c r="A51" i="1" l="1"/>
  <c r="A52" i="1" l="1"/>
  <c r="A53" i="1" l="1"/>
  <c r="A54" i="1" l="1"/>
  <c r="A55" i="1" l="1"/>
  <c r="A56" i="1" l="1"/>
  <c r="A57" i="1" l="1"/>
  <c r="A60" i="1" l="1"/>
  <c r="A61" i="1" l="1"/>
  <c r="A62" i="1" l="1"/>
  <c r="A63" i="1" l="1"/>
  <c r="A69" i="1" l="1"/>
  <c r="A70" i="1" l="1"/>
  <c r="A71" i="1" l="1"/>
  <c r="A74" i="1" l="1"/>
  <c r="A75" i="1" l="1"/>
  <c r="A76" i="1" l="1"/>
  <c r="A7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tc={E9F1C78F-3CF7-4EA9-898F-AAF735A84CC9}</author>
  </authors>
  <commentList>
    <comment ref="H2" authorId="0" shapeId="0" xr:uid="{E9F1C78F-3CF7-4EA9-898F-AAF735A84C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for anisotropic</t>
      </text>
    </comment>
  </commentList>
</comments>
</file>

<file path=xl/sharedStrings.xml><?xml version="1.0" encoding="utf-8"?>
<sst xmlns="http://schemas.openxmlformats.org/spreadsheetml/2006/main" count="270" uniqueCount="184">
  <si>
    <t>Quantifiable (value)</t>
  </si>
  <si>
    <t>Density</t>
  </si>
  <si>
    <t>Raw Cost</t>
  </si>
  <si>
    <t>Eco-Cost</t>
  </si>
  <si>
    <t>CO2 Emissions</t>
  </si>
  <si>
    <t>Yield Stress</t>
  </si>
  <si>
    <t>Shear Stress</t>
  </si>
  <si>
    <t>Elastic Modulus</t>
  </si>
  <si>
    <t>Fracture Toughness</t>
  </si>
  <si>
    <t>Source(s)</t>
  </si>
  <si>
    <t>Fracture toughness source</t>
  </si>
  <si>
    <t>Source Raw Cost</t>
  </si>
  <si>
    <t>rho/yield</t>
  </si>
  <si>
    <t>rho/sqrt(E)</t>
  </si>
  <si>
    <t>kg/m^3</t>
  </si>
  <si>
    <t>euro/kg</t>
  </si>
  <si>
    <t>kg CO2/kg</t>
  </si>
  <si>
    <t>MPa</t>
  </si>
  <si>
    <t>GP</t>
  </si>
  <si>
    <t>MPa m^0 5</t>
  </si>
  <si>
    <t>Label</t>
  </si>
  <si>
    <t>Material</t>
  </si>
  <si>
    <t>ALUMINUM</t>
  </si>
  <si>
    <t>Al-2024-T6</t>
  </si>
  <si>
    <t>https://www.matweb.com/search/DataSheet.aspx?MatGUID=ecf8530875cb4ded9675b827f77bfac5</t>
  </si>
  <si>
    <t xml:space="preserve"> Ashby</t>
  </si>
  <si>
    <t>https://www.indiamart.com/proddetail/2024-t6-aluminium-sheet-12695087462.html#:~:text=2024%20T6%20Aluminium%20Sheet%20at,kilogram%20%7C%20Ahmedabad%20%7C%20ID%3A%2012695087462</t>
  </si>
  <si>
    <t>Al-2014-T6</t>
  </si>
  <si>
    <t>https://www.matweb.com/search/DataSheet.aspx?MatGUID=6ad3b196925241c29bb0ac4a4c9d1dc2</t>
  </si>
  <si>
    <t>taken average value all dir</t>
  </si>
  <si>
    <t>https://www.indiamart.com/proddetail/aluminium-2014-t6-sheet-23497483212.html?pos=3&amp;kwd=aluminium%20sheet%202014%20t6&amp;tags=BA||||7533.29|Price|product|||TS|type=attr=1|attrS</t>
  </si>
  <si>
    <t>Al-3003-H18</t>
  </si>
  <si>
    <t>https://www.matweb.com/search/datasheet.aspx?MatGUID=91c99440833341fc8fbe1d26149bc35e</t>
  </si>
  <si>
    <t>https://www.indiamart.com/proddetail/aluminum-sheet-3003-h16-2024383812.html?pos=8&amp;kwd=aluminium%203003%20h18%20sheet&amp;tags=A||||7533.29|Price|product|||TS|type=attr=1|attrS</t>
  </si>
  <si>
    <t>Al-5052-H38</t>
  </si>
  <si>
    <t>https://www.matweb.com/search/datasheet.aspx?MatGUID=03ed379e437945a1a8dbff86c5907f74</t>
  </si>
  <si>
    <t>https://www.indiamart.com/proddetail/aluminum-alloy-sheet-5052-h32-4253431030.html?pos=2&amp;kwd=aluminium%205052%20sheets%20h38&amp;tags=A||||7533.29|Price|proxy|||LSlc|type=attr=1|attrS</t>
  </si>
  <si>
    <t>Al-6061-T6</t>
  </si>
  <si>
    <t>https://www.matweb.com/search/DataSheet.aspx?MatGUID=b8d536e0b9b54bd7b69e4124d8f1d20a</t>
  </si>
  <si>
    <t>https://www.indiamart.com/proddetail/aluminium-6061-t6-sheets-plates-26395105862.html?pos=3&amp;kwd=aluminium%206061%20t6&amp;tags=A||||7533.29|Price|proxy|||TS|type=attr=1|attrS</t>
  </si>
  <si>
    <t>Al-7050-T7451</t>
  </si>
  <si>
    <t>https://www.matweb.com/search/datasheet.aspx?MatGUID=142262cf7fbc4c83917ca5c3d17df1ed</t>
  </si>
  <si>
    <t>https://www.indiamart.com/proddetail/7050-t7451-aluminium-sheet-12695165312.html?pos=3&amp;kwd=aluminium%207050%20t7451&amp;tags=||||7613.566|Price|product|||TS|type=attr=1|attrS</t>
  </si>
  <si>
    <t>Al-7068-T6</t>
  </si>
  <si>
    <t>https://www.matweb.com/search/datasheet.aspx?MatGUID=1ee9c9628f9d455b97fb4606daa84bd9, https://www.smithmetal.com/pdf/aluminium/7xxx/7068.pdf</t>
  </si>
  <si>
    <t>https://www.indiamart.com/proddetail/aluminum-alloy-7068-rods-18122588433.html</t>
  </si>
  <si>
    <t>Al-7075-T6</t>
  </si>
  <si>
    <t>https://www.matweb.com/search/DataSheet.aspx?MatGUID=4f19a42be94546b686bbf43f79c51b7d</t>
  </si>
  <si>
    <t>https://www.indiamart.com/proddetail/7075-t6-aluminium-sheet-12695185433.html?pos=3&amp;kwd=aluminium%207075%20sheet&amp;tags=A||||7613.566|Price|proxy|||LSnp|type=attr=1|attrS</t>
  </si>
  <si>
    <t xml:space="preserve">STAINLESS STEEL    </t>
  </si>
  <si>
    <t>s-steel-301</t>
  </si>
  <si>
    <t>-</t>
  </si>
  <si>
    <t xml:space="preserve">https://www.matweb.com/search/DataSheet.aspx?MatGUID=0cf4755fe3094810963eaa74fe812895 </t>
  </si>
  <si>
    <t>68-289, https://www.azom.com/properties.aspx?ArticleID=960</t>
  </si>
  <si>
    <t>https://www.indiamart.com/proddetail/301-stainless-steel-sheets-10425194555.html</t>
  </si>
  <si>
    <t>s-steel-304</t>
  </si>
  <si>
    <t>https://www.matweb.com/search/datasheet.aspx?MatGUID=abc4415b0f8b490387e3c922237098da</t>
  </si>
  <si>
    <t>119-228, https://www.azom.com/properties.aspx?ArticleID=965</t>
  </si>
  <si>
    <t>https://www.indiamart.com/proddetail/stainless-steel-304lnsheet-17571031291.html?pos=1&amp;kwd=stainless%20steel%20304%20sheet&amp;tags=A||||7533.29|Price|proxy|||LSlc|type=attr=1|attrS</t>
  </si>
  <si>
    <t>s-steel-310</t>
  </si>
  <si>
    <t>https://www.matweb.com/search/datasheet.aspx?MatGUID=cfbe2724d3914287a48caf3c8e8f60c6</t>
  </si>
  <si>
    <t>117-228, https://www.azom.com/properties.aspx?ArticleID=966</t>
  </si>
  <si>
    <t>https://www.indiamart.com/proddetail/ss-310-sheet-4152684612.html?pos=7&amp;kwd=stainless%20steel%20310%20sheet&amp;tags=BA||||7533.29|Price|proxy|||LSlc|type=attr=1|attrS</t>
  </si>
  <si>
    <t>s-steel-316</t>
  </si>
  <si>
    <t>https://www.matweb.com/search/datasheet.aspx?MatGUID=50f320bd1daf4fa7965448c30d3114ad</t>
  </si>
  <si>
    <t>112-278, https://www.azom.com/properties.aspx?ArticleID=863</t>
  </si>
  <si>
    <t>https://www.indiamart.com/proddetail/stainless-steel-sheet-316-4124988433.html?pos=6&amp;kwd=stainless%20steel%20316%20sheet&amp;tags=A||||7533.29|Price|proxy|||LSlc|type=attr=1|attrS</t>
  </si>
  <si>
    <t>s-steel-321</t>
  </si>
  <si>
    <t>https://www.matweb.com/search/DataSheet.aspx?MatGUID=303825a705054862bed3fe2dde947a5f</t>
  </si>
  <si>
    <t>122-237, https://www.azom.com/properties.aspx?ArticleID=967</t>
  </si>
  <si>
    <t>https://www.indiamart.com/proddetail/stainless-steel-321-sheets-20425405291.html?pos=3&amp;kwd=stainless%20steel%20321%20sheet&amp;tags=A||||7533.29|Price|product|||TS|type=attr=1|attrS</t>
  </si>
  <si>
    <t>s-steel-347</t>
  </si>
  <si>
    <t>https://www.matweb.com/search/DataSheet.aspx?MatGUID=674116a5648146d2b1916a84599e4dd6</t>
  </si>
  <si>
    <t>Ashby</t>
  </si>
  <si>
    <t>https://www.indiamart.com/proddetail/stainless-steel-347-sheet-21313817062.html?pos=1&amp;kwd=stainless%20steel%20347%20sheet&amp;tags=A||||7533.29|Price|product|||TS|type=attr=1|attrS</t>
  </si>
  <si>
    <t>s-steel-410</t>
  </si>
  <si>
    <t>https://www.matweb.com/search/DataSheet.aspx?MatGUID=e5556cce22794269972d2718806a8bc7</t>
  </si>
  <si>
    <t>36-114, https://www.azom.com/properties.aspx?ArticleID=970</t>
  </si>
  <si>
    <t>https://www.indiamart.com/proddetail/stainless-steel-sheet-410-2850666632448.html?pos=3&amp;kwd=stainless%20steel%20410%20sheet&amp;tags=BB||||7533.29|Price|product|||TS|type=attr=1|attrS</t>
  </si>
  <si>
    <t>s-steel-430</t>
  </si>
  <si>
    <t>https://www.matweb.com/search/DataSheet.aspx?MatGUID=1306bb472ffc40dea7b5acab1ee2f5a0</t>
  </si>
  <si>
    <t>61-164, https://www.azom.com/properties.aspx?ArticleID=996</t>
  </si>
  <si>
    <t>https://www.indiamart.com/proddetail/stainless-steel-sheet-430-22591131012.html?pos=7&amp;kwd=stainless%20steel%20430%20sheet&amp;tags=A||||7533.29|Price|proxy|||LSnp|type=attr=1|attrS</t>
  </si>
  <si>
    <t xml:space="preserve">STEEL    </t>
  </si>
  <si>
    <t>steel-4130</t>
  </si>
  <si>
    <t xml:space="preserve">https://www.matweb.com/search/DataSheet.aspx?MatGUID=a2fe6ff24cf44bf1bdebf35b1b2b6259 </t>
  </si>
  <si>
    <t>41-82, Asby, https://www.azom.com/article.aspx?ArticleID=6742</t>
  </si>
  <si>
    <t>https://www.indiamart.com/proddetail/aisi-4130-4140-steel-round-bars-16569628333.html</t>
  </si>
  <si>
    <t>steel-4340</t>
  </si>
  <si>
    <t>https://www.matweb.com/search/DataSheet.aspx?MatGUID=fd1b43a97a8a44129b32b9de0d7d6c1a</t>
  </si>
  <si>
    <t>12-92, Ashby, https://www.azom.com/article.aspx?ArticleID=6772</t>
  </si>
  <si>
    <t>https://www.indiamart.com/proddetail/aisi-4340-steel-bars-3896558797.html?pos=1&amp;kwd=aisi%204340%20steel%20bar&amp;tags=A||||7533.29|Price|product|||LSlc|type=attr=1|attrS</t>
  </si>
  <si>
    <t xml:space="preserve">NICKEL    </t>
  </si>
  <si>
    <t>Ni-625</t>
  </si>
  <si>
    <t xml:space="preserve">https://www.matweb.com/search/DataSheet.aspx?MatGUID=c07ce0778e23436683d5f0d0814e0c70 </t>
  </si>
  <si>
    <t>https://www.indiamart.com/proddetail/inconel-625-round-bar-15937562291.html?pos=5&amp;kwd=nickel%20625&amp;tags=||||7533.29|Price|product|||TS|type=attr=1|attrS|attrMtch=1</t>
  </si>
  <si>
    <t>Ni-718</t>
  </si>
  <si>
    <t>https://www.matweb.com/search/DataSheet.aspx?MatGUID=ab34056b18874046ada48747c2d7d8ee</t>
  </si>
  <si>
    <t>https://www.indiamart.com/proddetail/inconel-718-round-bar-26149679062.html?pos=2&amp;kwd=nickel%20718&amp;tags=BA||||7533.29|Price|proxy|||TS|type=attr=1|attrS|attrMtch=1</t>
  </si>
  <si>
    <t xml:space="preserve">TITANIUM    </t>
  </si>
  <si>
    <t>Ti-6AL-4V</t>
  </si>
  <si>
    <t>https://www.matweb.com/search/DataSheet.aspx?MatGUID=a0655d261898456b958e5f825ae85390</t>
  </si>
  <si>
    <t>matweb</t>
  </si>
  <si>
    <t>https://www.indiamart.com/proddetail/titanium-6al-4v-5674786012.html?pos=1&amp;kwd=ti%206al&amp;tags=A||||7533.29|Price|proxy|||TS|type=attr=1|attrS</t>
  </si>
  <si>
    <t>shit price</t>
  </si>
  <si>
    <t>Ti-6Al-2Sn-4Zr-6Mo</t>
  </si>
  <si>
    <t>https://www.matweb.com/search/DataSheet.aspx?MatGUID=21a38a6ffc2e4932b857de46683d77a6</t>
  </si>
  <si>
    <t>https://www.indiamart.com/proddetail/titanium-6al-2sn-4zr-6mo-2850795469297.html?pos=1&amp;kwd=ti%206al%202sn%204zr%206mo&amp;tags=BA||||7533.29|Price|product|||TS</t>
  </si>
  <si>
    <t>Ti-3Al-2.5V</t>
  </si>
  <si>
    <t>https://www.matweb.com/search/DataSheet.aspx?MatGUID=c27e9d21a20a4d2fb2332abba2379c7a</t>
  </si>
  <si>
    <t>https://www.indiamart.com/proddetail/titanium-grade-9-sheet-6369154833.html?pos=2&amp;kwd=ti%203al&amp;tags=A||||7533.29|Price|product|||LSlc|type=attr=1|attrS</t>
  </si>
  <si>
    <t>Ti-10V-2Fe-3Al</t>
  </si>
  <si>
    <t>https://www.matweb.com/search/DataSheet.aspx?MatGUID=05ab2f124e54481e86618575952d1e9f</t>
  </si>
  <si>
    <t>https://www.indiamart.com/proddetail/titanium-10v-2fe-3al-2850795468288.html?pos=5&amp;kwd=ti%202fe%203al&amp;tags=A||||7533.29|Price|proxy|||TS|type=attr=1|attrS</t>
  </si>
  <si>
    <t>Ti-15V-3Cr-3Sn-3Al</t>
  </si>
  <si>
    <t>https://www.matweb.com/search/DataSheet.aspx?MatGUID=fcc07a1bcc044dab98fb713db6d5e336</t>
  </si>
  <si>
    <t>https://link.springer.com/article/10.1007/s12666-019-01572-9</t>
  </si>
  <si>
    <t xml:space="preserve">COMPOSITES    </t>
  </si>
  <si>
    <t>CFRP</t>
  </si>
  <si>
    <t>AFRP</t>
  </si>
  <si>
    <t>https://www.princelund.com/aramid-fibers.html, https://fdotwww.blob.core.windows.net/sitefinity/docs/default-source/structures/innovation/2017---rick-vallier---frp-reinforced-concrete---rev01.pdf?sfvrsn=f179d0e7_2</t>
  </si>
  <si>
    <t>GFRP</t>
  </si>
  <si>
    <t>GLARE</t>
  </si>
  <si>
    <t>https://en.wikipedia.org/wiki/GLARE</t>
  </si>
  <si>
    <t>https://www.sciencedirect.com/science/article/pii/S1359836818328245</t>
  </si>
  <si>
    <t>Composite Materials for Aircraft Structures, Baker Alan</t>
  </si>
  <si>
    <t>ARALL</t>
  </si>
  <si>
    <t>https://repository.tudelft.nl/islandora/object/uuid:45709679-1cda-4248-bdec-cecd77153349/datastream/OBJ/download</t>
  </si>
  <si>
    <t xml:space="preserve">THERMOPLASTICS    </t>
  </si>
  <si>
    <t>Polymethyl Methacrylate (PMMA)</t>
  </si>
  <si>
    <t xml:space="preserve">Ashby </t>
  </si>
  <si>
    <t>Polyamides (PA)</t>
  </si>
  <si>
    <t>Polycarbonate (PC)</t>
  </si>
  <si>
    <t>Acrylonitrile butadiene styrene (ABS)</t>
  </si>
  <si>
    <t>Polytetrafluoroethylene (PTFE)</t>
  </si>
  <si>
    <t>Polyetheretherketon (PEEK)</t>
  </si>
  <si>
    <t>Polyvinylchloride (PVC)</t>
  </si>
  <si>
    <t>Polypropylene (PP)</t>
  </si>
  <si>
    <t>Polyethylene (PE)</t>
  </si>
  <si>
    <t>WOOD</t>
  </si>
  <si>
    <t>Sitka-spruce</t>
  </si>
  <si>
    <t>https://www.matweb.com/search/DataSheet.aspx?MatGUID=1e56abdf98904f2ca53bff4bd1250cab</t>
  </si>
  <si>
    <t>stress_y - Fiber Stress at Elastic Limit, E for bending, from matweb, fracture toughness - Ashby</t>
  </si>
  <si>
    <t>https://www.westwindhardwood.com/</t>
  </si>
  <si>
    <t>Birch</t>
  </si>
  <si>
    <t>https://www.matweb.com/search/DataSheet.aspx?MatGUID=f842feea2ae14f5d9897dbedc72608e8</t>
  </si>
  <si>
    <t>Ash</t>
  </si>
  <si>
    <t>https://www.matweb.com/search/DataSheet.aspx?MatGUID=c22a32733858470aa9248bfc479d9f60</t>
  </si>
  <si>
    <t>Douglas-fir</t>
  </si>
  <si>
    <t>https://www.matweb.com/search/DataSheet.aspx?MatGUID=fb8008d482234765aedf64a3bc252472</t>
  </si>
  <si>
    <t>OTHER METALS</t>
  </si>
  <si>
    <t>Copper</t>
  </si>
  <si>
    <t>Tungsten</t>
  </si>
  <si>
    <t>Magnesium</t>
  </si>
  <si>
    <t>CERAMICS</t>
  </si>
  <si>
    <t>Tungsten-carbide</t>
  </si>
  <si>
    <t>Aluminium-nitride</t>
  </si>
  <si>
    <t>Silica-glass</t>
  </si>
  <si>
    <t>Silicon-carbide</t>
  </si>
  <si>
    <t>min values</t>
  </si>
  <si>
    <t>Remarks</t>
  </si>
  <si>
    <t>Always US&amp;EU if option</t>
  </si>
  <si>
    <t xml:space="preserve">Always highest purity chosen </t>
  </si>
  <si>
    <t>Properties at room temperature if differet options</t>
  </si>
  <si>
    <t>Average if many processes such as heat treatment or cold reduction</t>
  </si>
  <si>
    <t>AFRP and GFRP scaled with same as carbon fibre to CFRP</t>
  </si>
  <si>
    <t>always sheets taken when possible for metals with &gt;4 stars review and at least 10 reviews</t>
  </si>
  <si>
    <t>material</t>
  </si>
  <si>
    <t>density</t>
  </si>
  <si>
    <t>raw cost</t>
  </si>
  <si>
    <t>eco cost</t>
  </si>
  <si>
    <t>co2 emissions</t>
  </si>
  <si>
    <t>yield stress</t>
  </si>
  <si>
    <t>E</t>
  </si>
  <si>
    <t>Kc</t>
  </si>
  <si>
    <t>PMMA</t>
  </si>
  <si>
    <t>PA</t>
  </si>
  <si>
    <t>PC</t>
  </si>
  <si>
    <t>ABS</t>
  </si>
  <si>
    <t>PTFE</t>
  </si>
  <si>
    <t>PEEK</t>
  </si>
  <si>
    <t>PVC</t>
  </si>
  <si>
    <t>PP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</si>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</sst>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A9955"/>
      <name val="Menlo"/>
      <family val="2"/>
    </font>
    <font>
      <sz val="9"/>
      <color rgb="FF000000"/>
      <name val="Menlo"/>
      <family val="2"/>
    </font>
    <font>
      <u/>
      <sz val="11"/>
      <color theme="10"/>
      <name val="Calibri"/>
      <family val="2"/>
      <scheme val="minor"/>
    </font>
    <font>
      <sz val="9"/>
      <color theme="1"/>
      <name val="Menlo Regular"/>
    </font>
    <font>
      <b/>
      <sz val="9"/>
      <color rgb="FF000000"/>
      <name val="Menlo"/>
      <family val="2"/>
    </font>
    <font>
      <sz val="9"/>
      <color rgb="FF000000"/>
      <name val="Menlo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4" fillId="0" borderId="0" xfId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2" fontId="0" fillId="0" borderId="0" xfId="0" applyNumberFormat="1"/>
    <xf numFmtId="0" fontId="4" fillId="0" borderId="0" xfId="1" applyAlignment="1">
      <alignment wrapText="1"/>
    </xf>
    <xf numFmtId="2" fontId="1" fillId="0" borderId="0" xfId="0" applyNumberFormat="1" applyFont="1"/>
    <xf numFmtId="0" fontId="4" fillId="0" borderId="0" xfId="1" applyFill="1"/>
    <xf numFmtId="0" fontId="0" fillId="2" borderId="0" xfId="0" applyFill="1"/>
    <xf numFmtId="0" fontId="3" fillId="0" borderId="0" xfId="0" quotePrefix="1" applyFont="1" applyAlignment="1">
      <alignment horizontal="right"/>
    </xf>
    <xf numFmtId="0" fontId="7" fillId="0" borderId="0" xfId="0" quotePrefix="1" applyFont="1" applyAlignment="1">
      <alignment horizontal="righ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 Wiącek" id="{26E79D86-3AFE-4E8C-A04B-99E38A1BCF63}" userId="S::jwiacek@tudelft.nl::8f8e364e-e9b7-4c34-b4ff-80eded09ab7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05-23T13:45:47.81" personId="{26E79D86-3AFE-4E8C-A04B-99E38A1BCF63}" id="{E9F1C78F-3CF7-4EA9-898F-AAF735A84CC9}">
    <text>check for anisotropic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diamart.com/proddetail/2024-t6-aluminium-sheet-12695087462.html" TargetMode="External"/><Relationship Id="rId18" Type="http://schemas.openxmlformats.org/officeDocument/2006/relationships/hyperlink" Target="https://www.matweb.com/search/DataSheet.aspx?MatGUID=b8d536e0b9b54bd7b69e4124d8f1d20a" TargetMode="External"/><Relationship Id="rId26" Type="http://schemas.openxmlformats.org/officeDocument/2006/relationships/hyperlink" Target="https://www.indiamart.com/proddetail/7050-t7451-aluminium-sheet-12695165312.html?pos=3&amp;kwd=aluminium%207050%20t7451&amp;tags=||||7613.566|Price|product|||TS|type=attr=1|attrS" TargetMode="External"/><Relationship Id="rId39" Type="http://schemas.openxmlformats.org/officeDocument/2006/relationships/hyperlink" Target="https://www.indiamart.com/proddetail/stainless-steel-321-sheets-20425405291.html?pos=3&amp;kwd=stainless%20steel%20321%20sheet&amp;tags=A||||7533.29|Price|product|||TS|type=attr=1|attrS" TargetMode="External"/><Relationship Id="rId21" Type="http://schemas.openxmlformats.org/officeDocument/2006/relationships/hyperlink" Target="https://www.matweb.com/search/DataSheet.aspx?MatGUID=4f19a42be94546b686bbf43f79c51b7d" TargetMode="External"/><Relationship Id="rId34" Type="http://schemas.openxmlformats.org/officeDocument/2006/relationships/hyperlink" Target="https://www.matweb.com/search/DataSheet.aspx?MatGUID=1306bb472ffc40dea7b5acab1ee2f5a0" TargetMode="External"/><Relationship Id="rId42" Type="http://schemas.openxmlformats.org/officeDocument/2006/relationships/hyperlink" Target="https://www.indiamart.com/proddetail/stainless-steel-sheet-430-22591131012.html?pos=7&amp;kwd=stainless%20steel%20430%20sheet&amp;tags=A||||7533.29|Price|proxy|||LSnp|type=attr=1|attrS" TargetMode="External"/><Relationship Id="rId47" Type="http://schemas.openxmlformats.org/officeDocument/2006/relationships/hyperlink" Target="https://www.matweb.com/search/DataSheet.aspx?MatGUID=c27e9d21a20a4d2fb2332abba2379c7a" TargetMode="External"/><Relationship Id="rId50" Type="http://schemas.openxmlformats.org/officeDocument/2006/relationships/hyperlink" Target="https://link.springer.com/article/10.1007/s12666-019-01572-9" TargetMode="External"/><Relationship Id="rId55" Type="http://schemas.openxmlformats.org/officeDocument/2006/relationships/hyperlink" Target="https://www.sciencedirect.com/science/article/pii/S1359836818328245" TargetMode="External"/><Relationship Id="rId7" Type="http://schemas.openxmlformats.org/officeDocument/2006/relationships/hyperlink" Target="https://www.matweb.com/search/DataSheet.aspx?MatGUID=f842feea2ae14f5d9897dbedc72608e8" TargetMode="External"/><Relationship Id="rId2" Type="http://schemas.openxmlformats.org/officeDocument/2006/relationships/hyperlink" Target="https://www.matweb.com/search/DataSheet.aspx?MatGUID=0cf4755fe3094810963eaa74fe812895" TargetMode="External"/><Relationship Id="rId16" Type="http://schemas.openxmlformats.org/officeDocument/2006/relationships/hyperlink" Target="https://www.matweb.com/search/datasheet.aspx?MatGUID=91c99440833341fc8fbe1d26149bc35e" TargetMode="External"/><Relationship Id="rId29" Type="http://schemas.openxmlformats.org/officeDocument/2006/relationships/hyperlink" Target="https://www.matweb.com/search/datasheet.aspx?MatGUID=cfbe2724d3914287a48caf3c8e8f60c6" TargetMode="External"/><Relationship Id="rId11" Type="http://schemas.openxmlformats.org/officeDocument/2006/relationships/hyperlink" Target="https://www.matweb.com/search/DataSheet.aspx?MatGUID=fb8008d482234765aedf64a3bc252472" TargetMode="External"/><Relationship Id="rId24" Type="http://schemas.openxmlformats.org/officeDocument/2006/relationships/hyperlink" Target="https://www.indiamart.com/proddetail/aluminum-alloy-sheet-5052-h32-4253431030.html?pos=2&amp;kwd=aluminium%205052%20sheets%20h38&amp;tags=A||||7533.29|Price|proxy|||LSlc|type=attr=1|attrS" TargetMode="External"/><Relationship Id="rId32" Type="http://schemas.openxmlformats.org/officeDocument/2006/relationships/hyperlink" Target="https://www.matweb.com/search/DataSheet.aspx?MatGUID=674116a5648146d2b1916a84599e4dd6" TargetMode="External"/><Relationship Id="rId37" Type="http://schemas.openxmlformats.org/officeDocument/2006/relationships/hyperlink" Target="https://www.indiamart.com/proddetail/ss-310-sheet-4152684612.html?pos=7&amp;kwd=stainless%20steel%20310%20sheet&amp;tags=BA||||7533.29|Price|proxy|||LSlc|type=attr=1|attrS" TargetMode="External"/><Relationship Id="rId40" Type="http://schemas.openxmlformats.org/officeDocument/2006/relationships/hyperlink" Target="https://www.indiamart.com/proddetail/stainless-steel-347-sheet-21313817062.html?pos=1&amp;kwd=stainless%20steel%20347%20sheet&amp;tags=A||||7533.29|Price|product|||TS|type=attr=1|attrS" TargetMode="External"/><Relationship Id="rId45" Type="http://schemas.openxmlformats.org/officeDocument/2006/relationships/hyperlink" Target="https://www.indiamart.com/proddetail/inconel-718-round-bar-26149679062.html?pos=2&amp;kwd=nickel%20718&amp;tags=BA||||7533.29|Price|proxy|||TS|type=attr=1|attrS|attrMtch=1" TargetMode="External"/><Relationship Id="rId53" Type="http://schemas.openxmlformats.org/officeDocument/2006/relationships/hyperlink" Target="https://www.indiamart.com/proddetail/titanium-10v-2fe-3al-2850795468288.html?pos=5&amp;kwd=ti%202fe%203al&amp;tags=A||||7533.29|Price|proxy|||TS|type=attr=1|attrS" TargetMode="External"/><Relationship Id="rId58" Type="http://schemas.openxmlformats.org/officeDocument/2006/relationships/hyperlink" Target="https://repository.tudelft.nl/islandora/object/uuid:45709679-1cda-4248-bdec-cecd77153349/datastream/OBJ/download" TargetMode="External"/><Relationship Id="rId5" Type="http://schemas.openxmlformats.org/officeDocument/2006/relationships/hyperlink" Target="https://www.matweb.com/search/DataSheet.aspx?MatGUID=a0655d261898456b958e5f825ae85390" TargetMode="External"/><Relationship Id="rId61" Type="http://schemas.microsoft.com/office/2017/10/relationships/threadedComment" Target="../threadedComments/threadedComment1.xml"/><Relationship Id="rId19" Type="http://schemas.openxmlformats.org/officeDocument/2006/relationships/hyperlink" Target="https://www.matweb.com/search/datasheet.aspx?MatGUID=142262cf7fbc4c83917ca5c3d17df1ed" TargetMode="External"/><Relationship Id="rId14" Type="http://schemas.openxmlformats.org/officeDocument/2006/relationships/hyperlink" Target="https://www.indiamart.com/proddetail/301-stainless-steel-sheets-10425194555.html" TargetMode="External"/><Relationship Id="rId22" Type="http://schemas.openxmlformats.org/officeDocument/2006/relationships/hyperlink" Target="https://www.indiamart.com/proddetail/aluminium-2014-t6-sheet-23497483212.html?pos=3&amp;kwd=aluminium%20sheet%202014%20t6&amp;tags=BA||||7533.29|Price|product|||TS|type=attr=1|attrS" TargetMode="External"/><Relationship Id="rId27" Type="http://schemas.openxmlformats.org/officeDocument/2006/relationships/hyperlink" Target="https://www.indiamart.com/proddetail/7075-t6-aluminium-sheet-12695185433.html?pos=3&amp;kwd=aluminium%207075%20sheet&amp;tags=A||||7613.566|Price|proxy|||LSnp|type=attr=1|attrS" TargetMode="External"/><Relationship Id="rId30" Type="http://schemas.openxmlformats.org/officeDocument/2006/relationships/hyperlink" Target="https://www.matweb.com/search/datasheet.aspx?MatGUID=50f320bd1daf4fa7965448c30d3114ad" TargetMode="External"/><Relationship Id="rId35" Type="http://schemas.openxmlformats.org/officeDocument/2006/relationships/hyperlink" Target="https://www.matweb.com/search/DataSheet.aspx?MatGUID=fd1b43a97a8a44129b32b9de0d7d6c1a" TargetMode="External"/><Relationship Id="rId43" Type="http://schemas.openxmlformats.org/officeDocument/2006/relationships/hyperlink" Target="https://www.indiamart.com/proddetail/aisi-4340-steel-bars-3896558797.html?pos=1&amp;kwd=aisi%204340%20steel%20bar&amp;tags=A||||7533.29|Price|product|||LSlc|type=attr=1|attrS" TargetMode="External"/><Relationship Id="rId48" Type="http://schemas.openxmlformats.org/officeDocument/2006/relationships/hyperlink" Target="https://www.matweb.com/search/DataSheet.aspx?MatGUID=05ab2f124e54481e86618575952d1e9f" TargetMode="External"/><Relationship Id="rId56" Type="http://schemas.openxmlformats.org/officeDocument/2006/relationships/hyperlink" Target="https://www.indiamart.com/proddetail/aluminum-alloy-7068-rods-18122588433.html" TargetMode="External"/><Relationship Id="rId8" Type="http://schemas.openxmlformats.org/officeDocument/2006/relationships/hyperlink" Target="https://www.westwindhardwood.com/" TargetMode="External"/><Relationship Id="rId51" Type="http://schemas.openxmlformats.org/officeDocument/2006/relationships/hyperlink" Target="https://www.indiamart.com/proddetail/titanium-6al-2sn-4zr-6mo-2850795469297.html?pos=1&amp;kwd=ti%206al%202sn%204zr%206mo&amp;tags=BA||||7533.29|Price|product|||TS" TargetMode="External"/><Relationship Id="rId3" Type="http://schemas.openxmlformats.org/officeDocument/2006/relationships/hyperlink" Target="https://www.matweb.com/search/DataSheet.aspx?MatGUID=a2fe6ff24cf44bf1bdebf35b1b2b6259" TargetMode="External"/><Relationship Id="rId12" Type="http://schemas.openxmlformats.org/officeDocument/2006/relationships/hyperlink" Target="https://www.indiamart.com/proddetail/aisi-4130-4140-steel-round-bars-16569628333.html" TargetMode="External"/><Relationship Id="rId17" Type="http://schemas.openxmlformats.org/officeDocument/2006/relationships/hyperlink" Target="https://www.matweb.com/search/datasheet.aspx?MatGUID=03ed379e437945a1a8dbff86c5907f74" TargetMode="External"/><Relationship Id="rId25" Type="http://schemas.openxmlformats.org/officeDocument/2006/relationships/hyperlink" Target="https://www.indiamart.com/proddetail/aluminium-6061-t6-sheets-plates-26395105862.html?pos=3&amp;kwd=aluminium%206061%20t6&amp;tags=A||||7533.29|Price|proxy|||TS|type=attr=1|attrS" TargetMode="External"/><Relationship Id="rId33" Type="http://schemas.openxmlformats.org/officeDocument/2006/relationships/hyperlink" Target="https://www.matweb.com/search/DataSheet.aspx?MatGUID=e5556cce22794269972d2718806a8bc7" TargetMode="External"/><Relationship Id="rId38" Type="http://schemas.openxmlformats.org/officeDocument/2006/relationships/hyperlink" Target="https://www.indiamart.com/proddetail/stainless-steel-sheet-316-4124988433.html?pos=6&amp;kwd=stainless%20steel%20316%20sheet&amp;tags=A||||7533.29|Price|proxy|||LSlc|type=attr=1|attrS" TargetMode="External"/><Relationship Id="rId46" Type="http://schemas.openxmlformats.org/officeDocument/2006/relationships/hyperlink" Target="https://www.matweb.com/search/DataSheet.aspx?MatGUID=21a38a6ffc2e4932b857de46683d77a6" TargetMode="External"/><Relationship Id="rId59" Type="http://schemas.openxmlformats.org/officeDocument/2006/relationships/vmlDrawing" Target="../drawings/vmlDrawing1.vml"/><Relationship Id="rId20" Type="http://schemas.openxmlformats.org/officeDocument/2006/relationships/hyperlink" Target="https://www.matweb.com/search/datasheet.aspx?MatGUID=1ee9c9628f9d455b97fb4606daa84bd9,%20https://www.smithmetal.com/pdf/aluminium/7xxx/7068.pdf" TargetMode="External"/><Relationship Id="rId41" Type="http://schemas.openxmlformats.org/officeDocument/2006/relationships/hyperlink" Target="https://www.indiamart.com/proddetail/stainless-steel-sheet-410-2850666632448.html?pos=3&amp;kwd=stainless%20steel%20410%20sheet&amp;tags=BB||||7533.29|Price|product|||TS|type=attr=1|attrS" TargetMode="External"/><Relationship Id="rId54" Type="http://schemas.openxmlformats.org/officeDocument/2006/relationships/hyperlink" Target="https://en.wikipedia.org/wiki/GLARE" TargetMode="External"/><Relationship Id="rId1" Type="http://schemas.openxmlformats.org/officeDocument/2006/relationships/hyperlink" Target="https://www.matweb.com/search/DataSheet.aspx?MatGUID=ecf8530875cb4ded9675b827f77bfac5" TargetMode="External"/><Relationship Id="rId6" Type="http://schemas.openxmlformats.org/officeDocument/2006/relationships/hyperlink" Target="https://www.matweb.com/search/DataSheet.aspx?MatGUID=1e56abdf98904f2ca53bff4bd1250cab" TargetMode="External"/><Relationship Id="rId15" Type="http://schemas.openxmlformats.org/officeDocument/2006/relationships/hyperlink" Target="https://www.matweb.com/search/DataSheet.aspx?MatGUID=6ad3b196925241c29bb0ac4a4c9d1dc2" TargetMode="External"/><Relationship Id="rId23" Type="http://schemas.openxmlformats.org/officeDocument/2006/relationships/hyperlink" Target="https://www.indiamart.com/proddetail/aluminum-sheet-3003-h16-2024383812.html?pos=8&amp;kwd=aluminium%203003%20h18%20sheet&amp;tags=A||||7533.29|Price|product|||TS|type=attr=1|attrS" TargetMode="External"/><Relationship Id="rId28" Type="http://schemas.openxmlformats.org/officeDocument/2006/relationships/hyperlink" Target="https://www.matweb.com/search/datasheet.aspx?MatGUID=abc4415b0f8b490387e3c922237098da" TargetMode="External"/><Relationship Id="rId36" Type="http://schemas.openxmlformats.org/officeDocument/2006/relationships/hyperlink" Target="https://www.indiamart.com/proddetail/stainless-steel-304lnsheet-17571031291.html?pos=1&amp;kwd=stainless%20steel%20304%20sheet&amp;tags=A||||7533.29|Price|proxy|||LSlc|type=attr=1|attrS" TargetMode="External"/><Relationship Id="rId49" Type="http://schemas.openxmlformats.org/officeDocument/2006/relationships/hyperlink" Target="https://www.matweb.com/search/DataSheet.aspx?MatGUID=fcc07a1bcc044dab98fb713db6d5e336" TargetMode="External"/><Relationship Id="rId57" Type="http://schemas.openxmlformats.org/officeDocument/2006/relationships/hyperlink" Target="https://www.princelund.com/aramid-fibers.html,%20https:/fdotwww.blob.core.windows.net/sitefinity/docs/default-source/structures/innovation/2017---rick-vallier---frp-reinforced-concrete---rev01.pdf?sfvrsn=f179d0e7_2" TargetMode="External"/><Relationship Id="rId10" Type="http://schemas.openxmlformats.org/officeDocument/2006/relationships/hyperlink" Target="https://www.matweb.com/search/DataSheet.aspx?MatGUID=c22a32733858470aa9248bfc479d9f60" TargetMode="External"/><Relationship Id="rId31" Type="http://schemas.openxmlformats.org/officeDocument/2006/relationships/hyperlink" Target="https://www.matweb.com/search/DataSheet.aspx?MatGUID=303825a705054862bed3fe2dde947a5f" TargetMode="External"/><Relationship Id="rId44" Type="http://schemas.openxmlformats.org/officeDocument/2006/relationships/hyperlink" Target="https://www.matweb.com/search/DataSheet.aspx?MatGUID=ab34056b18874046ada48747c2d7d8ee" TargetMode="External"/><Relationship Id="rId52" Type="http://schemas.openxmlformats.org/officeDocument/2006/relationships/hyperlink" Target="https://www.indiamart.com/proddetail/titanium-grade-9-sheet-6369154833.html?pos=2&amp;kwd=ti%203al&amp;tags=A||||7533.29|Price|product|||LSlc|type=attr=1|attrS" TargetMode="External"/><Relationship Id="rId60" Type="http://schemas.openxmlformats.org/officeDocument/2006/relationships/comments" Target="../comments1.xml"/><Relationship Id="rId4" Type="http://schemas.openxmlformats.org/officeDocument/2006/relationships/hyperlink" Target="https://www.matweb.com/search/DataSheet.aspx?MatGUID=c07ce0778e23436683d5f0d0814e0c70" TargetMode="External"/><Relationship Id="rId9" Type="http://schemas.openxmlformats.org/officeDocument/2006/relationships/hyperlink" Target="https://www.westwindhardwoo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topLeftCell="A120" workbookViewId="0">
      <selection activeCell="F136" sqref="F136"/>
    </sheetView>
  </sheetViews>
  <sheetFormatPr baseColWidth="10" defaultColWidth="8.83203125" defaultRowHeight="15"/>
  <cols>
    <col min="2" max="2" width="35.6640625" customWidth="1"/>
    <col min="6" max="6" width="14.33203125" customWidth="1"/>
    <col min="7" max="8" width="12.83203125" customWidth="1"/>
    <col min="9" max="9" width="14.33203125" customWidth="1"/>
    <col min="10" max="10" width="21.5" style="8" customWidth="1"/>
    <col min="11" max="11" width="24.83203125" customWidth="1"/>
  </cols>
  <sheetData>
    <row r="1" spans="1:17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7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0" t="s">
        <v>8</v>
      </c>
      <c r="K2" s="1" t="s">
        <v>9</v>
      </c>
      <c r="L2" s="1" t="s">
        <v>10</v>
      </c>
      <c r="M2" s="1" t="s">
        <v>11</v>
      </c>
      <c r="P2" t="s">
        <v>12</v>
      </c>
      <c r="Q2" t="s">
        <v>13</v>
      </c>
    </row>
    <row r="3" spans="1:17">
      <c r="C3" t="s">
        <v>14</v>
      </c>
      <c r="D3" t="s">
        <v>15</v>
      </c>
      <c r="E3" t="s">
        <v>15</v>
      </c>
      <c r="F3" t="s">
        <v>16</v>
      </c>
      <c r="G3" t="s">
        <v>17</v>
      </c>
      <c r="H3" t="s">
        <v>17</v>
      </c>
      <c r="I3" t="s">
        <v>18</v>
      </c>
      <c r="J3" s="8" t="s">
        <v>19</v>
      </c>
    </row>
    <row r="5" spans="1:17">
      <c r="A5" s="1" t="s">
        <v>20</v>
      </c>
      <c r="B5" s="1" t="s">
        <v>21</v>
      </c>
    </row>
    <row r="6" spans="1:17">
      <c r="B6" s="2" t="s">
        <v>22</v>
      </c>
    </row>
    <row r="7" spans="1:17">
      <c r="A7">
        <v>1</v>
      </c>
      <c r="B7" s="4" t="s">
        <v>23</v>
      </c>
      <c r="C7">
        <v>2780</v>
      </c>
      <c r="D7">
        <v>6.7</v>
      </c>
      <c r="E7">
        <v>2.66</v>
      </c>
      <c r="F7">
        <v>8.82</v>
      </c>
      <c r="G7">
        <v>345</v>
      </c>
      <c r="H7">
        <v>283</v>
      </c>
      <c r="I7">
        <v>72.400000000000006</v>
      </c>
      <c r="J7" s="8">
        <f>(22+35)/2</f>
        <v>28.5</v>
      </c>
      <c r="K7" s="5" t="s">
        <v>24</v>
      </c>
      <c r="L7" t="s">
        <v>25</v>
      </c>
      <c r="M7" s="5" t="s">
        <v>26</v>
      </c>
      <c r="P7">
        <f>C7/G7</f>
        <v>8.0579710144927539</v>
      </c>
      <c r="Q7">
        <f>C7/SQRT(I7)</f>
        <v>326.71984383197656</v>
      </c>
    </row>
    <row r="8" spans="1:17">
      <c r="A8">
        <f>A7+1</f>
        <v>2</v>
      </c>
      <c r="B8" s="4" t="s">
        <v>27</v>
      </c>
      <c r="C8">
        <v>2800</v>
      </c>
      <c r="D8">
        <v>5.0599999999999996</v>
      </c>
      <c r="E8">
        <v>2.66</v>
      </c>
      <c r="F8">
        <v>8.82</v>
      </c>
      <c r="G8">
        <v>395</v>
      </c>
      <c r="H8">
        <v>290</v>
      </c>
      <c r="I8">
        <v>73.099999999999994</v>
      </c>
      <c r="J8" s="8">
        <v>19</v>
      </c>
      <c r="K8" s="5" t="s">
        <v>28</v>
      </c>
      <c r="L8" t="s">
        <v>29</v>
      </c>
      <c r="M8" s="5" t="s">
        <v>30</v>
      </c>
      <c r="P8">
        <f t="shared" ref="P8:P39" si="0">C8/G8</f>
        <v>7.0886075949367084</v>
      </c>
      <c r="Q8">
        <f t="shared" ref="Q8:Q39" si="1">C8/SQRT(I8)</f>
        <v>327.49098002428104</v>
      </c>
    </row>
    <row r="9" spans="1:17">
      <c r="A9">
        <f t="shared" ref="A9:A14" si="2">A8+1</f>
        <v>3</v>
      </c>
      <c r="B9" s="4" t="s">
        <v>31</v>
      </c>
      <c r="C9">
        <v>2730</v>
      </c>
      <c r="D9">
        <v>3.26</v>
      </c>
      <c r="E9">
        <v>2.66</v>
      </c>
      <c r="F9">
        <v>8.82</v>
      </c>
      <c r="G9">
        <v>186</v>
      </c>
      <c r="H9">
        <v>110</v>
      </c>
      <c r="I9">
        <v>68.900000000000006</v>
      </c>
      <c r="J9" s="8">
        <f>(22+35)/2</f>
        <v>28.5</v>
      </c>
      <c r="K9" s="5" t="s">
        <v>32</v>
      </c>
      <c r="M9" s="5" t="s">
        <v>33</v>
      </c>
      <c r="P9">
        <f t="shared" si="0"/>
        <v>14.67741935483871</v>
      </c>
      <c r="Q9">
        <f t="shared" si="1"/>
        <v>328.89179272331302</v>
      </c>
    </row>
    <row r="10" spans="1:17">
      <c r="A10">
        <f t="shared" si="2"/>
        <v>4</v>
      </c>
      <c r="B10" s="4" t="s">
        <v>34</v>
      </c>
      <c r="C10">
        <v>2680</v>
      </c>
      <c r="D10">
        <v>2.81</v>
      </c>
      <c r="E10">
        <v>2.66</v>
      </c>
      <c r="F10">
        <v>8.82</v>
      </c>
      <c r="G10">
        <v>255</v>
      </c>
      <c r="H10">
        <v>165</v>
      </c>
      <c r="I10">
        <v>70.3</v>
      </c>
      <c r="J10" s="8">
        <f>(22+35)/2</f>
        <v>28.5</v>
      </c>
      <c r="K10" s="5" t="s">
        <v>35</v>
      </c>
      <c r="M10" s="5" t="s">
        <v>36</v>
      </c>
      <c r="P10">
        <f t="shared" si="0"/>
        <v>10.509803921568627</v>
      </c>
      <c r="Q10">
        <f t="shared" si="1"/>
        <v>319.63706303022639</v>
      </c>
    </row>
    <row r="11" spans="1:17">
      <c r="A11">
        <f t="shared" si="2"/>
        <v>5</v>
      </c>
      <c r="B11" s="4" t="s">
        <v>37</v>
      </c>
      <c r="C11">
        <v>2700</v>
      </c>
      <c r="D11">
        <v>4.5</v>
      </c>
      <c r="E11">
        <v>2.66</v>
      </c>
      <c r="F11">
        <v>8.82</v>
      </c>
      <c r="G11">
        <v>276</v>
      </c>
      <c r="H11">
        <v>207</v>
      </c>
      <c r="I11">
        <v>68.900000000000006</v>
      </c>
      <c r="J11" s="8">
        <v>29</v>
      </c>
      <c r="K11" s="5" t="s">
        <v>38</v>
      </c>
      <c r="L11" t="s">
        <v>29</v>
      </c>
      <c r="M11" s="5" t="s">
        <v>39</v>
      </c>
      <c r="P11">
        <f t="shared" si="0"/>
        <v>9.7826086956521738</v>
      </c>
      <c r="Q11">
        <f t="shared" si="1"/>
        <v>325.27759719888104</v>
      </c>
    </row>
    <row r="12" spans="1:17">
      <c r="A12">
        <f t="shared" si="2"/>
        <v>6</v>
      </c>
      <c r="B12" s="4" t="s">
        <v>40</v>
      </c>
      <c r="C12">
        <v>2830</v>
      </c>
      <c r="D12">
        <v>7.31</v>
      </c>
      <c r="E12">
        <v>2.66</v>
      </c>
      <c r="F12">
        <v>8.82</v>
      </c>
      <c r="G12">
        <v>469</v>
      </c>
      <c r="H12">
        <v>303</v>
      </c>
      <c r="I12">
        <v>26.9</v>
      </c>
      <c r="J12" s="8">
        <v>31</v>
      </c>
      <c r="K12" s="5" t="s">
        <v>41</v>
      </c>
      <c r="L12" t="s">
        <v>29</v>
      </c>
      <c r="M12" s="5" t="s">
        <v>42</v>
      </c>
      <c r="P12">
        <f t="shared" si="0"/>
        <v>6.0341151385927505</v>
      </c>
      <c r="Q12">
        <f t="shared" si="1"/>
        <v>545.64514525038703</v>
      </c>
    </row>
    <row r="13" spans="1:17">
      <c r="A13">
        <f t="shared" si="2"/>
        <v>7</v>
      </c>
      <c r="B13" s="4" t="s">
        <v>43</v>
      </c>
      <c r="C13">
        <v>2850</v>
      </c>
      <c r="D13">
        <v>10.130000000000001</v>
      </c>
      <c r="E13">
        <v>2.66</v>
      </c>
      <c r="F13">
        <v>8.82</v>
      </c>
      <c r="G13">
        <v>683</v>
      </c>
      <c r="H13">
        <v>365</v>
      </c>
      <c r="I13">
        <v>73.099999999999994</v>
      </c>
      <c r="J13" s="8">
        <v>22</v>
      </c>
      <c r="K13" s="5" t="s">
        <v>44</v>
      </c>
      <c r="L13" t="s">
        <v>29</v>
      </c>
      <c r="M13" s="5" t="s">
        <v>45</v>
      </c>
      <c r="P13">
        <f t="shared" si="0"/>
        <v>4.1727672035139092</v>
      </c>
      <c r="Q13">
        <f t="shared" si="1"/>
        <v>333.33903323900034</v>
      </c>
    </row>
    <row r="14" spans="1:17">
      <c r="A14">
        <f t="shared" si="2"/>
        <v>8</v>
      </c>
      <c r="B14" s="4" t="s">
        <v>46</v>
      </c>
      <c r="C14">
        <v>2810</v>
      </c>
      <c r="D14">
        <v>8.43</v>
      </c>
      <c r="E14">
        <v>2.66</v>
      </c>
      <c r="F14">
        <v>8.82</v>
      </c>
      <c r="G14">
        <v>503</v>
      </c>
      <c r="H14">
        <v>331</v>
      </c>
      <c r="I14">
        <v>71.7</v>
      </c>
      <c r="J14" s="8">
        <v>23</v>
      </c>
      <c r="K14" s="5" t="s">
        <v>47</v>
      </c>
      <c r="L14" t="s">
        <v>29</v>
      </c>
      <c r="M14" s="5" t="s">
        <v>48</v>
      </c>
      <c r="P14">
        <f t="shared" si="0"/>
        <v>5.5864811133200796</v>
      </c>
      <c r="Q14">
        <f t="shared" si="1"/>
        <v>331.85375952773501</v>
      </c>
    </row>
    <row r="16" spans="1:17">
      <c r="B16" s="3" t="s">
        <v>49</v>
      </c>
    </row>
    <row r="17" spans="1:17">
      <c r="A17">
        <f>A14+1</f>
        <v>9</v>
      </c>
      <c r="B17" s="13" t="s">
        <v>50</v>
      </c>
      <c r="C17">
        <v>8030</v>
      </c>
      <c r="D17">
        <v>5.58</v>
      </c>
      <c r="E17">
        <v>1.38</v>
      </c>
      <c r="F17">
        <v>3.94</v>
      </c>
      <c r="G17">
        <v>205</v>
      </c>
      <c r="H17" t="s">
        <v>51</v>
      </c>
      <c r="I17">
        <v>212</v>
      </c>
      <c r="J17" s="8">
        <f>(68+289)/2</f>
        <v>178.5</v>
      </c>
      <c r="K17" s="5" t="s">
        <v>52</v>
      </c>
      <c r="L17" t="s">
        <v>53</v>
      </c>
      <c r="M17" s="5" t="s">
        <v>54</v>
      </c>
      <c r="P17">
        <f t="shared" si="0"/>
        <v>39.170731707317074</v>
      </c>
      <c r="Q17">
        <f t="shared" si="1"/>
        <v>551.5026642539865</v>
      </c>
    </row>
    <row r="18" spans="1:17">
      <c r="A18">
        <f>A17+1</f>
        <v>10</v>
      </c>
      <c r="B18" s="14" t="s">
        <v>55</v>
      </c>
      <c r="C18">
        <v>8000</v>
      </c>
      <c r="D18">
        <v>2.81</v>
      </c>
      <c r="E18">
        <v>1.38</v>
      </c>
      <c r="F18">
        <v>3.94</v>
      </c>
      <c r="G18">
        <v>215</v>
      </c>
      <c r="H18" t="s">
        <v>51</v>
      </c>
      <c r="I18">
        <v>193</v>
      </c>
      <c r="J18" s="8">
        <f>(119+228)/2</f>
        <v>173.5</v>
      </c>
      <c r="K18" s="5" t="s">
        <v>56</v>
      </c>
      <c r="L18" t="s">
        <v>57</v>
      </c>
      <c r="M18" s="5" t="s">
        <v>58</v>
      </c>
      <c r="P18">
        <f t="shared" si="0"/>
        <v>37.209302325581397</v>
      </c>
      <c r="Q18">
        <f t="shared" si="1"/>
        <v>575.85260059895563</v>
      </c>
    </row>
    <row r="19" spans="1:17">
      <c r="A19">
        <f t="shared" ref="A19:A24" si="3">A18+1</f>
        <v>11</v>
      </c>
      <c r="B19" s="14" t="s">
        <v>59</v>
      </c>
      <c r="C19">
        <v>8000</v>
      </c>
      <c r="D19">
        <v>3.82</v>
      </c>
      <c r="E19">
        <v>1.38</v>
      </c>
      <c r="F19">
        <v>3.94</v>
      </c>
      <c r="G19">
        <v>310</v>
      </c>
      <c r="H19" t="s">
        <v>51</v>
      </c>
      <c r="I19">
        <v>200</v>
      </c>
      <c r="J19" s="8">
        <f>(117+228)/2</f>
        <v>172.5</v>
      </c>
      <c r="K19" s="5" t="s">
        <v>60</v>
      </c>
      <c r="L19" t="s">
        <v>61</v>
      </c>
      <c r="M19" s="5" t="s">
        <v>62</v>
      </c>
      <c r="P19">
        <f t="shared" si="0"/>
        <v>25.806451612903224</v>
      </c>
      <c r="Q19">
        <f t="shared" si="1"/>
        <v>565.68542494923804</v>
      </c>
    </row>
    <row r="20" spans="1:17">
      <c r="A20">
        <f t="shared" si="3"/>
        <v>12</v>
      </c>
      <c r="B20" s="14" t="s">
        <v>63</v>
      </c>
      <c r="C20">
        <v>8000</v>
      </c>
      <c r="D20">
        <v>2.81</v>
      </c>
      <c r="E20">
        <v>1.38</v>
      </c>
      <c r="F20">
        <v>3.94</v>
      </c>
      <c r="G20">
        <v>290</v>
      </c>
      <c r="H20" t="s">
        <v>51</v>
      </c>
      <c r="I20">
        <v>193</v>
      </c>
      <c r="J20" s="8">
        <f>(112+278)/2</f>
        <v>195</v>
      </c>
      <c r="K20" s="5" t="s">
        <v>64</v>
      </c>
      <c r="L20" t="s">
        <v>65</v>
      </c>
      <c r="M20" s="5" t="s">
        <v>66</v>
      </c>
      <c r="P20">
        <f t="shared" si="0"/>
        <v>27.586206896551722</v>
      </c>
      <c r="Q20">
        <f t="shared" si="1"/>
        <v>575.85260059895563</v>
      </c>
    </row>
    <row r="21" spans="1:17">
      <c r="A21">
        <f t="shared" si="3"/>
        <v>13</v>
      </c>
      <c r="B21" s="14" t="s">
        <v>67</v>
      </c>
      <c r="C21">
        <v>8000</v>
      </c>
      <c r="D21">
        <v>3.94</v>
      </c>
      <c r="E21">
        <v>1.38</v>
      </c>
      <c r="F21">
        <v>3.94</v>
      </c>
      <c r="G21">
        <v>240</v>
      </c>
      <c r="H21" t="s">
        <v>51</v>
      </c>
      <c r="I21">
        <v>196.5</v>
      </c>
      <c r="J21" s="8">
        <f>(122+237)/2</f>
        <v>179.5</v>
      </c>
      <c r="K21" s="5" t="s">
        <v>68</v>
      </c>
      <c r="L21" t="s">
        <v>69</v>
      </c>
      <c r="M21" s="5" t="s">
        <v>70</v>
      </c>
      <c r="P21">
        <f t="shared" si="0"/>
        <v>33.333333333333336</v>
      </c>
      <c r="Q21">
        <f t="shared" si="1"/>
        <v>570.70110000513728</v>
      </c>
    </row>
    <row r="22" spans="1:17">
      <c r="A22">
        <f t="shared" si="3"/>
        <v>14</v>
      </c>
      <c r="B22" s="14" t="s">
        <v>71</v>
      </c>
      <c r="C22">
        <v>8000</v>
      </c>
      <c r="D22">
        <v>2.74</v>
      </c>
      <c r="E22">
        <v>1.38</v>
      </c>
      <c r="F22">
        <v>3.94</v>
      </c>
      <c r="G22">
        <v>275</v>
      </c>
      <c r="H22" t="s">
        <v>51</v>
      </c>
      <c r="I22">
        <v>195</v>
      </c>
      <c r="J22" s="8">
        <f>(110+250)/2</f>
        <v>180</v>
      </c>
      <c r="K22" s="5" t="s">
        <v>72</v>
      </c>
      <c r="L22" t="s">
        <v>73</v>
      </c>
      <c r="M22" s="5" t="s">
        <v>74</v>
      </c>
      <c r="P22">
        <f t="shared" si="0"/>
        <v>29.09090909090909</v>
      </c>
      <c r="Q22">
        <f t="shared" si="1"/>
        <v>572.89189923154629</v>
      </c>
    </row>
    <row r="23" spans="1:17">
      <c r="A23">
        <f t="shared" si="3"/>
        <v>15</v>
      </c>
      <c r="B23" s="14" t="s">
        <v>75</v>
      </c>
      <c r="C23">
        <v>7800</v>
      </c>
      <c r="D23">
        <v>3.99</v>
      </c>
      <c r="E23">
        <v>1.38</v>
      </c>
      <c r="F23">
        <v>3.94</v>
      </c>
      <c r="G23">
        <v>1225</v>
      </c>
      <c r="H23" t="s">
        <v>51</v>
      </c>
      <c r="I23">
        <v>200</v>
      </c>
      <c r="J23" s="8">
        <f>(36+114)/2</f>
        <v>75</v>
      </c>
      <c r="K23" s="5" t="s">
        <v>76</v>
      </c>
      <c r="L23" t="s">
        <v>77</v>
      </c>
      <c r="M23" s="5" t="s">
        <v>78</v>
      </c>
      <c r="P23">
        <f t="shared" si="0"/>
        <v>6.3673469387755102</v>
      </c>
      <c r="Q23">
        <f t="shared" si="1"/>
        <v>551.54328932550709</v>
      </c>
    </row>
    <row r="24" spans="1:17">
      <c r="A24">
        <f t="shared" si="3"/>
        <v>16</v>
      </c>
      <c r="B24" s="14" t="s">
        <v>79</v>
      </c>
      <c r="C24">
        <v>7800</v>
      </c>
      <c r="D24">
        <v>1.1200000000000001</v>
      </c>
      <c r="E24">
        <v>1.38</v>
      </c>
      <c r="F24">
        <v>3.94</v>
      </c>
      <c r="G24">
        <v>345</v>
      </c>
      <c r="H24" t="s">
        <v>51</v>
      </c>
      <c r="I24">
        <v>200</v>
      </c>
      <c r="J24" s="8">
        <f>(61+164)/2</f>
        <v>112.5</v>
      </c>
      <c r="K24" s="5" t="s">
        <v>80</v>
      </c>
      <c r="L24" t="s">
        <v>81</v>
      </c>
      <c r="M24" s="5" t="s">
        <v>82</v>
      </c>
      <c r="P24">
        <f t="shared" si="0"/>
        <v>22.608695652173914</v>
      </c>
      <c r="Q24">
        <f t="shared" si="1"/>
        <v>551.54328932550709</v>
      </c>
    </row>
    <row r="26" spans="1:17">
      <c r="B26" s="2" t="s">
        <v>83</v>
      </c>
    </row>
    <row r="27" spans="1:17">
      <c r="A27">
        <v>17</v>
      </c>
      <c r="B27" s="13" t="s">
        <v>84</v>
      </c>
      <c r="C27">
        <v>7850</v>
      </c>
      <c r="D27">
        <v>1.23</v>
      </c>
      <c r="E27">
        <v>0.21</v>
      </c>
      <c r="F27">
        <v>0.96</v>
      </c>
      <c r="G27">
        <v>460</v>
      </c>
      <c r="H27" t="s">
        <v>51</v>
      </c>
      <c r="I27">
        <v>205</v>
      </c>
      <c r="J27" s="8">
        <f>(41+82)/2</f>
        <v>61.5</v>
      </c>
      <c r="K27" s="5" t="s">
        <v>85</v>
      </c>
      <c r="L27" t="s">
        <v>86</v>
      </c>
      <c r="M27" s="5" t="s">
        <v>87</v>
      </c>
      <c r="N27" s="5"/>
      <c r="P27">
        <f t="shared" si="0"/>
        <v>17.065217391304348</v>
      </c>
      <c r="Q27">
        <f t="shared" si="1"/>
        <v>548.26778217911885</v>
      </c>
    </row>
    <row r="28" spans="1:17">
      <c r="A28">
        <v>18</v>
      </c>
      <c r="B28" s="13" t="s">
        <v>88</v>
      </c>
      <c r="C28">
        <v>7850</v>
      </c>
      <c r="D28">
        <v>1.46</v>
      </c>
      <c r="E28">
        <v>0.21</v>
      </c>
      <c r="F28">
        <v>0.96</v>
      </c>
      <c r="G28">
        <v>470</v>
      </c>
      <c r="H28" t="s">
        <v>51</v>
      </c>
      <c r="I28">
        <v>192</v>
      </c>
      <c r="J28" s="8">
        <f>(12+92)/2</f>
        <v>52</v>
      </c>
      <c r="K28" s="5" t="s">
        <v>89</v>
      </c>
      <c r="L28" s="5" t="s">
        <v>90</v>
      </c>
      <c r="M28" s="5" t="s">
        <v>91</v>
      </c>
      <c r="P28">
        <f t="shared" si="0"/>
        <v>16.702127659574469</v>
      </c>
      <c r="Q28">
        <f t="shared" si="1"/>
        <v>566.52495164232027</v>
      </c>
    </row>
    <row r="30" spans="1:17">
      <c r="B30" s="2" t="s">
        <v>92</v>
      </c>
    </row>
    <row r="31" spans="1:17">
      <c r="A31">
        <f>A28+1</f>
        <v>19</v>
      </c>
      <c r="B31" s="13" t="s">
        <v>93</v>
      </c>
      <c r="C31">
        <v>8440</v>
      </c>
      <c r="D31">
        <v>20.65</v>
      </c>
      <c r="E31">
        <v>27.68</v>
      </c>
      <c r="F31">
        <v>13.1</v>
      </c>
      <c r="G31">
        <v>720</v>
      </c>
      <c r="H31" t="s">
        <v>51</v>
      </c>
      <c r="I31">
        <v>208</v>
      </c>
      <c r="J31" s="8">
        <f>(17+19)/2</f>
        <v>18</v>
      </c>
      <c r="K31" s="5" t="s">
        <v>94</v>
      </c>
      <c r="L31" t="s">
        <v>73</v>
      </c>
      <c r="M31" t="s">
        <v>95</v>
      </c>
      <c r="P31">
        <f t="shared" si="0"/>
        <v>11.722222222222221</v>
      </c>
      <c r="Q31">
        <f t="shared" si="1"/>
        <v>585.2087070176168</v>
      </c>
    </row>
    <row r="32" spans="1:17">
      <c r="A32">
        <f>A31+1</f>
        <v>20</v>
      </c>
      <c r="B32" s="13" t="s">
        <v>96</v>
      </c>
      <c r="C32">
        <v>8230</v>
      </c>
      <c r="D32">
        <v>23.61</v>
      </c>
      <c r="E32">
        <v>27.68</v>
      </c>
      <c r="F32">
        <v>13.1</v>
      </c>
      <c r="G32">
        <v>1175</v>
      </c>
      <c r="H32" t="s">
        <v>51</v>
      </c>
      <c r="I32">
        <v>200</v>
      </c>
      <c r="J32" s="8">
        <f>(17+19)/2</f>
        <v>18</v>
      </c>
      <c r="K32" s="5" t="s">
        <v>97</v>
      </c>
      <c r="L32" t="s">
        <v>73</v>
      </c>
      <c r="M32" s="5" t="s">
        <v>98</v>
      </c>
      <c r="P32">
        <f t="shared" si="0"/>
        <v>7.0042553191489363</v>
      </c>
      <c r="Q32">
        <f t="shared" si="1"/>
        <v>581.94888091652854</v>
      </c>
    </row>
    <row r="34" spans="1:17">
      <c r="B34" s="2" t="s">
        <v>99</v>
      </c>
    </row>
    <row r="35" spans="1:17">
      <c r="A35">
        <f>A32+1</f>
        <v>21</v>
      </c>
      <c r="B35" s="6" t="s">
        <v>100</v>
      </c>
      <c r="C35">
        <v>4430</v>
      </c>
      <c r="D35">
        <v>20.09</v>
      </c>
      <c r="E35">
        <v>19.46</v>
      </c>
      <c r="F35">
        <v>30.1</v>
      </c>
      <c r="G35">
        <v>880</v>
      </c>
      <c r="H35" t="s">
        <v>51</v>
      </c>
      <c r="I35">
        <v>114</v>
      </c>
      <c r="J35" s="8">
        <v>75</v>
      </c>
      <c r="K35" s="5" t="s">
        <v>101</v>
      </c>
      <c r="L35" t="s">
        <v>102</v>
      </c>
      <c r="M35" t="s">
        <v>103</v>
      </c>
      <c r="N35" t="s">
        <v>104</v>
      </c>
      <c r="P35">
        <f t="shared" si="0"/>
        <v>5.0340909090909092</v>
      </c>
      <c r="Q35">
        <f t="shared" si="1"/>
        <v>414.90751453069043</v>
      </c>
    </row>
    <row r="36" spans="1:17">
      <c r="A36">
        <f>A35+1</f>
        <v>22</v>
      </c>
      <c r="B36" s="6" t="s">
        <v>105</v>
      </c>
      <c r="C36">
        <v>4650</v>
      </c>
      <c r="D36" s="12">
        <v>30</v>
      </c>
      <c r="E36">
        <v>19.46</v>
      </c>
      <c r="F36">
        <v>30.1</v>
      </c>
      <c r="G36">
        <v>1120</v>
      </c>
      <c r="H36" t="s">
        <v>51</v>
      </c>
      <c r="I36">
        <v>114</v>
      </c>
      <c r="J36" s="8">
        <v>34</v>
      </c>
      <c r="K36" s="5" t="s">
        <v>106</v>
      </c>
      <c r="L36" t="s">
        <v>102</v>
      </c>
      <c r="M36" s="5" t="s">
        <v>107</v>
      </c>
      <c r="N36" t="s">
        <v>104</v>
      </c>
      <c r="P36">
        <f t="shared" si="0"/>
        <v>4.1517857142857144</v>
      </c>
      <c r="Q36">
        <f t="shared" si="1"/>
        <v>435.51240238548769</v>
      </c>
    </row>
    <row r="37" spans="1:17">
      <c r="A37">
        <f t="shared" ref="A37:A39" si="4">A36+1</f>
        <v>23</v>
      </c>
      <c r="B37" s="6" t="s">
        <v>108</v>
      </c>
      <c r="C37">
        <v>4480</v>
      </c>
      <c r="D37">
        <v>54.54</v>
      </c>
      <c r="E37">
        <v>19.46</v>
      </c>
      <c r="F37">
        <v>30.1</v>
      </c>
      <c r="G37">
        <v>500</v>
      </c>
      <c r="H37" t="s">
        <v>51</v>
      </c>
      <c r="I37">
        <v>100</v>
      </c>
      <c r="J37" s="8">
        <v>100</v>
      </c>
      <c r="K37" s="5" t="s">
        <v>109</v>
      </c>
      <c r="L37" t="s">
        <v>102</v>
      </c>
      <c r="M37" s="5" t="s">
        <v>110</v>
      </c>
      <c r="N37" t="s">
        <v>104</v>
      </c>
      <c r="P37">
        <f t="shared" si="0"/>
        <v>8.9600000000000009</v>
      </c>
      <c r="Q37">
        <f t="shared" si="1"/>
        <v>448</v>
      </c>
    </row>
    <row r="38" spans="1:17">
      <c r="A38">
        <f t="shared" si="4"/>
        <v>24</v>
      </c>
      <c r="B38" s="6" t="s">
        <v>111</v>
      </c>
      <c r="C38">
        <v>4650</v>
      </c>
      <c r="D38" s="12">
        <v>30</v>
      </c>
      <c r="E38">
        <v>19.46</v>
      </c>
      <c r="F38">
        <v>30.1</v>
      </c>
      <c r="G38">
        <v>930</v>
      </c>
      <c r="H38" t="s">
        <v>51</v>
      </c>
      <c r="I38">
        <v>110</v>
      </c>
      <c r="J38" s="8">
        <v>110</v>
      </c>
      <c r="K38" s="5" t="s">
        <v>112</v>
      </c>
      <c r="L38" t="s">
        <v>102</v>
      </c>
      <c r="M38" s="5" t="s">
        <v>113</v>
      </c>
      <c r="N38" t="s">
        <v>104</v>
      </c>
      <c r="P38">
        <f t="shared" si="0"/>
        <v>5</v>
      </c>
      <c r="Q38">
        <f t="shared" si="1"/>
        <v>443.36010399920042</v>
      </c>
    </row>
    <row r="39" spans="1:17">
      <c r="A39">
        <f t="shared" si="4"/>
        <v>25</v>
      </c>
      <c r="B39" s="6" t="s">
        <v>114</v>
      </c>
      <c r="C39">
        <v>4780</v>
      </c>
      <c r="D39" s="12">
        <v>25</v>
      </c>
      <c r="E39">
        <v>19.46</v>
      </c>
      <c r="F39">
        <v>30.1</v>
      </c>
      <c r="G39">
        <v>780</v>
      </c>
      <c r="H39" t="s">
        <v>51</v>
      </c>
      <c r="I39">
        <v>82</v>
      </c>
      <c r="J39" s="8">
        <v>117</v>
      </c>
      <c r="K39" s="5" t="s">
        <v>115</v>
      </c>
      <c r="L39" s="5" t="s">
        <v>116</v>
      </c>
      <c r="N39" t="s">
        <v>104</v>
      </c>
      <c r="P39">
        <f t="shared" si="0"/>
        <v>6.1282051282051286</v>
      </c>
      <c r="Q39">
        <f t="shared" si="1"/>
        <v>527.86269463776648</v>
      </c>
    </row>
    <row r="40" spans="1:17">
      <c r="B40" s="6"/>
    </row>
    <row r="41" spans="1:17">
      <c r="B41" s="2" t="s">
        <v>117</v>
      </c>
    </row>
    <row r="42" spans="1:17">
      <c r="A42">
        <f>A39+1</f>
        <v>26</v>
      </c>
      <c r="B42" s="4" t="s">
        <v>118</v>
      </c>
      <c r="C42">
        <v>1550</v>
      </c>
      <c r="D42">
        <v>40</v>
      </c>
      <c r="E42">
        <v>4.3899999999999997</v>
      </c>
      <c r="F42">
        <v>24.65</v>
      </c>
      <c r="G42">
        <v>825</v>
      </c>
      <c r="I42">
        <v>110</v>
      </c>
      <c r="J42" s="8">
        <v>13</v>
      </c>
      <c r="M42" t="s">
        <v>73</v>
      </c>
      <c r="P42">
        <f>C42/G42</f>
        <v>1.8787878787878789</v>
      </c>
      <c r="Q42">
        <f>C42/SQRT(I42)</f>
        <v>147.78670133306682</v>
      </c>
    </row>
    <row r="43" spans="1:17">
      <c r="A43">
        <f>A42+1</f>
        <v>27</v>
      </c>
      <c r="B43" s="4" t="s">
        <v>119</v>
      </c>
      <c r="C43">
        <v>1438</v>
      </c>
      <c r="D43" s="12">
        <v>30</v>
      </c>
      <c r="E43">
        <v>3.92</v>
      </c>
      <c r="F43">
        <v>4.12</v>
      </c>
      <c r="G43">
        <v>170</v>
      </c>
      <c r="I43">
        <v>110</v>
      </c>
      <c r="K43" s="11" t="s">
        <v>120</v>
      </c>
      <c r="P43">
        <f>C43/G43</f>
        <v>8.4588235294117649</v>
      </c>
      <c r="Q43">
        <f>C43/SQRT(I43)</f>
        <v>137.10792033351618</v>
      </c>
    </row>
    <row r="44" spans="1:17">
      <c r="A44">
        <f t="shared" ref="A44:A46" si="5">A43+1</f>
        <v>28</v>
      </c>
      <c r="B44" s="4" t="s">
        <v>121</v>
      </c>
      <c r="C44">
        <v>1900</v>
      </c>
      <c r="D44">
        <v>29</v>
      </c>
      <c r="E44">
        <v>7.0000000000000007E-2</v>
      </c>
      <c r="F44">
        <v>0.34</v>
      </c>
      <c r="G44">
        <v>150</v>
      </c>
      <c r="I44">
        <v>22</v>
      </c>
      <c r="J44" s="8">
        <v>15</v>
      </c>
      <c r="M44" t="s">
        <v>73</v>
      </c>
      <c r="P44">
        <f>C44/G44</f>
        <v>12.666666666666666</v>
      </c>
      <c r="Q44">
        <f>C44/SQRT(I44)</f>
        <v>405.0813610756598</v>
      </c>
    </row>
    <row r="45" spans="1:17" ht="128">
      <c r="A45">
        <f t="shared" si="5"/>
        <v>29</v>
      </c>
      <c r="B45" s="4" t="s">
        <v>122</v>
      </c>
      <c r="C45">
        <f>(2380+2520)/2</f>
        <v>2450</v>
      </c>
      <c r="D45">
        <v>100</v>
      </c>
      <c r="E45">
        <v>4.0599999999999996</v>
      </c>
      <c r="F45">
        <v>17.18</v>
      </c>
      <c r="G45">
        <v>284</v>
      </c>
      <c r="I45">
        <v>58.1</v>
      </c>
      <c r="J45" s="8">
        <f>(3.1+4.4)/2</f>
        <v>3.75</v>
      </c>
      <c r="K45" s="5" t="s">
        <v>123</v>
      </c>
      <c r="L45" s="9" t="s">
        <v>124</v>
      </c>
      <c r="M45" t="s">
        <v>125</v>
      </c>
      <c r="P45">
        <f>C45/G45</f>
        <v>8.626760563380282</v>
      </c>
      <c r="Q45">
        <f>C45/SQRT(I45)</f>
        <v>321.42379036413621</v>
      </c>
    </row>
    <row r="46" spans="1:17" ht="16.5" customHeight="1">
      <c r="A46">
        <f t="shared" si="5"/>
        <v>30</v>
      </c>
      <c r="B46" s="4" t="s">
        <v>126</v>
      </c>
      <c r="C46">
        <v>2450</v>
      </c>
      <c r="D46">
        <v>15</v>
      </c>
      <c r="E46" s="12">
        <v>4</v>
      </c>
      <c r="F46" s="12">
        <v>20</v>
      </c>
      <c r="G46">
        <v>600</v>
      </c>
      <c r="I46">
        <v>70</v>
      </c>
      <c r="N46" s="5" t="s">
        <v>127</v>
      </c>
      <c r="P46">
        <f>C46/G46</f>
        <v>4.083333333333333</v>
      </c>
      <c r="Q46">
        <f>C46/SQRT(I46)</f>
        <v>292.83100928692642</v>
      </c>
    </row>
    <row r="48" spans="1:17">
      <c r="B48" s="2" t="s">
        <v>128</v>
      </c>
    </row>
    <row r="49" spans="1:17">
      <c r="A49">
        <f>A46+1</f>
        <v>31</v>
      </c>
      <c r="B49" s="4" t="s">
        <v>129</v>
      </c>
      <c r="C49">
        <v>1190</v>
      </c>
      <c r="D49">
        <v>2.85</v>
      </c>
      <c r="E49">
        <v>1.37</v>
      </c>
      <c r="F49" s="8">
        <f>(6.5+7.1)/2</f>
        <v>6.8</v>
      </c>
      <c r="G49">
        <v>63</v>
      </c>
      <c r="I49">
        <v>3</v>
      </c>
      <c r="J49" s="8">
        <v>2.2999999999999998</v>
      </c>
      <c r="K49" t="s">
        <v>130</v>
      </c>
      <c r="L49" t="s">
        <v>130</v>
      </c>
      <c r="M49" t="s">
        <v>73</v>
      </c>
      <c r="P49">
        <f t="shared" ref="P49:P57" si="6">C49/G49</f>
        <v>18.888888888888889</v>
      </c>
      <c r="Q49">
        <f t="shared" ref="Q49:Q57" si="7">C49/SQRT(I49)</f>
        <v>687.04682033565473</v>
      </c>
    </row>
    <row r="50" spans="1:17">
      <c r="A50">
        <f>A49+1</f>
        <v>32</v>
      </c>
      <c r="B50" s="4" t="s">
        <v>131</v>
      </c>
      <c r="C50">
        <v>1130</v>
      </c>
      <c r="D50">
        <v>4.3</v>
      </c>
      <c r="E50" s="12">
        <v>1.4</v>
      </c>
      <c r="F50" s="8">
        <f>(7.6+8.4)/2</f>
        <v>8</v>
      </c>
      <c r="G50">
        <v>73</v>
      </c>
      <c r="I50">
        <v>2.9</v>
      </c>
      <c r="J50" s="8">
        <v>3.9</v>
      </c>
      <c r="K50" t="s">
        <v>130</v>
      </c>
      <c r="L50" t="s">
        <v>130</v>
      </c>
      <c r="M50" t="s">
        <v>73</v>
      </c>
      <c r="P50">
        <f t="shared" si="6"/>
        <v>15.479452054794521</v>
      </c>
      <c r="Q50">
        <f t="shared" si="7"/>
        <v>663.55884805161497</v>
      </c>
    </row>
    <row r="51" spans="1:17">
      <c r="A51">
        <f t="shared" ref="A51:A56" si="8">A50+1</f>
        <v>33</v>
      </c>
      <c r="B51" s="4" t="s">
        <v>132</v>
      </c>
      <c r="C51">
        <v>1150</v>
      </c>
      <c r="D51">
        <v>4.8499999999999996</v>
      </c>
      <c r="E51">
        <v>1.47</v>
      </c>
      <c r="F51" s="8">
        <f>(5.7+6.4)/2</f>
        <v>6.0500000000000007</v>
      </c>
      <c r="G51">
        <v>65</v>
      </c>
      <c r="I51">
        <v>2.2000000000000002</v>
      </c>
      <c r="J51" s="8">
        <v>3.4</v>
      </c>
      <c r="K51" t="s">
        <v>130</v>
      </c>
      <c r="L51" t="s">
        <v>130</v>
      </c>
      <c r="M51" t="s">
        <v>73</v>
      </c>
      <c r="P51">
        <f t="shared" si="6"/>
        <v>17.692307692307693</v>
      </c>
      <c r="Q51">
        <f t="shared" si="7"/>
        <v>775.32984183272833</v>
      </c>
    </row>
    <row r="52" spans="1:17">
      <c r="A52">
        <f t="shared" si="8"/>
        <v>34</v>
      </c>
      <c r="B52" s="4" t="s">
        <v>133</v>
      </c>
      <c r="C52">
        <v>1100</v>
      </c>
      <c r="D52">
        <v>2.5499999999999998</v>
      </c>
      <c r="E52">
        <v>1.49</v>
      </c>
      <c r="F52" s="8">
        <v>3.8</v>
      </c>
      <c r="G52">
        <v>35</v>
      </c>
      <c r="I52">
        <v>2</v>
      </c>
      <c r="J52" s="8">
        <v>2.8</v>
      </c>
      <c r="K52" t="s">
        <v>130</v>
      </c>
      <c r="L52" t="s">
        <v>130</v>
      </c>
      <c r="M52" t="s">
        <v>73</v>
      </c>
      <c r="P52">
        <f t="shared" si="6"/>
        <v>31.428571428571427</v>
      </c>
      <c r="Q52">
        <f t="shared" si="7"/>
        <v>777.81745930520219</v>
      </c>
    </row>
    <row r="53" spans="1:17">
      <c r="A53">
        <f t="shared" si="8"/>
        <v>35</v>
      </c>
      <c r="B53" s="4" t="s">
        <v>134</v>
      </c>
      <c r="C53">
        <v>2150</v>
      </c>
      <c r="D53">
        <v>16</v>
      </c>
      <c r="E53">
        <v>2.0499999999999998</v>
      </c>
      <c r="F53" s="8">
        <f>(5.7+6.3)/2</f>
        <v>6</v>
      </c>
      <c r="G53">
        <v>20</v>
      </c>
      <c r="I53">
        <v>0.5</v>
      </c>
      <c r="J53" s="8">
        <v>1.5</v>
      </c>
      <c r="K53" t="s">
        <v>130</v>
      </c>
      <c r="L53" t="s">
        <v>130</v>
      </c>
      <c r="M53" t="s">
        <v>73</v>
      </c>
      <c r="P53">
        <f t="shared" si="6"/>
        <v>107.5</v>
      </c>
      <c r="Q53">
        <f t="shared" si="7"/>
        <v>3040.5591591021544</v>
      </c>
    </row>
    <row r="54" spans="1:17">
      <c r="A54">
        <f t="shared" si="8"/>
        <v>36</v>
      </c>
      <c r="B54" s="4" t="s">
        <v>135</v>
      </c>
      <c r="C54">
        <v>1310</v>
      </c>
      <c r="D54">
        <v>97</v>
      </c>
      <c r="E54">
        <v>25.86</v>
      </c>
      <c r="F54" s="8">
        <v>23</v>
      </c>
      <c r="G54">
        <v>80</v>
      </c>
      <c r="I54">
        <v>3.9</v>
      </c>
      <c r="J54" s="8">
        <v>3.5</v>
      </c>
      <c r="K54" t="s">
        <v>130</v>
      </c>
      <c r="L54" t="s">
        <v>130</v>
      </c>
      <c r="M54" t="s">
        <v>73</v>
      </c>
      <c r="P54">
        <f t="shared" si="6"/>
        <v>16.375</v>
      </c>
      <c r="Q54">
        <f t="shared" si="7"/>
        <v>663.34428543980164</v>
      </c>
    </row>
    <row r="55" spans="1:17">
      <c r="A55">
        <f t="shared" si="8"/>
        <v>37</v>
      </c>
      <c r="B55" s="4" t="s">
        <v>136</v>
      </c>
      <c r="C55">
        <v>1450</v>
      </c>
      <c r="D55">
        <v>2.1</v>
      </c>
      <c r="E55">
        <v>1.7</v>
      </c>
      <c r="F55" s="8">
        <v>2.5</v>
      </c>
      <c r="G55">
        <v>43.5</v>
      </c>
      <c r="I55">
        <v>3.1</v>
      </c>
      <c r="J55" s="8">
        <v>3.3</v>
      </c>
      <c r="K55" t="s">
        <v>130</v>
      </c>
      <c r="L55" t="s">
        <v>130</v>
      </c>
      <c r="M55" t="s">
        <v>73</v>
      </c>
      <c r="P55">
        <f t="shared" si="6"/>
        <v>33.333333333333336</v>
      </c>
      <c r="Q55">
        <f t="shared" si="7"/>
        <v>823.54465965824397</v>
      </c>
    </row>
    <row r="56" spans="1:17">
      <c r="A56">
        <f t="shared" si="8"/>
        <v>38</v>
      </c>
      <c r="B56" s="4" t="s">
        <v>137</v>
      </c>
      <c r="C56">
        <v>900</v>
      </c>
      <c r="D56">
        <v>2.25</v>
      </c>
      <c r="E56">
        <v>1.28</v>
      </c>
      <c r="F56" s="8">
        <v>3.15</v>
      </c>
      <c r="G56">
        <v>29</v>
      </c>
      <c r="I56">
        <v>1.3</v>
      </c>
      <c r="J56" s="8">
        <v>1.9</v>
      </c>
      <c r="K56" t="s">
        <v>130</v>
      </c>
      <c r="L56" t="s">
        <v>130</v>
      </c>
      <c r="M56" t="s">
        <v>73</v>
      </c>
      <c r="P56">
        <f t="shared" si="6"/>
        <v>31.03448275862069</v>
      </c>
      <c r="Q56">
        <f t="shared" si="7"/>
        <v>789.35221737632628</v>
      </c>
    </row>
    <row r="57" spans="1:17">
      <c r="A57">
        <f>A56+1</f>
        <v>39</v>
      </c>
      <c r="B57" s="4" t="s">
        <v>138</v>
      </c>
      <c r="C57">
        <v>950</v>
      </c>
      <c r="D57">
        <v>2.2000000000000002</v>
      </c>
      <c r="E57">
        <v>0.08</v>
      </c>
      <c r="F57" s="8">
        <v>2.75</v>
      </c>
      <c r="G57">
        <v>23.5</v>
      </c>
      <c r="I57">
        <v>0.8</v>
      </c>
      <c r="J57" s="8">
        <v>1.6</v>
      </c>
      <c r="K57" t="s">
        <v>130</v>
      </c>
      <c r="L57" t="s">
        <v>130</v>
      </c>
      <c r="M57" t="s">
        <v>73</v>
      </c>
      <c r="P57">
        <f t="shared" si="6"/>
        <v>40.425531914893618</v>
      </c>
      <c r="Q57">
        <f t="shared" si="7"/>
        <v>1062.1322893124002</v>
      </c>
    </row>
    <row r="59" spans="1:17">
      <c r="B59" s="2" t="s">
        <v>139</v>
      </c>
    </row>
    <row r="60" spans="1:17">
      <c r="A60">
        <f>A57+1</f>
        <v>40</v>
      </c>
      <c r="B60" s="4" t="s">
        <v>140</v>
      </c>
      <c r="C60">
        <v>340</v>
      </c>
      <c r="D60">
        <v>87</v>
      </c>
      <c r="E60">
        <v>-0.06</v>
      </c>
      <c r="F60">
        <v>-0.64</v>
      </c>
      <c r="G60">
        <v>20.7</v>
      </c>
      <c r="I60">
        <v>8.14</v>
      </c>
      <c r="J60" s="8">
        <v>7</v>
      </c>
      <c r="K60" s="5" t="s">
        <v>141</v>
      </c>
      <c r="L60" t="s">
        <v>142</v>
      </c>
      <c r="M60" s="5" t="s">
        <v>143</v>
      </c>
      <c r="P60">
        <f>C60/G60</f>
        <v>16.425120772946862</v>
      </c>
      <c r="Q60">
        <f>C60/SQRT(I60)</f>
        <v>119.16993832957286</v>
      </c>
    </row>
    <row r="61" spans="1:17">
      <c r="A61">
        <f>A60+1</f>
        <v>41</v>
      </c>
      <c r="B61" s="4" t="s">
        <v>144</v>
      </c>
      <c r="C61">
        <v>710</v>
      </c>
      <c r="D61">
        <v>71.599999999999994</v>
      </c>
      <c r="E61">
        <v>-0.03</v>
      </c>
      <c r="F61">
        <v>-0.52</v>
      </c>
      <c r="G61">
        <v>37.1</v>
      </c>
      <c r="I61">
        <v>10.6</v>
      </c>
      <c r="J61" s="8">
        <v>8</v>
      </c>
      <c r="K61" s="5" t="s">
        <v>145</v>
      </c>
      <c r="L61" t="s">
        <v>142</v>
      </c>
      <c r="M61" s="5" t="s">
        <v>143</v>
      </c>
      <c r="P61">
        <f>C61/G61</f>
        <v>19.137466307277627</v>
      </c>
      <c r="Q61">
        <f>C61/SQRT(I61)</f>
        <v>218.07476647605267</v>
      </c>
    </row>
    <row r="62" spans="1:17">
      <c r="A62">
        <f t="shared" ref="A62:A63" si="9">A61+1</f>
        <v>42</v>
      </c>
      <c r="B62" s="4" t="s">
        <v>146</v>
      </c>
      <c r="C62">
        <v>550</v>
      </c>
      <c r="D62">
        <v>34.700000000000003</v>
      </c>
      <c r="E62">
        <v>-0.03</v>
      </c>
      <c r="F62">
        <v>-0.52</v>
      </c>
      <c r="G62">
        <v>34</v>
      </c>
      <c r="I62">
        <v>9.31</v>
      </c>
      <c r="J62" s="8">
        <v>7</v>
      </c>
      <c r="K62" s="5" t="s">
        <v>147</v>
      </c>
      <c r="L62" t="s">
        <v>142</v>
      </c>
      <c r="M62" s="5" t="s">
        <v>143</v>
      </c>
      <c r="P62">
        <f>C62/G62</f>
        <v>16.176470588235293</v>
      </c>
      <c r="Q62">
        <f>C62/SQRT(I62)</f>
        <v>180.25521946972711</v>
      </c>
    </row>
    <row r="63" spans="1:17">
      <c r="A63">
        <f t="shared" si="9"/>
        <v>43</v>
      </c>
      <c r="B63" s="4" t="s">
        <v>148</v>
      </c>
      <c r="C63">
        <v>450</v>
      </c>
      <c r="D63">
        <v>202.4</v>
      </c>
      <c r="E63">
        <v>-0.04</v>
      </c>
      <c r="F63">
        <v>-0.56999999999999995</v>
      </c>
      <c r="G63">
        <v>34.5</v>
      </c>
      <c r="I63">
        <v>10.9</v>
      </c>
      <c r="J63" s="8">
        <v>6</v>
      </c>
      <c r="K63" s="5" t="s">
        <v>149</v>
      </c>
      <c r="M63" s="5" t="s">
        <v>143</v>
      </c>
      <c r="P63">
        <f>C63/G63</f>
        <v>13.043478260869565</v>
      </c>
      <c r="Q63">
        <f>C63/SQRT(I63)</f>
        <v>136.30106988346111</v>
      </c>
    </row>
    <row r="64" spans="1:17">
      <c r="M64" s="5" t="s">
        <v>143</v>
      </c>
    </row>
    <row r="67" spans="1:17">
      <c r="B67" s="7"/>
    </row>
    <row r="68" spans="1:17">
      <c r="B68" s="2" t="s">
        <v>150</v>
      </c>
    </row>
    <row r="69" spans="1:17">
      <c r="A69">
        <f>A63+1</f>
        <v>44</v>
      </c>
      <c r="B69" s="4" t="s">
        <v>151</v>
      </c>
      <c r="C69">
        <v>8200</v>
      </c>
      <c r="D69">
        <v>7.45</v>
      </c>
      <c r="E69">
        <v>0.25</v>
      </c>
      <c r="F69">
        <v>1.45</v>
      </c>
      <c r="G69">
        <v>265</v>
      </c>
      <c r="I69">
        <v>125</v>
      </c>
      <c r="J69" s="8">
        <v>60</v>
      </c>
      <c r="K69" t="s">
        <v>130</v>
      </c>
      <c r="L69" t="s">
        <v>130</v>
      </c>
      <c r="M69" t="s">
        <v>130</v>
      </c>
      <c r="P69">
        <f>C69/G69</f>
        <v>30.943396226415093</v>
      </c>
      <c r="Q69">
        <f>C69/SQRT(I69)</f>
        <v>733.43029661993103</v>
      </c>
    </row>
    <row r="70" spans="1:17">
      <c r="A70">
        <f>A69+1</f>
        <v>45</v>
      </c>
      <c r="B70" s="4" t="s">
        <v>152</v>
      </c>
      <c r="C70">
        <v>15400</v>
      </c>
      <c r="D70">
        <v>54</v>
      </c>
      <c r="E70">
        <v>8.25</v>
      </c>
      <c r="F70">
        <v>2.87</v>
      </c>
      <c r="G70">
        <v>665</v>
      </c>
      <c r="I70">
        <v>345</v>
      </c>
      <c r="J70" s="8">
        <v>55</v>
      </c>
      <c r="K70" t="s">
        <v>130</v>
      </c>
      <c r="L70" t="s">
        <v>130</v>
      </c>
      <c r="M70" t="s">
        <v>130</v>
      </c>
      <c r="P70">
        <f>C70/G70</f>
        <v>23.157894736842106</v>
      </c>
      <c r="Q70">
        <f>C70/SQRT(I70)</f>
        <v>829.10812916957491</v>
      </c>
    </row>
    <row r="71" spans="1:17">
      <c r="A71">
        <f>A70+1</f>
        <v>46</v>
      </c>
      <c r="B71" s="4" t="s">
        <v>153</v>
      </c>
      <c r="C71">
        <v>1850</v>
      </c>
      <c r="D71">
        <v>3.25</v>
      </c>
      <c r="E71">
        <v>3.72</v>
      </c>
      <c r="F71">
        <v>25.87</v>
      </c>
      <c r="G71">
        <v>235</v>
      </c>
      <c r="I71">
        <v>44.5</v>
      </c>
      <c r="J71" s="8">
        <v>15</v>
      </c>
      <c r="K71" t="s">
        <v>130</v>
      </c>
      <c r="L71" t="s">
        <v>130</v>
      </c>
      <c r="M71" t="s">
        <v>130</v>
      </c>
      <c r="P71">
        <f t="shared" ref="P71:P77" si="10">C71/G71</f>
        <v>7.8723404255319149</v>
      </c>
      <c r="Q71">
        <f t="shared" ref="Q71:Q77" si="11">C71/SQRT(I71)</f>
        <v>277.32672492846871</v>
      </c>
    </row>
    <row r="72" spans="1:17">
      <c r="B72" s="4"/>
    </row>
    <row r="73" spans="1:17">
      <c r="B73" s="2" t="s">
        <v>154</v>
      </c>
    </row>
    <row r="74" spans="1:17">
      <c r="A74">
        <f>A71+1</f>
        <v>47</v>
      </c>
      <c r="B74" s="4" t="s">
        <v>155</v>
      </c>
      <c r="C74">
        <v>10550</v>
      </c>
      <c r="D74">
        <v>24</v>
      </c>
      <c r="E74">
        <v>26.07</v>
      </c>
      <c r="F74">
        <v>2.74</v>
      </c>
      <c r="G74">
        <v>445</v>
      </c>
      <c r="I74">
        <v>665</v>
      </c>
      <c r="J74" s="8">
        <v>2.9</v>
      </c>
      <c r="K74" t="s">
        <v>73</v>
      </c>
      <c r="L74" t="s">
        <v>73</v>
      </c>
      <c r="M74" t="s">
        <v>73</v>
      </c>
      <c r="P74">
        <f t="shared" si="10"/>
        <v>23.707865168539325</v>
      </c>
      <c r="Q74">
        <f t="shared" si="11"/>
        <v>409.11145235880139</v>
      </c>
    </row>
    <row r="75" spans="1:17">
      <c r="A75">
        <f>A74+1</f>
        <v>48</v>
      </c>
      <c r="B75" s="4" t="s">
        <v>156</v>
      </c>
      <c r="C75">
        <v>3295</v>
      </c>
      <c r="D75">
        <v>135</v>
      </c>
      <c r="E75">
        <v>1.46</v>
      </c>
      <c r="F75">
        <v>5.03</v>
      </c>
      <c r="G75">
        <v>325</v>
      </c>
      <c r="I75">
        <v>325</v>
      </c>
      <c r="J75" s="8">
        <v>3</v>
      </c>
      <c r="K75" t="s">
        <v>73</v>
      </c>
      <c r="L75" t="s">
        <v>73</v>
      </c>
      <c r="M75" t="s">
        <v>73</v>
      </c>
      <c r="P75">
        <f t="shared" si="10"/>
        <v>10.138461538461538</v>
      </c>
      <c r="Q75">
        <f t="shared" si="11"/>
        <v>182.773714656213</v>
      </c>
    </row>
    <row r="76" spans="1:17">
      <c r="A76">
        <f>A75+1</f>
        <v>49</v>
      </c>
      <c r="B76" s="4" t="s">
        <v>157</v>
      </c>
      <c r="C76">
        <v>2200</v>
      </c>
      <c r="D76">
        <v>8</v>
      </c>
      <c r="E76">
        <v>0.49</v>
      </c>
      <c r="F76">
        <v>2.83</v>
      </c>
      <c r="G76">
        <v>103</v>
      </c>
      <c r="I76">
        <v>71</v>
      </c>
      <c r="J76" s="8">
        <v>0.7</v>
      </c>
      <c r="K76" t="s">
        <v>73</v>
      </c>
      <c r="L76" t="s">
        <v>73</v>
      </c>
      <c r="M76" t="s">
        <v>73</v>
      </c>
      <c r="P76">
        <f t="shared" si="10"/>
        <v>21.359223300970875</v>
      </c>
      <c r="Q76">
        <f t="shared" si="11"/>
        <v>261.09196480264774</v>
      </c>
    </row>
    <row r="77" spans="1:17">
      <c r="A77">
        <f>A76+1</f>
        <v>50</v>
      </c>
      <c r="B77" s="4" t="s">
        <v>158</v>
      </c>
      <c r="C77">
        <v>3150</v>
      </c>
      <c r="D77">
        <v>18</v>
      </c>
      <c r="E77">
        <v>3.43</v>
      </c>
      <c r="F77">
        <v>17.399999999999999</v>
      </c>
      <c r="G77">
        <v>505</v>
      </c>
      <c r="I77">
        <v>430</v>
      </c>
      <c r="J77" s="8">
        <v>4.3</v>
      </c>
      <c r="K77" t="s">
        <v>73</v>
      </c>
      <c r="L77" t="s">
        <v>73</v>
      </c>
      <c r="M77" t="s">
        <v>73</v>
      </c>
      <c r="P77">
        <f t="shared" si="10"/>
        <v>6.2376237623762378</v>
      </c>
      <c r="Q77">
        <f t="shared" si="11"/>
        <v>151.90648898367982</v>
      </c>
    </row>
    <row r="79" spans="1:17">
      <c r="O79" t="s">
        <v>159</v>
      </c>
      <c r="P79">
        <f>MIN(P7:P77)</f>
        <v>1.8787878787878789</v>
      </c>
      <c r="Q79">
        <f>MIN(Q7:Q77)</f>
        <v>119.16993832957286</v>
      </c>
    </row>
    <row r="80" spans="1:17">
      <c r="A80" s="1" t="s">
        <v>160</v>
      </c>
      <c r="B80" t="s">
        <v>161</v>
      </c>
    </row>
    <row r="81" spans="2:2">
      <c r="B81" t="s">
        <v>162</v>
      </c>
    </row>
    <row r="82" spans="2:2">
      <c r="B82" t="s">
        <v>163</v>
      </c>
    </row>
    <row r="83" spans="2:2">
      <c r="B83" t="s">
        <v>164</v>
      </c>
    </row>
    <row r="84" spans="2:2">
      <c r="B84" t="s">
        <v>165</v>
      </c>
    </row>
    <row r="85" spans="2:2">
      <c r="B85" t="s">
        <v>166</v>
      </c>
    </row>
  </sheetData>
  <mergeCells count="1">
    <mergeCell ref="A1:K1"/>
  </mergeCells>
  <hyperlinks>
    <hyperlink ref="K7" r:id="rId1" xr:uid="{D1117778-E666-DD4F-8CD7-CB42C313866D}"/>
    <hyperlink ref="K17" r:id="rId2" xr:uid="{C2CD01EF-10F5-844D-B384-9870BF12ED3D}"/>
    <hyperlink ref="K27" r:id="rId3" xr:uid="{EDA3874E-7B12-254D-B3CB-79594DA2F3BA}"/>
    <hyperlink ref="K31" r:id="rId4" xr:uid="{1549DC00-BEAE-A344-8BA1-C45091C3B6AD}"/>
    <hyperlink ref="K35" r:id="rId5" xr:uid="{BA236F32-8F4B-46AA-B699-BF2247294C80}"/>
    <hyperlink ref="K60" r:id="rId6" xr:uid="{BE7C2E5F-3626-45BF-B87C-B420BCC0AEFD}"/>
    <hyperlink ref="K61" r:id="rId7" xr:uid="{01F08722-8D3C-40D3-8AC6-6E2FF3D82FBE}"/>
    <hyperlink ref="M60" r:id="rId8" xr:uid="{249B7443-16B0-4F2F-9A71-7DAA0F00DE68}"/>
    <hyperlink ref="M61:M64" r:id="rId9" display="https://www.westwindhardwood.com/" xr:uid="{8D9285DA-D2CC-4429-86DB-90FD35E5CFC3}"/>
    <hyperlink ref="K62" r:id="rId10" xr:uid="{E8EBBD78-6DEB-405F-B444-050AEB11CCC1}"/>
    <hyperlink ref="K63" r:id="rId11" xr:uid="{91FB575D-7DE6-48C5-BB8C-8AF8B9D1AD9C}"/>
    <hyperlink ref="M27" r:id="rId12" xr:uid="{15539EE7-39C6-4965-970F-874B649D6186}"/>
    <hyperlink ref="M7" r:id="rId13" location=":~:text=2024%20T6%20Aluminium%20Sheet%20at,kilogram%20%7C%20Ahmedabad%20%7C%20ID%3A%2012695087462" xr:uid="{059F11B7-30DA-4678-8DC4-6CC2E4E227B4}"/>
    <hyperlink ref="M17" r:id="rId14" xr:uid="{540CE3EC-A990-4B6E-8618-6A4B2614CA35}"/>
    <hyperlink ref="K8" r:id="rId15" xr:uid="{37543808-0F20-474D-AAAF-16A1093318F1}"/>
    <hyperlink ref="K9" r:id="rId16" xr:uid="{86655C0C-1A8B-44FE-95DD-CFDB3811BB66}"/>
    <hyperlink ref="K10" r:id="rId17" xr:uid="{8FDE4475-EF55-4925-A9B3-E709C7DA4390}"/>
    <hyperlink ref="K11" r:id="rId18" xr:uid="{B15DD52A-41F0-45C3-97B8-82E3EE7B2C71}"/>
    <hyperlink ref="K12" r:id="rId19" xr:uid="{C0B0D339-21E8-4E78-B6BC-10969939129E}"/>
    <hyperlink ref="K13" r:id="rId20" xr:uid="{0B6E2C3B-2151-4970-B2F2-DA5FD9CB4D68}"/>
    <hyperlink ref="K14" r:id="rId21" xr:uid="{8C0DA5C1-1531-4536-9B7F-9302B98A0DD8}"/>
    <hyperlink ref="M8" r:id="rId22" xr:uid="{EACA9AC6-07A2-4661-8F74-5CCC80864D8B}"/>
    <hyperlink ref="M9" r:id="rId23" xr:uid="{CC60A91D-FE4A-4B71-AE9D-BC27FC7C18A4}"/>
    <hyperlink ref="M10" r:id="rId24" xr:uid="{FE365F73-D6D3-48D5-8089-8669E0FFF9B5}"/>
    <hyperlink ref="M11" r:id="rId25" xr:uid="{2F65F52E-C515-475E-A6A2-228BE1CD73F3}"/>
    <hyperlink ref="M12" r:id="rId26" xr:uid="{5A055A42-0F17-4D56-85A9-E21CD658384B}"/>
    <hyperlink ref="M14" r:id="rId27" xr:uid="{23A52DC3-0F86-42BE-B764-4C0867E0E319}"/>
    <hyperlink ref="K18" r:id="rId28" xr:uid="{7A705D50-B73C-4891-94DA-9C0CEDD0B465}"/>
    <hyperlink ref="K19" r:id="rId29" xr:uid="{65A62CB5-33E0-484A-BD7A-8912B5371117}"/>
    <hyperlink ref="K20" r:id="rId30" xr:uid="{B435A569-548E-4FC8-9363-2F53D11AC2E8}"/>
    <hyperlink ref="K21" r:id="rId31" xr:uid="{F4079A0E-4341-4124-B1E2-2595B25269A0}"/>
    <hyperlink ref="K22" r:id="rId32" xr:uid="{D3047FB0-8290-4455-A75C-9498D488381E}"/>
    <hyperlink ref="K23" r:id="rId33" xr:uid="{9E708110-AD24-4547-B4FC-28EADEFFEB50}"/>
    <hyperlink ref="K24" r:id="rId34" xr:uid="{66F184C9-ED4A-4E3C-85CF-28076013B3BB}"/>
    <hyperlink ref="K28" r:id="rId35" xr:uid="{D000238A-96BD-4E31-BCDE-3D95292B3DB0}"/>
    <hyperlink ref="M18" r:id="rId36" xr:uid="{E43D9806-88BA-4D23-822F-5903E0B54FB0}"/>
    <hyperlink ref="M19" r:id="rId37" xr:uid="{9466141F-12DB-489D-8768-5F754818C043}"/>
    <hyperlink ref="M20" r:id="rId38" xr:uid="{0D346CE1-F7CF-487C-BC67-50FF1E5CAEC1}"/>
    <hyperlink ref="M21" r:id="rId39" xr:uid="{670E94E2-605D-4892-99B3-D566099B9051}"/>
    <hyperlink ref="M22" r:id="rId40" xr:uid="{9CC9F964-D3C2-4A16-AFDD-8932258BE8AF}"/>
    <hyperlink ref="M23" r:id="rId41" xr:uid="{B329249C-DBD9-4C9A-91BC-06F9D6FD4A3E}"/>
    <hyperlink ref="M24" r:id="rId42" xr:uid="{3026310E-DED5-44EC-80F8-7E6F8E0E09AB}"/>
    <hyperlink ref="M28" r:id="rId43" xr:uid="{727EEF9F-68EA-44F1-A1E1-5F88B25772E4}"/>
    <hyperlink ref="K32" r:id="rId44" xr:uid="{86C57A7E-24CE-4FA6-A160-8A9A000742FA}"/>
    <hyperlink ref="M32" r:id="rId45" xr:uid="{C03E73F4-436C-4A81-8960-EBD7FAC96F51}"/>
    <hyperlink ref="K36" r:id="rId46" xr:uid="{38D7F0A9-70EA-4A8B-A6B3-ECD653FE4663}"/>
    <hyperlink ref="K37" r:id="rId47" xr:uid="{013FEB5A-8800-4E4D-9141-9DAC23D4F177}"/>
    <hyperlink ref="K38" r:id="rId48" xr:uid="{399297C0-F9CF-481E-A7D2-50FF46C47474}"/>
    <hyperlink ref="K39" r:id="rId49" xr:uid="{2E31CFF0-2233-4F8B-B96B-91F3DD9E0226}"/>
    <hyperlink ref="L39" r:id="rId50" xr:uid="{CC466CE9-00D7-4DC5-85C7-A23AF77D34B0}"/>
    <hyperlink ref="M36" r:id="rId51" xr:uid="{03C178BE-6989-48D0-8E94-5B5DAF650D6F}"/>
    <hyperlink ref="M37" r:id="rId52" xr:uid="{1FD44457-04CC-4A6F-9B69-40389FF712C8}"/>
    <hyperlink ref="M38" r:id="rId53" xr:uid="{51B6292E-E84C-4A64-95DE-A1310D95FAD9}"/>
    <hyperlink ref="K45" r:id="rId54" xr:uid="{55D3CD79-F8ED-417B-83D7-77C2FEFB64CD}"/>
    <hyperlink ref="L45" r:id="rId55" xr:uid="{298CFA63-667A-4C29-A921-289D318AFCAB}"/>
    <hyperlink ref="M13" r:id="rId56" xr:uid="{6308FC5B-EE6B-4523-B6A4-0B7E0578D620}"/>
    <hyperlink ref="K43" r:id="rId57" xr:uid="{86FD6DBF-3E34-485D-B006-990F95DAAD1B}"/>
    <hyperlink ref="N46" r:id="rId58" xr:uid="{DB97CE71-2C22-4EB3-AB15-3508482CFC2F}"/>
  </hyperlinks>
  <pageMargins left="0.7" right="0.7" top="0.75" bottom="0.75" header="0.3" footer="0.3"/>
  <legacy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B733-8FA8-49ED-BB9F-0430831C7787}">
  <dimension ref="A1:H51"/>
  <sheetViews>
    <sheetView tabSelected="1" topLeftCell="A25" workbookViewId="0">
      <selection activeCell="E56" sqref="E56"/>
    </sheetView>
  </sheetViews>
  <sheetFormatPr baseColWidth="10" defaultColWidth="8.83203125" defaultRowHeight="15"/>
  <cols>
    <col min="2" max="2" width="34.1640625" bestFit="1" customWidth="1"/>
    <col min="3" max="3" width="16.33203125" bestFit="1" customWidth="1"/>
    <col min="4" max="4" width="18.1640625" bestFit="1" customWidth="1"/>
    <col min="5" max="5" width="17.6640625" bestFit="1" customWidth="1"/>
    <col min="6" max="6" width="25" bestFit="1" customWidth="1"/>
    <col min="7" max="7" width="17.83203125" bestFit="1" customWidth="1"/>
    <col min="8" max="8" width="19.5" bestFit="1" customWidth="1"/>
    <col min="9" max="9" width="30.6640625" bestFit="1" customWidth="1"/>
  </cols>
  <sheetData>
    <row r="1" spans="1:8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</row>
    <row r="2" spans="1:8">
      <c r="A2" t="str">
        <f>Sheet1!B7</f>
        <v>Al-2024-T6</v>
      </c>
      <c r="B2">
        <f>Sheet1!C7</f>
        <v>2780</v>
      </c>
      <c r="C2">
        <f>Sheet1!D7</f>
        <v>6.7</v>
      </c>
      <c r="D2">
        <f>Sheet1!E7</f>
        <v>2.66</v>
      </c>
      <c r="E2">
        <f>Sheet1!F7</f>
        <v>8.82</v>
      </c>
      <c r="F2">
        <f>Sheet1!G7</f>
        <v>345</v>
      </c>
      <c r="G2">
        <f>Sheet1!I7</f>
        <v>72.400000000000006</v>
      </c>
      <c r="H2">
        <f>Sheet1!J7</f>
        <v>28.5</v>
      </c>
    </row>
    <row r="3" spans="1:8">
      <c r="A3" t="str">
        <f>Sheet1!B8</f>
        <v>Al-2014-T6</v>
      </c>
      <c r="B3">
        <f>Sheet1!C8</f>
        <v>2800</v>
      </c>
      <c r="C3">
        <f>Sheet1!D8</f>
        <v>5.0599999999999996</v>
      </c>
      <c r="D3">
        <f>Sheet1!E8</f>
        <v>2.66</v>
      </c>
      <c r="E3">
        <f>Sheet1!F8</f>
        <v>8.82</v>
      </c>
      <c r="F3">
        <f>Sheet1!G8</f>
        <v>395</v>
      </c>
      <c r="G3">
        <f>Sheet1!I8</f>
        <v>73.099999999999994</v>
      </c>
      <c r="H3">
        <f>Sheet1!J8</f>
        <v>19</v>
      </c>
    </row>
    <row r="4" spans="1:8">
      <c r="A4" t="str">
        <f>Sheet1!B9</f>
        <v>Al-3003-H18</v>
      </c>
      <c r="B4">
        <f>Sheet1!C9</f>
        <v>2730</v>
      </c>
      <c r="C4">
        <f>Sheet1!D9</f>
        <v>3.26</v>
      </c>
      <c r="D4">
        <f>Sheet1!E9</f>
        <v>2.66</v>
      </c>
      <c r="E4">
        <f>Sheet1!F9</f>
        <v>8.82</v>
      </c>
      <c r="F4">
        <f>Sheet1!G9</f>
        <v>186</v>
      </c>
      <c r="G4">
        <f>Sheet1!I9</f>
        <v>68.900000000000006</v>
      </c>
      <c r="H4">
        <f>Sheet1!J9</f>
        <v>28.5</v>
      </c>
    </row>
    <row r="5" spans="1:8">
      <c r="A5" t="str">
        <f>Sheet1!B10</f>
        <v>Al-5052-H38</v>
      </c>
      <c r="B5">
        <f>Sheet1!C10</f>
        <v>2680</v>
      </c>
      <c r="C5">
        <f>Sheet1!D10</f>
        <v>2.81</v>
      </c>
      <c r="D5">
        <f>Sheet1!E10</f>
        <v>2.66</v>
      </c>
      <c r="E5">
        <f>Sheet1!F10</f>
        <v>8.82</v>
      </c>
      <c r="F5">
        <f>Sheet1!G10</f>
        <v>255</v>
      </c>
      <c r="G5">
        <f>Sheet1!I10</f>
        <v>70.3</v>
      </c>
      <c r="H5">
        <f>Sheet1!J10</f>
        <v>28.5</v>
      </c>
    </row>
    <row r="6" spans="1:8">
      <c r="A6" t="str">
        <f>Sheet1!B11</f>
        <v>Al-6061-T6</v>
      </c>
      <c r="B6">
        <f>Sheet1!C11</f>
        <v>2700</v>
      </c>
      <c r="C6">
        <f>Sheet1!D11</f>
        <v>4.5</v>
      </c>
      <c r="D6">
        <f>Sheet1!E11</f>
        <v>2.66</v>
      </c>
      <c r="E6">
        <f>Sheet1!F11</f>
        <v>8.82</v>
      </c>
      <c r="F6">
        <f>Sheet1!G11</f>
        <v>276</v>
      </c>
      <c r="G6">
        <f>Sheet1!I11</f>
        <v>68.900000000000006</v>
      </c>
      <c r="H6">
        <f>Sheet1!J11</f>
        <v>29</v>
      </c>
    </row>
    <row r="7" spans="1:8">
      <c r="A7" t="str">
        <f>Sheet1!B12</f>
        <v>Al-7050-T7451</v>
      </c>
      <c r="B7">
        <f>Sheet1!C12</f>
        <v>2830</v>
      </c>
      <c r="C7">
        <f>Sheet1!D12</f>
        <v>7.31</v>
      </c>
      <c r="D7">
        <f>Sheet1!E12</f>
        <v>2.66</v>
      </c>
      <c r="E7">
        <f>Sheet1!F12</f>
        <v>8.82</v>
      </c>
      <c r="F7">
        <f>Sheet1!G12</f>
        <v>469</v>
      </c>
      <c r="G7">
        <f>Sheet1!I12</f>
        <v>26.9</v>
      </c>
      <c r="H7">
        <f>Sheet1!J12</f>
        <v>31</v>
      </c>
    </row>
    <row r="8" spans="1:8">
      <c r="A8" t="str">
        <f>Sheet1!B13</f>
        <v>Al-7068-T6</v>
      </c>
      <c r="B8">
        <f>Sheet1!C13</f>
        <v>2850</v>
      </c>
      <c r="C8">
        <f>Sheet1!D13</f>
        <v>10.130000000000001</v>
      </c>
      <c r="D8">
        <f>Sheet1!E13</f>
        <v>2.66</v>
      </c>
      <c r="E8">
        <f>Sheet1!F13</f>
        <v>8.82</v>
      </c>
      <c r="F8">
        <f>Sheet1!G13</f>
        <v>683</v>
      </c>
      <c r="G8">
        <f>Sheet1!I13</f>
        <v>73.099999999999994</v>
      </c>
      <c r="H8">
        <f>Sheet1!J13</f>
        <v>22</v>
      </c>
    </row>
    <row r="9" spans="1:8">
      <c r="A9" t="str">
        <f>Sheet1!B14</f>
        <v>Al-7075-T6</v>
      </c>
      <c r="B9">
        <f>Sheet1!C14</f>
        <v>2810</v>
      </c>
      <c r="C9">
        <f>Sheet1!D14</f>
        <v>8.43</v>
      </c>
      <c r="D9">
        <f>Sheet1!E14</f>
        <v>2.66</v>
      </c>
      <c r="E9">
        <f>Sheet1!F14</f>
        <v>8.82</v>
      </c>
      <c r="F9">
        <f>Sheet1!G14</f>
        <v>503</v>
      </c>
      <c r="G9">
        <f>Sheet1!I14</f>
        <v>71.7</v>
      </c>
      <c r="H9">
        <f>Sheet1!J14</f>
        <v>23</v>
      </c>
    </row>
    <row r="10" spans="1:8">
      <c r="A10" t="str">
        <f>Sheet1!B17</f>
        <v>s-steel-301</v>
      </c>
      <c r="B10">
        <f>Sheet1!C17</f>
        <v>8030</v>
      </c>
      <c r="C10">
        <f>Sheet1!D17</f>
        <v>5.58</v>
      </c>
      <c r="D10">
        <f>Sheet1!E17</f>
        <v>1.38</v>
      </c>
      <c r="E10">
        <f>Sheet1!F17</f>
        <v>3.94</v>
      </c>
      <c r="F10">
        <f>Sheet1!G17</f>
        <v>205</v>
      </c>
      <c r="G10">
        <f>Sheet1!I17</f>
        <v>212</v>
      </c>
      <c r="H10">
        <f>Sheet1!J17</f>
        <v>178.5</v>
      </c>
    </row>
    <row r="11" spans="1:8">
      <c r="A11" t="str">
        <f>Sheet1!B18</f>
        <v>s-steel-304</v>
      </c>
      <c r="B11">
        <f>Sheet1!C18</f>
        <v>8000</v>
      </c>
      <c r="C11">
        <f>Sheet1!D18</f>
        <v>2.81</v>
      </c>
      <c r="D11">
        <f>Sheet1!E18</f>
        <v>1.38</v>
      </c>
      <c r="E11">
        <f>Sheet1!F18</f>
        <v>3.94</v>
      </c>
      <c r="F11">
        <f>Sheet1!G18</f>
        <v>215</v>
      </c>
      <c r="G11">
        <f>Sheet1!I18</f>
        <v>193</v>
      </c>
      <c r="H11">
        <f>Sheet1!J18</f>
        <v>173.5</v>
      </c>
    </row>
    <row r="12" spans="1:8">
      <c r="A12" t="str">
        <f>Sheet1!B19</f>
        <v>s-steel-310</v>
      </c>
      <c r="B12">
        <f>Sheet1!C19</f>
        <v>8000</v>
      </c>
      <c r="C12">
        <f>Sheet1!D19</f>
        <v>3.82</v>
      </c>
      <c r="D12">
        <f>Sheet1!E19</f>
        <v>1.38</v>
      </c>
      <c r="E12">
        <f>Sheet1!F19</f>
        <v>3.94</v>
      </c>
      <c r="F12">
        <f>Sheet1!G19</f>
        <v>310</v>
      </c>
      <c r="G12">
        <f>Sheet1!I19</f>
        <v>200</v>
      </c>
      <c r="H12">
        <f>Sheet1!J19</f>
        <v>172.5</v>
      </c>
    </row>
    <row r="13" spans="1:8">
      <c r="A13" t="str">
        <f>Sheet1!B20</f>
        <v>s-steel-316</v>
      </c>
      <c r="B13">
        <f>Sheet1!C20</f>
        <v>8000</v>
      </c>
      <c r="C13">
        <f>Sheet1!D20</f>
        <v>2.81</v>
      </c>
      <c r="D13">
        <f>Sheet1!E20</f>
        <v>1.38</v>
      </c>
      <c r="E13">
        <f>Sheet1!F20</f>
        <v>3.94</v>
      </c>
      <c r="F13">
        <f>Sheet1!G20</f>
        <v>290</v>
      </c>
      <c r="G13">
        <f>Sheet1!I20</f>
        <v>193</v>
      </c>
      <c r="H13">
        <f>Sheet1!J20</f>
        <v>195</v>
      </c>
    </row>
    <row r="14" spans="1:8">
      <c r="A14" t="str">
        <f>Sheet1!B21</f>
        <v>s-steel-321</v>
      </c>
      <c r="B14">
        <f>Sheet1!C21</f>
        <v>8000</v>
      </c>
      <c r="C14">
        <f>Sheet1!D21</f>
        <v>3.94</v>
      </c>
      <c r="D14">
        <f>Sheet1!E21</f>
        <v>1.38</v>
      </c>
      <c r="E14">
        <f>Sheet1!F21</f>
        <v>3.94</v>
      </c>
      <c r="F14">
        <f>Sheet1!G21</f>
        <v>240</v>
      </c>
      <c r="G14">
        <f>Sheet1!I21</f>
        <v>196.5</v>
      </c>
      <c r="H14">
        <f>Sheet1!J21</f>
        <v>179.5</v>
      </c>
    </row>
    <row r="15" spans="1:8">
      <c r="A15" t="str">
        <f>Sheet1!B22</f>
        <v>s-steel-347</v>
      </c>
      <c r="B15">
        <f>Sheet1!C22</f>
        <v>8000</v>
      </c>
      <c r="C15">
        <f>Sheet1!D22</f>
        <v>2.74</v>
      </c>
      <c r="D15">
        <f>Sheet1!E22</f>
        <v>1.38</v>
      </c>
      <c r="E15">
        <f>Sheet1!F22</f>
        <v>3.94</v>
      </c>
      <c r="F15">
        <f>Sheet1!G22</f>
        <v>275</v>
      </c>
      <c r="G15">
        <f>Sheet1!I22</f>
        <v>195</v>
      </c>
      <c r="H15">
        <f>Sheet1!J22</f>
        <v>180</v>
      </c>
    </row>
    <row r="16" spans="1:8">
      <c r="A16" t="str">
        <f>Sheet1!B23</f>
        <v>s-steel-410</v>
      </c>
      <c r="B16">
        <f>Sheet1!C23</f>
        <v>7800</v>
      </c>
      <c r="C16">
        <f>Sheet1!D23</f>
        <v>3.99</v>
      </c>
      <c r="D16">
        <f>Sheet1!E23</f>
        <v>1.38</v>
      </c>
      <c r="E16">
        <f>Sheet1!F23</f>
        <v>3.94</v>
      </c>
      <c r="F16">
        <f>Sheet1!G23</f>
        <v>1225</v>
      </c>
      <c r="G16">
        <f>Sheet1!I23</f>
        <v>200</v>
      </c>
      <c r="H16">
        <f>Sheet1!J23</f>
        <v>75</v>
      </c>
    </row>
    <row r="17" spans="1:8">
      <c r="A17" t="str">
        <f>Sheet1!B24</f>
        <v>s-steel-430</v>
      </c>
      <c r="B17">
        <f>Sheet1!C24</f>
        <v>7800</v>
      </c>
      <c r="C17">
        <f>Sheet1!D24</f>
        <v>1.1200000000000001</v>
      </c>
      <c r="D17">
        <f>Sheet1!E24</f>
        <v>1.38</v>
      </c>
      <c r="E17">
        <f>Sheet1!F24</f>
        <v>3.94</v>
      </c>
      <c r="F17">
        <f>Sheet1!G24</f>
        <v>345</v>
      </c>
      <c r="G17">
        <f>Sheet1!I24</f>
        <v>200</v>
      </c>
      <c r="H17">
        <f>Sheet1!J24</f>
        <v>112.5</v>
      </c>
    </row>
    <row r="18" spans="1:8">
      <c r="A18" t="str">
        <f>Sheet1!B27</f>
        <v>steel-4130</v>
      </c>
      <c r="B18">
        <f>Sheet1!C27</f>
        <v>7850</v>
      </c>
      <c r="C18">
        <f>Sheet1!D27</f>
        <v>1.23</v>
      </c>
      <c r="D18">
        <f>Sheet1!E27</f>
        <v>0.21</v>
      </c>
      <c r="E18">
        <f>Sheet1!F27</f>
        <v>0.96</v>
      </c>
      <c r="F18">
        <f>Sheet1!G27</f>
        <v>460</v>
      </c>
      <c r="G18">
        <f>Sheet1!I27</f>
        <v>205</v>
      </c>
      <c r="H18">
        <f>Sheet1!J27</f>
        <v>61.5</v>
      </c>
    </row>
    <row r="19" spans="1:8">
      <c r="A19" t="str">
        <f>Sheet1!B28</f>
        <v>steel-4340</v>
      </c>
      <c r="B19">
        <f>Sheet1!C28</f>
        <v>7850</v>
      </c>
      <c r="C19">
        <f>Sheet1!D28</f>
        <v>1.46</v>
      </c>
      <c r="D19">
        <f>Sheet1!E28</f>
        <v>0.21</v>
      </c>
      <c r="E19">
        <f>Sheet1!F28</f>
        <v>0.96</v>
      </c>
      <c r="F19">
        <f>Sheet1!G28</f>
        <v>470</v>
      </c>
      <c r="G19">
        <f>Sheet1!I28</f>
        <v>192</v>
      </c>
      <c r="H19">
        <f>Sheet1!J28</f>
        <v>52</v>
      </c>
    </row>
    <row r="20" spans="1:8">
      <c r="A20" t="str">
        <f>Sheet1!B31</f>
        <v>Ni-625</v>
      </c>
      <c r="B20">
        <f>Sheet1!C31</f>
        <v>8440</v>
      </c>
      <c r="C20">
        <f>Sheet1!D31</f>
        <v>20.65</v>
      </c>
      <c r="D20">
        <f>Sheet1!E31</f>
        <v>27.68</v>
      </c>
      <c r="E20">
        <f>Sheet1!F31</f>
        <v>13.1</v>
      </c>
      <c r="F20">
        <f>Sheet1!G31</f>
        <v>720</v>
      </c>
      <c r="G20">
        <f>Sheet1!I31</f>
        <v>208</v>
      </c>
      <c r="H20">
        <f>Sheet1!J31</f>
        <v>18</v>
      </c>
    </row>
    <row r="21" spans="1:8">
      <c r="A21" t="str">
        <f>Sheet1!B32</f>
        <v>Ni-718</v>
      </c>
      <c r="B21">
        <f>Sheet1!C32</f>
        <v>8230</v>
      </c>
      <c r="C21">
        <f>Sheet1!D32</f>
        <v>23.61</v>
      </c>
      <c r="D21">
        <f>Sheet1!E32</f>
        <v>27.68</v>
      </c>
      <c r="E21">
        <f>Sheet1!F32</f>
        <v>13.1</v>
      </c>
      <c r="F21">
        <f>Sheet1!G32</f>
        <v>1175</v>
      </c>
      <c r="G21">
        <f>Sheet1!I32</f>
        <v>200</v>
      </c>
      <c r="H21">
        <f>Sheet1!J32</f>
        <v>18</v>
      </c>
    </row>
    <row r="22" spans="1:8">
      <c r="A22" t="str">
        <f>Sheet1!B35</f>
        <v>Ti-6AL-4V</v>
      </c>
      <c r="B22">
        <f>Sheet1!C35</f>
        <v>4430</v>
      </c>
      <c r="C22">
        <f>Sheet1!D35</f>
        <v>20.09</v>
      </c>
      <c r="D22">
        <f>Sheet1!E35</f>
        <v>19.46</v>
      </c>
      <c r="E22">
        <f>Sheet1!F35</f>
        <v>30.1</v>
      </c>
      <c r="F22">
        <f>Sheet1!G35</f>
        <v>880</v>
      </c>
      <c r="G22">
        <f>Sheet1!I35</f>
        <v>114</v>
      </c>
      <c r="H22">
        <f>Sheet1!J35</f>
        <v>75</v>
      </c>
    </row>
    <row r="23" spans="1:8">
      <c r="A23" t="str">
        <f>Sheet1!B36</f>
        <v>Ti-6Al-2Sn-4Zr-6Mo</v>
      </c>
      <c r="B23">
        <f>Sheet1!C36</f>
        <v>4650</v>
      </c>
      <c r="C23">
        <f>Sheet1!D36</f>
        <v>30</v>
      </c>
      <c r="D23">
        <f>Sheet1!E36</f>
        <v>19.46</v>
      </c>
      <c r="E23">
        <f>Sheet1!F36</f>
        <v>30.1</v>
      </c>
      <c r="F23">
        <f>Sheet1!G36</f>
        <v>1120</v>
      </c>
      <c r="G23">
        <f>Sheet1!I36</f>
        <v>114</v>
      </c>
      <c r="H23">
        <f>Sheet1!J36</f>
        <v>34</v>
      </c>
    </row>
    <row r="24" spans="1:8">
      <c r="A24" t="str">
        <f>Sheet1!B37</f>
        <v>Ti-3Al-2.5V</v>
      </c>
      <c r="B24">
        <f>Sheet1!C37</f>
        <v>4480</v>
      </c>
      <c r="C24">
        <f>Sheet1!D37</f>
        <v>54.54</v>
      </c>
      <c r="D24">
        <f>Sheet1!E37</f>
        <v>19.46</v>
      </c>
      <c r="E24">
        <f>Sheet1!F37</f>
        <v>30.1</v>
      </c>
      <c r="F24">
        <f>Sheet1!G37</f>
        <v>500</v>
      </c>
      <c r="G24">
        <f>Sheet1!I37</f>
        <v>100</v>
      </c>
      <c r="H24">
        <f>Sheet1!J37</f>
        <v>100</v>
      </c>
    </row>
    <row r="25" spans="1:8">
      <c r="A25" t="str">
        <f>Sheet1!B38</f>
        <v>Ti-10V-2Fe-3Al</v>
      </c>
      <c r="B25">
        <f>Sheet1!C38</f>
        <v>4650</v>
      </c>
      <c r="C25">
        <f>Sheet1!D38</f>
        <v>30</v>
      </c>
      <c r="D25">
        <f>Sheet1!E38</f>
        <v>19.46</v>
      </c>
      <c r="E25">
        <f>Sheet1!F38</f>
        <v>30.1</v>
      </c>
      <c r="F25">
        <f>Sheet1!G38</f>
        <v>930</v>
      </c>
      <c r="G25">
        <f>Sheet1!I38</f>
        <v>110</v>
      </c>
      <c r="H25">
        <f>Sheet1!J38</f>
        <v>110</v>
      </c>
    </row>
    <row r="26" spans="1:8">
      <c r="A26" t="str">
        <f>Sheet1!B39</f>
        <v>Ti-15V-3Cr-3Sn-3Al</v>
      </c>
      <c r="B26">
        <f>Sheet1!C39</f>
        <v>4780</v>
      </c>
      <c r="C26">
        <f>Sheet1!D39</f>
        <v>25</v>
      </c>
      <c r="D26">
        <f>Sheet1!E39</f>
        <v>19.46</v>
      </c>
      <c r="E26">
        <f>Sheet1!F39</f>
        <v>30.1</v>
      </c>
      <c r="F26">
        <f>Sheet1!G39</f>
        <v>780</v>
      </c>
      <c r="G26">
        <f>Sheet1!I39</f>
        <v>82</v>
      </c>
      <c r="H26">
        <f>Sheet1!J39</f>
        <v>117</v>
      </c>
    </row>
    <row r="27" spans="1:8">
      <c r="A27" t="str">
        <f>Sheet1!B42</f>
        <v>CFRP</v>
      </c>
      <c r="B27">
        <f>Sheet1!C42</f>
        <v>1550</v>
      </c>
      <c r="C27">
        <f>Sheet1!D42</f>
        <v>40</v>
      </c>
      <c r="D27">
        <f>Sheet1!E42</f>
        <v>4.3899999999999997</v>
      </c>
      <c r="E27">
        <f>Sheet1!F42</f>
        <v>24.65</v>
      </c>
      <c r="F27">
        <f>Sheet1!G42</f>
        <v>825</v>
      </c>
      <c r="G27">
        <f>Sheet1!I42</f>
        <v>110</v>
      </c>
      <c r="H27">
        <f>Sheet1!J42</f>
        <v>13</v>
      </c>
    </row>
    <row r="28" spans="1:8">
      <c r="A28" t="str">
        <f>Sheet1!B43</f>
        <v>AFRP</v>
      </c>
      <c r="B28">
        <f>Sheet1!C43</f>
        <v>1438</v>
      </c>
      <c r="C28">
        <f>Sheet1!D43</f>
        <v>30</v>
      </c>
      <c r="D28">
        <f>Sheet1!E43</f>
        <v>3.92</v>
      </c>
      <c r="E28">
        <f>Sheet1!F43</f>
        <v>4.12</v>
      </c>
      <c r="F28">
        <f>Sheet1!G43</f>
        <v>170</v>
      </c>
      <c r="G28">
        <f>Sheet1!I43</f>
        <v>110</v>
      </c>
      <c r="H28">
        <f>Sheet1!J43</f>
        <v>0</v>
      </c>
    </row>
    <row r="29" spans="1:8">
      <c r="A29" t="str">
        <f>Sheet1!B44</f>
        <v>GFRP</v>
      </c>
      <c r="B29">
        <f>Sheet1!C44</f>
        <v>1900</v>
      </c>
      <c r="C29">
        <f>Sheet1!D44</f>
        <v>29</v>
      </c>
      <c r="D29">
        <f>Sheet1!E44</f>
        <v>7.0000000000000007E-2</v>
      </c>
      <c r="E29">
        <f>Sheet1!F44</f>
        <v>0.34</v>
      </c>
      <c r="F29">
        <f>Sheet1!G44</f>
        <v>150</v>
      </c>
      <c r="G29">
        <f>Sheet1!I44</f>
        <v>22</v>
      </c>
      <c r="H29">
        <f>Sheet1!J44</f>
        <v>15</v>
      </c>
    </row>
    <row r="30" spans="1:8">
      <c r="A30" t="str">
        <f>Sheet1!B45</f>
        <v>GLARE</v>
      </c>
      <c r="B30">
        <f>Sheet1!C45</f>
        <v>2450</v>
      </c>
      <c r="C30">
        <f>Sheet1!D45</f>
        <v>100</v>
      </c>
      <c r="D30">
        <f>Sheet1!E45</f>
        <v>4.0599999999999996</v>
      </c>
      <c r="E30">
        <f>Sheet1!F45</f>
        <v>17.18</v>
      </c>
      <c r="F30">
        <f>Sheet1!G45</f>
        <v>284</v>
      </c>
      <c r="G30">
        <f>Sheet1!I45</f>
        <v>58.1</v>
      </c>
      <c r="H30">
        <f>Sheet1!J45</f>
        <v>3.75</v>
      </c>
    </row>
    <row r="31" spans="1:8">
      <c r="A31" t="str">
        <f>Sheet1!B46</f>
        <v>ARALL</v>
      </c>
      <c r="B31">
        <f>Sheet1!C46</f>
        <v>2450</v>
      </c>
      <c r="C31">
        <f>Sheet1!D46</f>
        <v>15</v>
      </c>
      <c r="D31">
        <f>Sheet1!E46</f>
        <v>4</v>
      </c>
      <c r="E31">
        <f>Sheet1!F46</f>
        <v>20</v>
      </c>
      <c r="F31">
        <f>Sheet1!G46</f>
        <v>600</v>
      </c>
      <c r="G31">
        <f>Sheet1!I46</f>
        <v>70</v>
      </c>
      <c r="H31">
        <f>Sheet1!J46</f>
        <v>0</v>
      </c>
    </row>
    <row r="32" spans="1:8">
      <c r="A32" t="s">
        <v>175</v>
      </c>
      <c r="B32">
        <f>Sheet1!C49</f>
        <v>1190</v>
      </c>
      <c r="C32">
        <f>Sheet1!D49</f>
        <v>2.85</v>
      </c>
      <c r="D32">
        <f>Sheet1!E49</f>
        <v>1.37</v>
      </c>
      <c r="E32">
        <f>Sheet1!F49</f>
        <v>6.8</v>
      </c>
      <c r="F32">
        <f>Sheet1!G49</f>
        <v>63</v>
      </c>
      <c r="G32">
        <f>Sheet1!I49</f>
        <v>3</v>
      </c>
      <c r="H32">
        <f>Sheet1!J49</f>
        <v>2.2999999999999998</v>
      </c>
    </row>
    <row r="33" spans="1:8">
      <c r="A33" t="s">
        <v>176</v>
      </c>
      <c r="B33">
        <f>Sheet1!C50</f>
        <v>1130</v>
      </c>
      <c r="C33">
        <f>Sheet1!D50</f>
        <v>4.3</v>
      </c>
      <c r="D33">
        <f>Sheet1!E50</f>
        <v>1.4</v>
      </c>
      <c r="E33">
        <f>Sheet1!F50</f>
        <v>8</v>
      </c>
      <c r="F33">
        <f>Sheet1!G50</f>
        <v>73</v>
      </c>
      <c r="G33">
        <f>Sheet1!I50</f>
        <v>2.9</v>
      </c>
      <c r="H33">
        <f>Sheet1!J50</f>
        <v>3.9</v>
      </c>
    </row>
    <row r="34" spans="1:8">
      <c r="A34" t="s">
        <v>177</v>
      </c>
      <c r="B34">
        <f>Sheet1!C51</f>
        <v>1150</v>
      </c>
      <c r="C34">
        <f>Sheet1!D51</f>
        <v>4.8499999999999996</v>
      </c>
      <c r="D34">
        <f>Sheet1!E51</f>
        <v>1.47</v>
      </c>
      <c r="E34">
        <f>Sheet1!F51</f>
        <v>6.0500000000000007</v>
      </c>
      <c r="F34">
        <f>Sheet1!G51</f>
        <v>65</v>
      </c>
      <c r="G34">
        <f>Sheet1!I51</f>
        <v>2.2000000000000002</v>
      </c>
      <c r="H34">
        <f>Sheet1!J51</f>
        <v>3.4</v>
      </c>
    </row>
    <row r="35" spans="1:8">
      <c r="A35" t="s">
        <v>178</v>
      </c>
      <c r="B35">
        <f>Sheet1!C52</f>
        <v>1100</v>
      </c>
      <c r="C35">
        <f>Sheet1!D52</f>
        <v>2.5499999999999998</v>
      </c>
      <c r="D35">
        <f>Sheet1!E52</f>
        <v>1.49</v>
      </c>
      <c r="E35">
        <f>Sheet1!F52</f>
        <v>3.8</v>
      </c>
      <c r="F35">
        <f>Sheet1!G52</f>
        <v>35</v>
      </c>
      <c r="G35">
        <f>Sheet1!I52</f>
        <v>2</v>
      </c>
      <c r="H35">
        <f>Sheet1!J52</f>
        <v>2.8</v>
      </c>
    </row>
    <row r="36" spans="1:8">
      <c r="A36" t="s">
        <v>179</v>
      </c>
      <c r="B36">
        <f>Sheet1!C53</f>
        <v>2150</v>
      </c>
      <c r="C36">
        <f>Sheet1!D53</f>
        <v>16</v>
      </c>
      <c r="D36">
        <f>Sheet1!E53</f>
        <v>2.0499999999999998</v>
      </c>
      <c r="E36">
        <f>Sheet1!F53</f>
        <v>6</v>
      </c>
      <c r="F36">
        <f>Sheet1!G53</f>
        <v>20</v>
      </c>
      <c r="G36">
        <f>Sheet1!I53</f>
        <v>0.5</v>
      </c>
      <c r="H36">
        <f>Sheet1!J53</f>
        <v>1.5</v>
      </c>
    </row>
    <row r="37" spans="1:8">
      <c r="A37" t="s">
        <v>180</v>
      </c>
      <c r="B37">
        <f>Sheet1!C54</f>
        <v>1310</v>
      </c>
      <c r="C37">
        <f>Sheet1!D54</f>
        <v>97</v>
      </c>
      <c r="D37">
        <f>Sheet1!E54</f>
        <v>25.86</v>
      </c>
      <c r="E37">
        <f>Sheet1!F54</f>
        <v>23</v>
      </c>
      <c r="F37">
        <f>Sheet1!G54</f>
        <v>80</v>
      </c>
      <c r="G37">
        <f>Sheet1!I54</f>
        <v>3.9</v>
      </c>
      <c r="H37">
        <f>Sheet1!J54</f>
        <v>3.5</v>
      </c>
    </row>
    <row r="38" spans="1:8">
      <c r="A38" t="s">
        <v>181</v>
      </c>
      <c r="B38">
        <f>Sheet1!C55</f>
        <v>1450</v>
      </c>
      <c r="C38">
        <f>Sheet1!D55</f>
        <v>2.1</v>
      </c>
      <c r="D38">
        <f>Sheet1!E55</f>
        <v>1.7</v>
      </c>
      <c r="E38">
        <f>Sheet1!F55</f>
        <v>2.5</v>
      </c>
      <c r="F38">
        <f>Sheet1!G55</f>
        <v>43.5</v>
      </c>
      <c r="G38">
        <f>Sheet1!I55</f>
        <v>3.1</v>
      </c>
      <c r="H38">
        <f>Sheet1!J55</f>
        <v>3.3</v>
      </c>
    </row>
    <row r="39" spans="1:8">
      <c r="A39" t="s">
        <v>182</v>
      </c>
      <c r="B39">
        <f>Sheet1!C56</f>
        <v>900</v>
      </c>
      <c r="C39">
        <f>Sheet1!D56</f>
        <v>2.25</v>
      </c>
      <c r="D39">
        <f>Sheet1!E56</f>
        <v>1.28</v>
      </c>
      <c r="E39">
        <f>Sheet1!F56</f>
        <v>3.15</v>
      </c>
      <c r="F39">
        <f>Sheet1!G56</f>
        <v>29</v>
      </c>
      <c r="G39">
        <f>Sheet1!I56</f>
        <v>1.3</v>
      </c>
      <c r="H39">
        <f>Sheet1!J56</f>
        <v>1.9</v>
      </c>
    </row>
    <row r="40" spans="1:8">
      <c r="A40" t="s">
        <v>183</v>
      </c>
      <c r="B40">
        <f>Sheet1!C57</f>
        <v>950</v>
      </c>
      <c r="C40">
        <f>Sheet1!D57</f>
        <v>2.2000000000000002</v>
      </c>
      <c r="D40">
        <f>Sheet1!E57</f>
        <v>0.08</v>
      </c>
      <c r="E40">
        <f>Sheet1!F57</f>
        <v>2.75</v>
      </c>
      <c r="F40">
        <f>Sheet1!G57</f>
        <v>23.5</v>
      </c>
      <c r="G40">
        <f>Sheet1!I57</f>
        <v>0.8</v>
      </c>
      <c r="H40">
        <f>Sheet1!J57</f>
        <v>1.6</v>
      </c>
    </row>
    <row r="41" spans="1:8">
      <c r="A41" t="str">
        <f>Sheet1!B60</f>
        <v>Sitka-spruce</v>
      </c>
      <c r="B41">
        <f>Sheet1!C60</f>
        <v>340</v>
      </c>
      <c r="C41">
        <f>Sheet1!D60</f>
        <v>87</v>
      </c>
      <c r="D41">
        <f>Sheet1!E60</f>
        <v>-0.06</v>
      </c>
      <c r="E41">
        <f>Sheet1!F60</f>
        <v>-0.64</v>
      </c>
      <c r="F41">
        <f>Sheet1!G60</f>
        <v>20.7</v>
      </c>
      <c r="G41">
        <f>Sheet1!I60</f>
        <v>8.14</v>
      </c>
      <c r="H41">
        <f>Sheet1!J60</f>
        <v>7</v>
      </c>
    </row>
    <row r="42" spans="1:8">
      <c r="A42" t="str">
        <f>Sheet1!B61</f>
        <v>Birch</v>
      </c>
      <c r="B42">
        <f>Sheet1!C61</f>
        <v>710</v>
      </c>
      <c r="C42">
        <f>Sheet1!D61</f>
        <v>71.599999999999994</v>
      </c>
      <c r="D42">
        <f>Sheet1!E61</f>
        <v>-0.03</v>
      </c>
      <c r="E42">
        <f>Sheet1!F61</f>
        <v>-0.52</v>
      </c>
      <c r="F42">
        <f>Sheet1!G61</f>
        <v>37.1</v>
      </c>
      <c r="G42">
        <f>Sheet1!I61</f>
        <v>10.6</v>
      </c>
      <c r="H42">
        <f>Sheet1!J61</f>
        <v>8</v>
      </c>
    </row>
    <row r="43" spans="1:8">
      <c r="A43" t="str">
        <f>Sheet1!B62</f>
        <v>Ash</v>
      </c>
      <c r="B43">
        <f>Sheet1!C62</f>
        <v>550</v>
      </c>
      <c r="C43">
        <f>Sheet1!D62</f>
        <v>34.700000000000003</v>
      </c>
      <c r="D43">
        <f>Sheet1!E62</f>
        <v>-0.03</v>
      </c>
      <c r="E43">
        <f>Sheet1!F62</f>
        <v>-0.52</v>
      </c>
      <c r="F43">
        <f>Sheet1!G62</f>
        <v>34</v>
      </c>
      <c r="G43">
        <f>Sheet1!I62</f>
        <v>9.31</v>
      </c>
      <c r="H43">
        <f>Sheet1!J62</f>
        <v>7</v>
      </c>
    </row>
    <row r="44" spans="1:8">
      <c r="A44" t="str">
        <f>Sheet1!B63</f>
        <v>Douglas-fir</v>
      </c>
      <c r="B44">
        <f>Sheet1!C63</f>
        <v>450</v>
      </c>
      <c r="C44">
        <f>Sheet1!D63</f>
        <v>202.4</v>
      </c>
      <c r="D44">
        <f>Sheet1!E63</f>
        <v>-0.04</v>
      </c>
      <c r="E44">
        <f>Sheet1!F63</f>
        <v>-0.56999999999999995</v>
      </c>
      <c r="F44">
        <f>Sheet1!G63</f>
        <v>34.5</v>
      </c>
      <c r="G44">
        <f>Sheet1!I63</f>
        <v>10.9</v>
      </c>
      <c r="H44">
        <f>Sheet1!J63</f>
        <v>6</v>
      </c>
    </row>
    <row r="45" spans="1:8">
      <c r="A45" t="str">
        <f>Sheet1!B69</f>
        <v>Copper</v>
      </c>
      <c r="B45">
        <f>Sheet1!C69</f>
        <v>8200</v>
      </c>
      <c r="C45">
        <f>Sheet1!D69</f>
        <v>7.45</v>
      </c>
      <c r="D45">
        <f>Sheet1!E69</f>
        <v>0.25</v>
      </c>
      <c r="E45">
        <f>Sheet1!F69</f>
        <v>1.45</v>
      </c>
      <c r="F45">
        <f>Sheet1!G69</f>
        <v>265</v>
      </c>
      <c r="G45">
        <f>Sheet1!I69</f>
        <v>125</v>
      </c>
      <c r="H45">
        <f>Sheet1!J69</f>
        <v>60</v>
      </c>
    </row>
    <row r="46" spans="1:8">
      <c r="A46" t="str">
        <f>Sheet1!B70</f>
        <v>Tungsten</v>
      </c>
      <c r="B46">
        <f>Sheet1!C70</f>
        <v>15400</v>
      </c>
      <c r="C46">
        <f>Sheet1!D70</f>
        <v>54</v>
      </c>
      <c r="D46">
        <f>Sheet1!E70</f>
        <v>8.25</v>
      </c>
      <c r="E46">
        <f>Sheet1!F70</f>
        <v>2.87</v>
      </c>
      <c r="F46">
        <f>Sheet1!G70</f>
        <v>665</v>
      </c>
      <c r="G46">
        <f>Sheet1!I70</f>
        <v>345</v>
      </c>
      <c r="H46">
        <f>Sheet1!J70</f>
        <v>55</v>
      </c>
    </row>
    <row r="47" spans="1:8">
      <c r="A47" t="str">
        <f>Sheet1!B71</f>
        <v>Magnesium</v>
      </c>
      <c r="B47">
        <f>Sheet1!C71</f>
        <v>1850</v>
      </c>
      <c r="C47">
        <f>Sheet1!D71</f>
        <v>3.25</v>
      </c>
      <c r="D47">
        <f>Sheet1!E71</f>
        <v>3.72</v>
      </c>
      <c r="E47">
        <f>Sheet1!F71</f>
        <v>25.87</v>
      </c>
      <c r="F47">
        <f>Sheet1!G71</f>
        <v>235</v>
      </c>
      <c r="G47">
        <f>Sheet1!I71</f>
        <v>44.5</v>
      </c>
      <c r="H47">
        <f>Sheet1!J71</f>
        <v>15</v>
      </c>
    </row>
    <row r="48" spans="1:8">
      <c r="A48" t="str">
        <f>Sheet1!B74</f>
        <v>Tungsten-carbide</v>
      </c>
      <c r="B48">
        <f>Sheet1!C74</f>
        <v>10550</v>
      </c>
      <c r="C48">
        <f>Sheet1!D74</f>
        <v>24</v>
      </c>
      <c r="D48">
        <f>Sheet1!E74</f>
        <v>26.07</v>
      </c>
      <c r="E48">
        <f>Sheet1!F74</f>
        <v>2.74</v>
      </c>
      <c r="F48">
        <f>Sheet1!G74</f>
        <v>445</v>
      </c>
      <c r="G48">
        <f>Sheet1!I74</f>
        <v>665</v>
      </c>
      <c r="H48">
        <f>Sheet1!J74</f>
        <v>2.9</v>
      </c>
    </row>
    <row r="49" spans="1:8">
      <c r="A49" t="str">
        <f>Sheet1!B75</f>
        <v>Aluminium-nitride</v>
      </c>
      <c r="B49">
        <f>Sheet1!C75</f>
        <v>3295</v>
      </c>
      <c r="C49">
        <f>Sheet1!D75</f>
        <v>135</v>
      </c>
      <c r="D49">
        <f>Sheet1!E75</f>
        <v>1.46</v>
      </c>
      <c r="E49">
        <f>Sheet1!F75</f>
        <v>5.03</v>
      </c>
      <c r="F49">
        <f>Sheet1!G75</f>
        <v>325</v>
      </c>
      <c r="G49">
        <f>Sheet1!I75</f>
        <v>325</v>
      </c>
      <c r="H49">
        <f>Sheet1!J75</f>
        <v>3</v>
      </c>
    </row>
    <row r="50" spans="1:8">
      <c r="A50" t="str">
        <f>Sheet1!B76</f>
        <v>Silica-glass</v>
      </c>
      <c r="B50">
        <f>Sheet1!C76</f>
        <v>2200</v>
      </c>
      <c r="C50">
        <f>Sheet1!D76</f>
        <v>8</v>
      </c>
      <c r="D50">
        <f>Sheet1!E76</f>
        <v>0.49</v>
      </c>
      <c r="E50">
        <f>Sheet1!F76</f>
        <v>2.83</v>
      </c>
      <c r="F50">
        <f>Sheet1!G76</f>
        <v>103</v>
      </c>
      <c r="G50">
        <f>Sheet1!I76</f>
        <v>71</v>
      </c>
      <c r="H50">
        <f>Sheet1!J76</f>
        <v>0.7</v>
      </c>
    </row>
    <row r="51" spans="1:8">
      <c r="A51" t="str">
        <f>Sheet1!B77</f>
        <v>Silicon-carbide</v>
      </c>
      <c r="B51">
        <f>Sheet1!C77</f>
        <v>3150</v>
      </c>
      <c r="C51">
        <f>Sheet1!D77</f>
        <v>18</v>
      </c>
      <c r="D51">
        <f>Sheet1!E77</f>
        <v>3.43</v>
      </c>
      <c r="E51">
        <f>Sheet1!F77</f>
        <v>17.399999999999999</v>
      </c>
      <c r="F51">
        <f>Sheet1!G77</f>
        <v>505</v>
      </c>
      <c r="G51">
        <f>Sheet1!I77</f>
        <v>430</v>
      </c>
      <c r="H51">
        <f>Sheet1!J77</f>
        <v>4.3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1" ma:contentTypeDescription="Een nieuw document maken." ma:contentTypeScope="" ma:versionID="a0eda8cf96781d630933708f49408618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999089c6b6c8d8479fe2059a52f66298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35c5895-7b8b-497b-a5fd-91ce7e903e5a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5DBE7F-03A2-4811-BB48-4CC5E2E607F1}">
  <ds:schemaRefs>
    <ds:schemaRef ds:uri="http://schemas.microsoft.com/office/2006/metadata/properties"/>
    <ds:schemaRef ds:uri="http://schemas.microsoft.com/office/infopath/2007/PartnerControls"/>
    <ds:schemaRef ds:uri="46afbdc8-40ba-417d-b3e9-facef3290d04"/>
    <ds:schemaRef ds:uri="1f525c1f-400e-47f8-8a8b-5e89483b5ff6"/>
  </ds:schemaRefs>
</ds:datastoreItem>
</file>

<file path=customXml/itemProps2.xml><?xml version="1.0" encoding="utf-8"?>
<ds:datastoreItem xmlns:ds="http://schemas.openxmlformats.org/officeDocument/2006/customXml" ds:itemID="{222DE826-ACCC-4E24-AE0D-A4319801D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C46062-5973-4779-AB8C-CA727C4136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2006-09-16T00:00:00Z</dcterms:created>
  <dcterms:modified xsi:type="dcterms:W3CDTF">2023-06-08T15:18:28Z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