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rindal\AppData\Local\Microsoft\Windows\INetCache\Content.Outlook\X61KOBW4\"/>
    </mc:Choice>
  </mc:AlternateContent>
  <bookViews>
    <workbookView xWindow="0" yWindow="0" windowWidth="25170" windowHeight="7230"/>
  </bookViews>
  <sheets>
    <sheet name="Summary" sheetId="8153" r:id="rId1"/>
    <sheet name="Compatibility test results" sheetId="8151" r:id="rId2"/>
    <sheet name="Details" sheetId="8152" r:id="rId3"/>
  </sheets>
  <calcPr calcId="152511"/>
</workbook>
</file>

<file path=xl/calcChain.xml><?xml version="1.0" encoding="utf-8"?>
<calcChain xmlns="http://schemas.openxmlformats.org/spreadsheetml/2006/main">
  <c r="E12" i="8151" l="1"/>
  <c r="C16" i="8151" l="1"/>
  <c r="C7" i="8151"/>
  <c r="C12" i="8151"/>
  <c r="E25" i="8151" l="1"/>
  <c r="G25" i="8151"/>
  <c r="G22" i="8151"/>
  <c r="G19" i="8151"/>
  <c r="G18" i="8151"/>
  <c r="G17" i="8151"/>
  <c r="G16" i="8151"/>
  <c r="G15" i="8151"/>
  <c r="G14" i="8151"/>
  <c r="G12" i="8151"/>
  <c r="G11" i="8151"/>
  <c r="G9" i="8151"/>
  <c r="G8" i="8151"/>
  <c r="G7" i="8151"/>
  <c r="E22" i="8151"/>
  <c r="E19" i="8151"/>
  <c r="E18" i="8151"/>
  <c r="E17" i="8151"/>
  <c r="E16" i="8151"/>
  <c r="E15" i="8151"/>
  <c r="E14" i="8151"/>
  <c r="E11" i="8151"/>
  <c r="E9" i="8151"/>
  <c r="E8" i="8151"/>
  <c r="E7" i="8151"/>
  <c r="C25" i="8151"/>
  <c r="C22" i="8151"/>
  <c r="C19" i="8151"/>
  <c r="C18" i="8151"/>
  <c r="C17" i="8151"/>
  <c r="C15" i="8151"/>
  <c r="C14" i="8151"/>
  <c r="C11" i="8151"/>
  <c r="C9" i="8151"/>
  <c r="C8" i="8151"/>
  <c r="G6" i="8151" l="1"/>
  <c r="E6" i="8151"/>
  <c r="C6" i="8151"/>
</calcChain>
</file>

<file path=xl/sharedStrings.xml><?xml version="1.0" encoding="utf-8"?>
<sst xmlns="http://schemas.openxmlformats.org/spreadsheetml/2006/main" count="181" uniqueCount="82">
  <si>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</si>
  <si>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</si>
  <si>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</si>
  <si>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</si>
  <si>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</si>
  <si>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</si>
  <si>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</si>
  <si>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</si>
  <si>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 xml:space="preserve">Third party Product: </t>
  </si>
  <si>
    <t>Pass</t>
  </si>
  <si>
    <t>ENV1</t>
  </si>
  <si>
    <t>ENV2</t>
  </si>
  <si>
    <t>ENV3</t>
  </si>
  <si>
    <t>Release date</t>
  </si>
  <si>
    <t>Issues</t>
  </si>
  <si>
    <t>(No Selection)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</si>
  <si>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</si>
  <si>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</si>
  <si>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</si>
  <si>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</si>
  <si>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</si>
  <si>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</si>
  <si>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</si>
  <si>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</si>
  <si>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</si>
  <si>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</si>
  <si>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</si>
  <si>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SO version</t>
  </si>
  <si>
    <t xml:space="preserve">No special behavior was observed. </t>
  </si>
  <si>
    <t>Sales and Marketing - Win</t>
  </si>
  <si>
    <t>SM win client, Dbsetup, SO Ribbon, MailLink, Reporter Studio</t>
  </si>
  <si>
    <t>Sales and Marketing - Web</t>
  </si>
  <si>
    <t>DB compatibility test for Win was carried out. Ad hoc testing was done as well.</t>
  </si>
  <si>
    <t>SM Web</t>
  </si>
  <si>
    <t>DB compatibility test for Web was carried out. Ad hoc testing was done as well.</t>
  </si>
  <si>
    <t xml:space="preserve">DB compatibility test case. Ad hoc testing </t>
  </si>
  <si>
    <t>Compatibility test case for DB was carried out and found 1 issue.</t>
  </si>
  <si>
    <t>SQL Server 2016</t>
  </si>
  <si>
    <t>42002: DB Compatibility - 7.5 SR2:  SQL server 2016 option is not available when running web installation set up.</t>
  </si>
  <si>
    <t>42004: DB Compatibility - 8.0 SR1:  Windows app admin displays SQL server 2014 for the installed  SQL server 2016 DB</t>
  </si>
  <si>
    <t>1 issue found (42002)</t>
  </si>
  <si>
    <t>42005: DB Compatibility - 7.5 SR2:  Windows app admin displays SQL server 2014 for the installed  SQL server 2016 DB</t>
  </si>
  <si>
    <t>1 issue found (42005)</t>
  </si>
  <si>
    <t>Passed</t>
  </si>
  <si>
    <t>SM Win server (Win 2008 x64 R2) and Client (Win 7 x32) in different machines</t>
  </si>
  <si>
    <t>SM Web server (Win 2008 x64 R2) and Client (Win 7 x32) in different machines</t>
  </si>
  <si>
    <t>SM Web server (Win 2008 R2 x64) and Client (Win 8.1 x64) in different machines</t>
  </si>
  <si>
    <t>1 issue found (42003)</t>
  </si>
  <si>
    <t>1 issue found (42004)</t>
  </si>
  <si>
    <t>42003: DB Compatibility - 8.0 SR1:  SQL server 2016 option is not available when running web installation set up.</t>
  </si>
  <si>
    <t>SM Win server (Win 2008 R2 x64) and Client (Win 8.1 x64) in different machines</t>
  </si>
  <si>
    <t>8.0.5893.a</t>
  </si>
  <si>
    <t>7.5.5885b</t>
  </si>
  <si>
    <t>Customer Service</t>
  </si>
  <si>
    <t>2016-02-03  </t>
  </si>
  <si>
    <t>13.0.1000.281 / CTP 3.3</t>
  </si>
  <si>
    <t>CS /Mailings</t>
  </si>
  <si>
    <t>Server 2008 R2 / Client 8.1/Chrome</t>
  </si>
  <si>
    <t>Installation and smoke testing</t>
  </si>
  <si>
    <t>No issues found</t>
  </si>
  <si>
    <t>No issue found</t>
  </si>
  <si>
    <t>Customer Service/Mailings</t>
  </si>
  <si>
    <t>Server 2012 R2/ Client Win 8.1 Chrome</t>
  </si>
  <si>
    <t>Installation and smoke testing/ https://docs.google.com/spreadsheets/d/1OOhuoljVguS8n7PN7VFa4lIVfGHxM7cDy1a2U0-mwMI/edit#gid=0</t>
  </si>
  <si>
    <t>Pocket CRM</t>
  </si>
  <si>
    <t>CS 7.5 SR2</t>
  </si>
  <si>
    <t>Sales and Marketing 8.0 SR1 - Web</t>
  </si>
  <si>
    <t>Sales and Marketing 8.0 SR1- Win</t>
  </si>
  <si>
    <t>Sales and Marketing 7.5 SR2- Win</t>
  </si>
  <si>
    <t>Sales and Marketing 7.5 SR2- Web</t>
  </si>
  <si>
    <t>CS 8.0 SR1</t>
  </si>
  <si>
    <t>SQL Server 2016 CTP 3.3</t>
  </si>
  <si>
    <t>Pocket CRM Released client</t>
  </si>
  <si>
    <t>SM Web server (Win 2008 x64 R2) and Client (iPhone 6 and Galaxy Nexus)</t>
  </si>
  <si>
    <t>Ad hoc testing was done to check the functionalities.</t>
  </si>
  <si>
    <t>Ad hoc testing was done to check the functionality</t>
  </si>
  <si>
    <t>No Issues found</t>
  </si>
  <si>
    <t>SM Web server (Win 2008 R2 x64) and Client ( iPhone 6, Galaxy Nexus )</t>
  </si>
  <si>
    <t>Ad hoc testing was done</t>
  </si>
  <si>
    <t>Pocket 7.5SR2</t>
  </si>
  <si>
    <t>Pocket 8.0 SR1</t>
  </si>
  <si>
    <t>Compatibility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</si>
</sst>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  <scheme val="minor"/>
    </font>
    <font>
      <sz val="9"/>
      <color rgb="FF222222"/>
      <name val="Tahoma"/>
      <family val="2"/>
    </font>
    <font>
      <b/>
      <sz val="13"/>
      <name val="Arial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8" borderId="0" applyNumberFormat="0" applyBorder="0" applyAlignment="0" applyProtection="0"/>
  </cellStyleXfs>
  <cellXfs count="10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horizontal="right"/>
    </xf>
    <xf numFmtId="0" fontId="3" fillId="3" borderId="1" xfId="0" applyFont="1" applyFill="1" applyBorder="1"/>
    <xf numFmtId="0" fontId="3" fillId="4" borderId="4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wrapText="1"/>
    </xf>
    <xf numFmtId="0" fontId="3" fillId="4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8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ont="1" applyFill="1" applyAlignment="1">
      <alignment vertical="center"/>
    </xf>
    <xf numFmtId="14" fontId="8" fillId="0" borderId="17" xfId="0" applyNumberFormat="1" applyFont="1" applyFill="1" applyBorder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4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6" fillId="0" borderId="1" xfId="0" applyFont="1" applyBorder="1"/>
    <xf numFmtId="0" fontId="1" fillId="6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17" fillId="7" borderId="0" xfId="0" applyFont="1" applyFill="1" applyAlignment="1">
      <alignment horizontal="center" wrapText="1"/>
    </xf>
    <xf numFmtId="0" fontId="17" fillId="2" borderId="1" xfId="0" applyFont="1" applyFill="1" applyBorder="1" applyAlignment="1">
      <alignment horizontal="center" wrapText="1"/>
    </xf>
    <xf numFmtId="0" fontId="18" fillId="8" borderId="1" xfId="2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17" fillId="2" borderId="22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wrapText="1"/>
    </xf>
    <xf numFmtId="0" fontId="16" fillId="0" borderId="22" xfId="0" applyFont="1" applyBorder="1"/>
    <xf numFmtId="0" fontId="1" fillId="0" borderId="22" xfId="0" applyFont="1" applyBorder="1" applyAlignment="1">
      <alignment wrapText="1"/>
    </xf>
    <xf numFmtId="0" fontId="1" fillId="6" borderId="22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5" xfId="0" applyFont="1" applyFill="1" applyBorder="1" applyAlignment="1">
      <alignment horizontal="center" vertical="top" wrapText="1"/>
    </xf>
    <xf numFmtId="0" fontId="8" fillId="0" borderId="19" xfId="0" applyNumberFormat="1" applyFont="1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 vertical="top" wrapText="1"/>
    </xf>
    <xf numFmtId="0" fontId="8" fillId="0" borderId="21" xfId="0" applyNumberFormat="1" applyFont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vertical="top"/>
    </xf>
    <xf numFmtId="0" fontId="11" fillId="0" borderId="5" xfId="0" applyFont="1" applyFill="1" applyBorder="1" applyAlignment="1">
      <alignment horizontal="center"/>
    </xf>
    <xf numFmtId="0" fontId="10" fillId="0" borderId="6" xfId="0" applyFont="1" applyFill="1" applyBorder="1"/>
    <xf numFmtId="0" fontId="9" fillId="4" borderId="6" xfId="0" applyFont="1" applyFill="1" applyBorder="1" applyAlignment="1">
      <alignment horizontal="center" vertical="top" wrapText="1"/>
    </xf>
    <xf numFmtId="0" fontId="18" fillId="8" borderId="5" xfId="2" applyBorder="1" applyAlignment="1">
      <alignment horizontal="center"/>
    </xf>
    <xf numFmtId="0" fontId="18" fillId="8" borderId="6" xfId="2" applyBorder="1"/>
    <xf numFmtId="0" fontId="10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3" fillId="0" borderId="18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top"/>
    </xf>
    <xf numFmtId="0" fontId="18" fillId="8" borderId="8" xfId="2" applyBorder="1" applyAlignment="1">
      <alignment horizontal="center"/>
    </xf>
    <xf numFmtId="0" fontId="18" fillId="8" borderId="9" xfId="2" applyBorder="1"/>
  </cellXfs>
  <cellStyles count="3">
    <cellStyle name="Good" xfId="2" builtinId="26"/>
    <cellStyle name="Normal" xfId="0" builtinId="0"/>
    <cellStyle name="Normal 2" xfId="1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7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3</xdr:row>
          <xdr:rowOff>0</xdr:rowOff>
        </xdr:from>
        <xdr:to>
          <xdr:col>2</xdr:col>
          <xdr:colOff>1962150</xdr:colOff>
          <xdr:row>4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6"/>
  <sheetViews>
    <sheetView showGridLines="0" tabSelected="1" workbookViewId="0">
      <selection activeCell="C23" sqref="C23"/>
    </sheetView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48" t="s">
        <v>21</v>
      </c>
      <c r="D4" s="48"/>
    </row>
    <row r="8" spans="3:4" x14ac:dyDescent="0.2">
      <c r="C8" s="8" t="s">
        <v>17</v>
      </c>
      <c r="D8" s="4" t="s">
        <v>71</v>
      </c>
    </row>
    <row r="9" spans="3:4" ht="15" x14ac:dyDescent="0.2">
      <c r="C9" s="26" t="s">
        <v>68</v>
      </c>
      <c r="D9" s="41" t="s">
        <v>9</v>
      </c>
    </row>
    <row r="10" spans="3:4" ht="15" x14ac:dyDescent="0.2">
      <c r="C10" s="26" t="s">
        <v>69</v>
      </c>
      <c r="D10" s="41" t="s">
        <v>9</v>
      </c>
    </row>
    <row r="11" spans="3:4" ht="15" x14ac:dyDescent="0.2">
      <c r="C11" s="26" t="s">
        <v>67</v>
      </c>
      <c r="D11" s="41" t="s">
        <v>9</v>
      </c>
    </row>
    <row r="12" spans="3:4" ht="15" x14ac:dyDescent="0.2">
      <c r="C12" s="26" t="s">
        <v>66</v>
      </c>
      <c r="D12" s="41" t="s">
        <v>9</v>
      </c>
    </row>
    <row r="13" spans="3:4" ht="15" x14ac:dyDescent="0.2">
      <c r="C13" s="26" t="s">
        <v>65</v>
      </c>
      <c r="D13" s="41" t="s">
        <v>9</v>
      </c>
    </row>
    <row r="14" spans="3:4" ht="15" x14ac:dyDescent="0.2">
      <c r="C14" s="26" t="s">
        <v>70</v>
      </c>
      <c r="D14" s="41" t="s">
        <v>9</v>
      </c>
    </row>
    <row r="15" spans="3:4" ht="15" x14ac:dyDescent="0.2">
      <c r="C15" s="26" t="s">
        <v>79</v>
      </c>
      <c r="D15" s="41" t="s">
        <v>9</v>
      </c>
    </row>
    <row r="16" spans="3:4" ht="15" x14ac:dyDescent="0.2">
      <c r="C16" s="26" t="s">
        <v>80</v>
      </c>
      <c r="D16" s="41" t="s">
        <v>9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2"/>
  <sheetViews>
    <sheetView showGridLines="0" workbookViewId="0">
      <selection activeCell="C9" sqref="C9:D9"/>
    </sheetView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5.7109375" customWidth="1"/>
    <col min="5" max="5" width="15.140625" customWidth="1"/>
    <col min="6" max="6" width="45.7109375" customWidth="1"/>
    <col min="8" max="8" width="46" customWidth="1"/>
    <col min="10" max="10" width="45" customWidth="1"/>
  </cols>
  <sheetData>
    <row r="2" spans="2:10" ht="23.25" x14ac:dyDescent="0.2">
      <c r="B2" s="87" t="s">
        <v>81</v>
      </c>
      <c r="C2" s="87"/>
      <c r="D2" s="88"/>
      <c r="E2" s="88"/>
      <c r="F2" s="88"/>
      <c r="G2" s="22"/>
      <c r="H2" s="22"/>
      <c r="I2" s="1"/>
      <c r="J2" s="1"/>
    </row>
    <row r="3" spans="2:10" x14ac:dyDescent="0.2">
      <c r="C3" s="2"/>
    </row>
    <row r="4" spans="2:10" ht="15" x14ac:dyDescent="0.25">
      <c r="B4" s="7" t="s">
        <v>16</v>
      </c>
      <c r="C4" s="14">
        <v>2</v>
      </c>
      <c r="D4" s="89"/>
      <c r="E4" s="90"/>
      <c r="F4" s="90"/>
    </row>
    <row r="5" spans="2:10" ht="15.75" thickBot="1" x14ac:dyDescent="0.3">
      <c r="B5" s="3"/>
      <c r="C5" s="6" t="s">
        <v>20</v>
      </c>
    </row>
    <row r="6" spans="2:10" ht="13.5" thickBot="1" x14ac:dyDescent="0.25">
      <c r="B6" s="2"/>
      <c r="C6" s="54" t="str">
        <f>IF(C7="errorMSG","errorMSG","Env1")</f>
        <v>Env1</v>
      </c>
      <c r="D6" s="55"/>
      <c r="E6" s="54" t="str">
        <f>IF(E7="errorMSG","errorMSG","Env2")</f>
        <v>Env2</v>
      </c>
      <c r="F6" s="55"/>
      <c r="G6" s="54" t="str">
        <f>IF(G7="errorMSG","errorMSG","Env3")</f>
        <v>errorMSG</v>
      </c>
      <c r="H6" s="55"/>
    </row>
    <row r="7" spans="2:10" ht="15" customHeight="1" thickBot="1" x14ac:dyDescent="0.25">
      <c r="B7" s="13" t="s">
        <v>0</v>
      </c>
      <c r="C7" s="49" t="str">
        <f>IF(ISBLANK(VLOOKUP($C$4,Details!$B$3:$AO$9,2,FALSE)),"errorMSG",VLOOKUP($C$4,Details!B3:$AO$9,2,FALSE))</f>
        <v>SQL Server 2016</v>
      </c>
      <c r="D7" s="51"/>
      <c r="E7" s="49" t="str">
        <f>IF(ISBLANK(VLOOKUP($C$4,Details!$B$3:$AO$8,15,FALSE)),"errorMSG",VLOOKUP($C$4,Details!$B$3:$AO$8,15,FALSE))</f>
        <v>SQL Server 2016</v>
      </c>
      <c r="F7" s="51"/>
      <c r="G7" s="49" t="str">
        <f>IF(ISBLANK(VLOOKUP($C$4,Details!$B$3:$AO$8,28,FALSE)),"errorMSG",VLOOKUP($C$4,Details!$B$3:$AO$8,28,FALSE))</f>
        <v>errorMSG</v>
      </c>
      <c r="H7" s="51"/>
    </row>
    <row r="8" spans="2:10" ht="28.5" customHeight="1" thickBot="1" x14ac:dyDescent="0.25">
      <c r="B8" s="17" t="s">
        <v>2</v>
      </c>
      <c r="C8" s="52" t="str">
        <f>IF(ISBLANK(VLOOKUP($C$4,Details!$B$3:$AO$8,3,FALSE)),"errorMSG",VLOOKUP($C$4,Details!$B$3:$AO$8,3,FALSE))</f>
        <v>13.0.1000.281 / CTP 3.3</v>
      </c>
      <c r="D8" s="53"/>
      <c r="E8" s="52" t="str">
        <f>IF(ISBLANK(VLOOKUP($C$4,Details!$B$3:$AO$8,16,FALSE)),"errorMSG",VLOOKUP($C$4,Details!$B$3:$AO$8,16,FALSE))</f>
        <v>13.0.1000.281 / CTP 3.3</v>
      </c>
      <c r="F8" s="53"/>
      <c r="G8" s="52" t="str">
        <f>IF(ISBLANK(VLOOKUP($C$4,Details!$B$3:$AO$8,29,FALSE)),"errorMSG",VLOOKUP($C$4,Details!$B$3:$AO$8,29,FALSE))</f>
        <v>errorMSG</v>
      </c>
      <c r="H8" s="53"/>
      <c r="J8" s="2"/>
    </row>
    <row r="9" spans="2:10" ht="14.25" customHeight="1" thickBot="1" x14ac:dyDescent="0.25">
      <c r="B9" s="10" t="s">
        <v>1</v>
      </c>
      <c r="C9" s="49" t="str">
        <f>IF(ISBLANK(VLOOKUP($C$4,Details!$B$3:$AO$8,4,FALSE)),"errorMSG",VLOOKUP($C$4,Details!$B$3:$AO$8,4,FALSE))</f>
        <v>2016-02-03  </v>
      </c>
      <c r="D9" s="50"/>
      <c r="E9" s="56" t="str">
        <f>IF(ISBLANK(VLOOKUP($C$4,Details!$B$3:$AO$8,17,FALSE)),"errorMSG",VLOOKUP($C$4,Details!$B$3:$AO$8,17,FALSE))</f>
        <v>2016-02-03  </v>
      </c>
      <c r="F9" s="57"/>
      <c r="G9" s="58" t="str">
        <f>IF(ISBLANK(VLOOKUP($C$4,Details!$B$3:$AO$8,30,FALSE)),"errorMSG",VLOOKUP($C$4,Details!$B$3:$AO$8,30,FALSE))</f>
        <v>errorMSG</v>
      </c>
      <c r="H9" s="57"/>
      <c r="J9" s="2"/>
    </row>
    <row r="10" spans="2:10" s="20" customFormat="1" ht="21" customHeight="1" thickBot="1" x14ac:dyDescent="0.25">
      <c r="B10" s="18"/>
      <c r="C10" s="23"/>
      <c r="D10" s="19"/>
      <c r="E10" s="19"/>
      <c r="F10" s="19"/>
      <c r="G10" s="19"/>
      <c r="H10" s="19"/>
      <c r="J10" s="21"/>
    </row>
    <row r="11" spans="2:10" ht="14.25" customHeight="1" thickBot="1" x14ac:dyDescent="0.25">
      <c r="B11" s="10" t="s">
        <v>24</v>
      </c>
      <c r="C11" s="66" t="str">
        <f>IF(ISBLANK(VLOOKUP($C$4,Details!$B$3:$AO$8,5,FALSE)),"errorMSG",VLOOKUP($C$4,Details!$B$3:$AO$8,5,FALSE))</f>
        <v>SM win client, Dbsetup, SO Ribbon, MailLink, Reporter Studio</v>
      </c>
      <c r="D11" s="66"/>
      <c r="E11" s="66" t="str">
        <f>IF(ISBLANK(VLOOKUP($C$4,Details!$B$3:$AO$8,18,FALSE)),"errorMSG",VLOOKUP($C$4,Details!$B$3:$AO$8,18,FALSE))</f>
        <v>SM win client, Dbsetup, SO Ribbon, MailLink, Reporter Studio</v>
      </c>
      <c r="F11" s="66"/>
      <c r="G11" s="66" t="str">
        <f>IF(ISBLANK(VLOOKUP($C$4,Details!$B$3:$AO$8,31,FALSE)),"errorMSG",VLOOKUP($C$4,Details!$B$3:$AO$8,31,FALSE))</f>
        <v>errorMSG</v>
      </c>
      <c r="H11" s="66"/>
      <c r="J11" s="2"/>
    </row>
    <row r="12" spans="2:10" ht="14.25" customHeight="1" thickBot="1" x14ac:dyDescent="0.25">
      <c r="B12" s="10" t="s">
        <v>25</v>
      </c>
      <c r="C12" s="67" t="str">
        <f>IF(ISBLANK(VLOOKUP($C$4,Details!$B$3:$AO$8,6,FALSE)),"errorMSG",VLOOKUP($C$4,Details!$B$3:$AO$8,6,FALSE))</f>
        <v>7.5.5885b</v>
      </c>
      <c r="D12" s="67"/>
      <c r="E12" s="67" t="str">
        <f>IF(ISBLANK(VLOOKUP($C$4,Details!$B$3:$AO$8,19,FALSE)),"errorMSG",VLOOKUP($C$4,Details!$B$3:$AO$8,19,FALSE))</f>
        <v>8.0.5893.a</v>
      </c>
      <c r="F12" s="67"/>
      <c r="G12" s="66" t="str">
        <f>IF(ISBLANK(VLOOKUP($C$4,Details!$B$3:$AO$8,32,FALSE)),"errorMSG",VLOOKUP($C$4,Details!$B$3:$AO$8,32,FALSE))</f>
        <v>errorMSG</v>
      </c>
      <c r="H12" s="66"/>
      <c r="J12" s="2"/>
    </row>
    <row r="13" spans="2:10" s="20" customFormat="1" ht="22.5" customHeight="1" thickBot="1" x14ac:dyDescent="0.25">
      <c r="B13" s="18"/>
      <c r="C13" s="24"/>
      <c r="D13" s="24"/>
      <c r="E13" s="19"/>
      <c r="F13" s="19"/>
      <c r="G13" s="19"/>
      <c r="H13" s="19"/>
      <c r="J13" s="21"/>
    </row>
    <row r="14" spans="2:10" ht="33" customHeight="1" thickBot="1" x14ac:dyDescent="0.25">
      <c r="B14" s="10" t="s">
        <v>18</v>
      </c>
      <c r="C14" s="59" t="str">
        <f>IF(ISBLANK(VLOOKUP($C$4,Details!$B$3:$AO$8,7,FALSE)),"errorMSG",VLOOKUP($C$4,Details!$B$3:$AO$8,7,FALSE))</f>
        <v>SM Win server (Win 2008 x64 R2) and Client (Win 7 x32) in different machines</v>
      </c>
      <c r="D14" s="60"/>
      <c r="E14" s="59" t="str">
        <f>IF(ISBLANK(VLOOKUP($C$4,Details!$B$3:$AO$8,20,FALSE)),"errorMSG",VLOOKUP($C$4,Details!$B$3:$AO$8,20,FALSE))</f>
        <v>SM Win server (Win 2008 R2 x64) and Client (Win 8.1 x64) in different machines</v>
      </c>
      <c r="F14" s="63"/>
      <c r="G14" s="59" t="str">
        <f>IF(ISBLANK(VLOOKUP($C$4,Details!$B$3:$AO$8,33,FALSE)),"errorMSG",VLOOKUP($C$4,Details!$B$3:$AO$8,33,FALSE))</f>
        <v>errorMSG</v>
      </c>
      <c r="H14" s="60"/>
    </row>
    <row r="15" spans="2:10" ht="15.75" thickBot="1" x14ac:dyDescent="0.3">
      <c r="B15" s="9" t="s">
        <v>19</v>
      </c>
      <c r="C15" s="105" t="str">
        <f>IF(ISBLANK(VLOOKUP($C$4,Details!$B$3:$AO$8,8,FALSE)),"errorMSG",VLOOKUP($C$4,Details!$B$3:$AO$8,8,FALSE))</f>
        <v>Passed</v>
      </c>
      <c r="D15" s="106"/>
      <c r="E15" s="64" t="str">
        <f>IF(ISBLANK(VLOOKUP($C$4,Details!$B$3:$AO$8,21,FALSE)),"errorMSG",VLOOKUP($C$4,Details!$B$3:$AO$8,21,FALSE))</f>
        <v>Passed</v>
      </c>
      <c r="F15" s="65"/>
      <c r="G15" s="61" t="str">
        <f>IF(ISBLANK(VLOOKUP($C$4,Details!$B$3:$AO$8,34,FALSE)),"errorMSG",VLOOKUP($C$4,Details!$B$3:$AO$8,34,FALSE))</f>
        <v>errorMSG</v>
      </c>
      <c r="H15" s="62"/>
    </row>
    <row r="16" spans="2:10" ht="68.25" customHeight="1" thickBot="1" x14ac:dyDescent="0.25">
      <c r="B16" s="25" t="s">
        <v>7</v>
      </c>
      <c r="C16" s="68" t="str">
        <f>IF(ISBLANK(VLOOKUP($C$4,Details!$B$3:$AO$8,9,FALSE)),"errorMSG",VLOOKUP($C$4,Details!$B$3:$AO$8,9,FALSE))</f>
        <v>DB compatibility test for Win was carried out. Ad hoc testing was done as well.</v>
      </c>
      <c r="D16" s="94"/>
      <c r="E16" s="81" t="str">
        <f>IF(ISBLANK(VLOOKUP($C$4,Details!$B$3:$AO$8,22,FALSE)),"errorMSG",VLOOKUP($C$4,Details!$B$3:$AO$8,22,FALSE))</f>
        <v>DB compatibility test for Win was carried out. Ad hoc testing was done as well.</v>
      </c>
      <c r="F16" s="69"/>
      <c r="G16" s="68" t="str">
        <f>IF(ISBLANK(VLOOKUP($C$4,Details!$B$3:$AO$8,35,FALSE)),"errorMSG",VLOOKUP($C$4,Details!$B$3:$AO$8,35,FALSE))</f>
        <v>errorMSG</v>
      </c>
      <c r="H16" s="69"/>
    </row>
    <row r="17" spans="2:8" ht="94.5" customHeight="1" thickBot="1" x14ac:dyDescent="0.25">
      <c r="B17" s="10" t="s">
        <v>4</v>
      </c>
      <c r="C17" s="95" t="str">
        <f>IF(ISBLANK(VLOOKUP($C$4,Details!$B$3:$AO$8,10,FALSE)),"errorMSG",VLOOKUP($C$4,Details!$B$3:$AO$8,10,FALSE))</f>
        <v xml:space="preserve">No special behavior was observed. </v>
      </c>
      <c r="D17" s="96"/>
      <c r="E17" s="68" t="str">
        <f>IF(ISBLANK(VLOOKUP($C$4,Details!$B$3:$AO$8,23,FALSE)),"errorMSG",VLOOKUP($C$4,Details!$B$3:$AO$8,23,FALSE))</f>
        <v xml:space="preserve">No special behavior was observed. </v>
      </c>
      <c r="F17" s="82"/>
      <c r="G17" s="68" t="str">
        <f>IF(ISBLANK(VLOOKUP($C$4,Details!$B$3:$AO$8,36,FALSE)),"errorMSG",VLOOKUP($C$4,Details!$B$3:$AO$8,36,FALSE))</f>
        <v>errorMSG</v>
      </c>
      <c r="H17" s="76"/>
    </row>
    <row r="18" spans="2:8" ht="74.25" customHeight="1" thickBot="1" x14ac:dyDescent="0.25">
      <c r="B18" s="11" t="s">
        <v>5</v>
      </c>
      <c r="C18" s="68" t="str">
        <f>IF(ISBLANK(VLOOKUP($C$4,Details!$B$3:$AO$8,11,FALSE)),"errorMSG",VLOOKUP($C$4,Details!$B$3:$AO$8,11,FALSE))</f>
        <v>42005: DB Compatibility - 7.5 SR2:  Windows app admin displays SQL server 2014 for the installed  SQL server 2016 DB</v>
      </c>
      <c r="D18" s="76"/>
      <c r="E18" s="68" t="str">
        <f>IF(ISBLANK(VLOOKUP($C$4,Details!$B$3:$AO$8,24,FALSE)),"errorMSG",VLOOKUP($C$4,Details!$B$3:$AO$8,24,FALSE))</f>
        <v>42004: DB Compatibility - 8.0 SR1:  Windows app admin displays SQL server 2014 for the installed  SQL server 2016 DB</v>
      </c>
      <c r="F18" s="76"/>
      <c r="G18" s="68" t="str">
        <f>IF(ISBLANK(VLOOKUP($C$4,Details!$B$3:$AO$8,37,FALSE)),"errorMSG",VLOOKUP($C$4,Details!$B$3:$AO$8,37,FALSE))</f>
        <v>errorMSG</v>
      </c>
      <c r="H18" s="76"/>
    </row>
    <row r="19" spans="2:8" ht="22.5" customHeight="1" x14ac:dyDescent="0.2">
      <c r="B19" s="91" t="s">
        <v>3</v>
      </c>
      <c r="C19" s="77" t="str">
        <f>IF(ISBLANK(VLOOKUP($C$4,Details!$B$3:$AO$8,12,FALSE)),"errorMSG",VLOOKUP($C$4,Details!$B$3:$AO$8,12,FALSE))</f>
        <v>Compatibility test case for DB was carried out and found 1 issue.</v>
      </c>
      <c r="D19" s="78"/>
      <c r="E19" s="77" t="str">
        <f>IF(ISBLANK(VLOOKUP($C$4,Details!$B$3:$AO$8,25,FALSE)),"errorMSG",VLOOKUP($C$4,Details!$B$3:$AO$8,25,FALSE))</f>
        <v>Compatibility test case for DB was carried out and found 1 issue.</v>
      </c>
      <c r="F19" s="78"/>
      <c r="G19" s="77" t="str">
        <f>IF(ISBLANK(VLOOKUP($C$4,Details!$B$3:$AO$8,38,FALSE)),"errorMSG",VLOOKUP($C$4,Details!$B$3:$AO$8,38,FALSE))</f>
        <v>errorMSG</v>
      </c>
      <c r="H19" s="78"/>
    </row>
    <row r="20" spans="2:8" x14ac:dyDescent="0.2">
      <c r="B20" s="92"/>
      <c r="C20" s="79"/>
      <c r="D20" s="80"/>
      <c r="E20" s="79"/>
      <c r="F20" s="80"/>
      <c r="G20" s="79"/>
      <c r="H20" s="80"/>
    </row>
    <row r="21" spans="2:8" ht="50.25" customHeight="1" thickBot="1" x14ac:dyDescent="0.25">
      <c r="B21" s="93"/>
      <c r="C21" s="95"/>
      <c r="D21" s="97"/>
      <c r="E21" s="79"/>
      <c r="F21" s="80"/>
      <c r="G21" s="79"/>
      <c r="H21" s="80"/>
    </row>
    <row r="22" spans="2:8" ht="54" customHeight="1" thickBot="1" x14ac:dyDescent="0.25">
      <c r="B22" s="9" t="s">
        <v>22</v>
      </c>
      <c r="C22" s="83" t="str">
        <f>IF(ISBLANK(VLOOKUP($C$4,Details!$B$3:$AO$8,14,FALSE)),"errorMSG",VLOOKUP($C$4,Details!$B$3:$AO$8,14,FALSE))</f>
        <v xml:space="preserve">DB compatibility test case. Ad hoc testing </v>
      </c>
      <c r="D22" s="104"/>
      <c r="E22" s="83" t="str">
        <f>IF(ISBLANK(VLOOKUP($C$4,Details!$B$3:$AO$8,27,FALSE)),"errorMSG",VLOOKUP($C$4,Details!$B$3:$AO$8,27,FALSE))</f>
        <v xml:space="preserve">DB compatibility test case. Ad hoc testing </v>
      </c>
      <c r="F22" s="84"/>
      <c r="G22" s="85" t="str">
        <f>IF(ISBLANK(VLOOKUP($C$4,Details!$B$3:$AO$8,40,FALSE)),"errorMSG",VLOOKUP($C$4,Details!$B$3:$AO$8,40,FALSE))</f>
        <v>errorMSG</v>
      </c>
      <c r="H22" s="86"/>
    </row>
    <row r="23" spans="2:8" x14ac:dyDescent="0.2">
      <c r="B23" s="12"/>
      <c r="C23" s="15"/>
      <c r="D23" s="15"/>
      <c r="E23" s="15"/>
      <c r="F23" s="15"/>
      <c r="G23" s="15"/>
      <c r="H23" s="15"/>
    </row>
    <row r="24" spans="2:8" ht="13.5" thickBot="1" x14ac:dyDescent="0.25">
      <c r="B24" s="12"/>
      <c r="C24" s="15"/>
      <c r="D24" s="15"/>
      <c r="E24" s="15"/>
      <c r="F24" s="15"/>
      <c r="G24" s="15"/>
      <c r="H24" s="15"/>
    </row>
    <row r="25" spans="2:8" ht="13.5" customHeight="1" x14ac:dyDescent="0.2">
      <c r="B25" s="91" t="s">
        <v>6</v>
      </c>
      <c r="C25" s="98" t="str">
        <f>IF(ISBLANK(VLOOKUP($C$4,Details!$B$3:$AO$8,13,FALSE)),"errorMSG",VLOOKUP($C$4,Details!$B$3:$AO$8,13,FALSE))</f>
        <v>1 issue found (42005)</v>
      </c>
      <c r="D25" s="99"/>
      <c r="E25" s="70" t="str">
        <f>IF(ISBLANK(VLOOKUP($C$4,Details!$B$3:$AO$8,26,FALSE)),"errorMSG",VLOOKUP($C$4,Details!$B$3:$AO$8,26,FALSE))</f>
        <v>1 issue found (42004)</v>
      </c>
      <c r="F25" s="71"/>
      <c r="G25" s="70" t="str">
        <f>IF(ISBLANK(VLOOKUP($C$4,Details!$B$3:$AO$8,39,FALSE)),"errorMSG",VLOOKUP($C$4,Details!$B$3:$AO$8,39,FALSE))</f>
        <v>errorMSG</v>
      </c>
      <c r="H25" s="71"/>
    </row>
    <row r="26" spans="2:8" x14ac:dyDescent="0.2">
      <c r="B26" s="92"/>
      <c r="C26" s="100"/>
      <c r="D26" s="101"/>
      <c r="E26" s="72"/>
      <c r="F26" s="73"/>
      <c r="G26" s="72"/>
      <c r="H26" s="73"/>
    </row>
    <row r="27" spans="2:8" x14ac:dyDescent="0.2">
      <c r="B27" s="92"/>
      <c r="C27" s="100"/>
      <c r="D27" s="101"/>
      <c r="E27" s="72"/>
      <c r="F27" s="73"/>
      <c r="G27" s="72"/>
      <c r="H27" s="73"/>
    </row>
    <row r="28" spans="2:8" ht="13.5" thickBot="1" x14ac:dyDescent="0.25">
      <c r="B28" s="93"/>
      <c r="C28" s="102"/>
      <c r="D28" s="103"/>
      <c r="E28" s="74"/>
      <c r="F28" s="75"/>
      <c r="G28" s="74"/>
      <c r="H28" s="75"/>
    </row>
    <row r="31" spans="2:8" x14ac:dyDescent="0.2">
      <c r="D31" s="5"/>
    </row>
    <row r="32" spans="2:8" x14ac:dyDescent="0.2">
      <c r="C32" s="5"/>
    </row>
  </sheetData>
  <mergeCells count="46">
    <mergeCell ref="B2:F2"/>
    <mergeCell ref="D4:F4"/>
    <mergeCell ref="B25:B28"/>
    <mergeCell ref="C16:D16"/>
    <mergeCell ref="B19:B21"/>
    <mergeCell ref="C18:D18"/>
    <mergeCell ref="C17:D17"/>
    <mergeCell ref="C19:D21"/>
    <mergeCell ref="C25:D28"/>
    <mergeCell ref="C22:D22"/>
    <mergeCell ref="C7:D7"/>
    <mergeCell ref="C8:D8"/>
    <mergeCell ref="C14:D14"/>
    <mergeCell ref="C15:D15"/>
    <mergeCell ref="C11:D11"/>
    <mergeCell ref="C12:D12"/>
    <mergeCell ref="G16:H16"/>
    <mergeCell ref="E25:F28"/>
    <mergeCell ref="G25:H28"/>
    <mergeCell ref="G18:H18"/>
    <mergeCell ref="G19:H21"/>
    <mergeCell ref="E18:F18"/>
    <mergeCell ref="E19:F21"/>
    <mergeCell ref="G17:H17"/>
    <mergeCell ref="E16:F16"/>
    <mergeCell ref="E17:F17"/>
    <mergeCell ref="E22:F22"/>
    <mergeCell ref="G22:H22"/>
    <mergeCell ref="G14:H14"/>
    <mergeCell ref="G15:H15"/>
    <mergeCell ref="E14:F14"/>
    <mergeCell ref="E15:F15"/>
    <mergeCell ref="E11:F11"/>
    <mergeCell ref="E12:F12"/>
    <mergeCell ref="G11:H11"/>
    <mergeCell ref="G12:H12"/>
    <mergeCell ref="C9:D9"/>
    <mergeCell ref="E7:F7"/>
    <mergeCell ref="E8:F8"/>
    <mergeCell ref="C6:D6"/>
    <mergeCell ref="G8:H8"/>
    <mergeCell ref="E9:F9"/>
    <mergeCell ref="G7:H7"/>
    <mergeCell ref="G6:H6"/>
    <mergeCell ref="E6:F6"/>
    <mergeCell ref="G9:H9"/>
  </mergeCells>
  <conditionalFormatting sqref="C14:H14">
    <cfRule type="cellIs" dxfId="9" priority="3" operator="equal">
      <formula>0</formula>
    </cfRule>
  </conditionalFormatting>
  <conditionalFormatting sqref="C15:H15"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F11">
    <cfRule type="cellIs" dxfId="6" priority="14" stopIfTrue="1" operator="equal">
      <formula>0</formula>
    </cfRule>
  </conditionalFormatting>
  <conditionalFormatting sqref="H11">
    <cfRule type="cellIs" dxfId="5" priority="12" stopIfTrue="1" operator="equal">
      <formula>0</formula>
    </cfRule>
  </conditionalFormatting>
  <conditionalFormatting sqref="H12">
    <cfRule type="cellIs" dxfId="4" priority="11" stopIfTrue="1" operator="equal">
      <formula>0</formula>
    </cfRule>
  </conditionalFormatting>
  <conditionalFormatting sqref="C25:H28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7:H28">
    <cfRule type="cellIs" dxfId="1" priority="4" operator="equal">
      <formula>0</formula>
    </cfRule>
  </conditionalFormatting>
  <conditionalFormatting sqref="C6:H2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1</xdr:col>
                    <xdr:colOff>1543050</xdr:colOff>
                    <xdr:row>3</xdr:row>
                    <xdr:rowOff>0</xdr:rowOff>
                  </from>
                  <to>
                    <xdr:col>2</xdr:col>
                    <xdr:colOff>1962150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zoomScale="80" zoomScaleNormal="80" workbookViewId="0">
      <selection activeCell="C14" sqref="C14"/>
    </sheetView>
  </sheetViews>
  <sheetFormatPr defaultRowHeight="12.75" x14ac:dyDescent="0.2"/>
  <cols>
    <col min="1" max="1" width="24.85546875" style="27" bestFit="1" customWidth="1"/>
    <col min="2" max="2" width="4.28515625" style="27" customWidth="1"/>
    <col min="3" max="3" width="31.5703125" style="27" customWidth="1"/>
    <col min="4" max="4" width="29.7109375" style="27" customWidth="1"/>
    <col min="5" max="5" width="12.42578125" style="27" bestFit="1" customWidth="1"/>
    <col min="6" max="6" width="24.42578125" style="27" customWidth="1"/>
    <col min="7" max="7" width="19.7109375" style="27" customWidth="1"/>
    <col min="8" max="8" width="40.85546875" style="27" customWidth="1"/>
    <col min="9" max="9" width="22.85546875" style="27" customWidth="1"/>
    <col min="10" max="10" width="43" style="27" customWidth="1"/>
    <col min="11" max="11" width="39" style="27" bestFit="1" customWidth="1"/>
    <col min="12" max="12" width="56.140625" style="27" customWidth="1"/>
    <col min="13" max="13" width="59.28515625" style="27" customWidth="1"/>
    <col min="14" max="14" width="22.5703125" style="27" customWidth="1"/>
    <col min="15" max="15" width="22.85546875" style="27" customWidth="1"/>
    <col min="16" max="16" width="29.140625" style="27" customWidth="1"/>
    <col min="17" max="17" width="16.7109375" style="27" customWidth="1"/>
    <col min="18" max="18" width="12.42578125" style="27" bestFit="1" customWidth="1"/>
    <col min="19" max="19" width="24.85546875" style="27" customWidth="1"/>
    <col min="20" max="20" width="22.7109375" style="27" customWidth="1"/>
    <col min="21" max="21" width="33" style="27" customWidth="1"/>
    <col min="22" max="22" width="24.85546875" style="27" customWidth="1"/>
    <col min="23" max="23" width="28.5703125" style="27" customWidth="1"/>
    <col min="24" max="24" width="26.140625" style="27" customWidth="1"/>
    <col min="25" max="25" width="43.140625" style="27" customWidth="1"/>
    <col min="26" max="28" width="24.85546875" style="27" customWidth="1"/>
    <col min="29" max="30" width="24.85546875" style="27" bestFit="1" customWidth="1"/>
    <col min="31" max="33" width="24.85546875" style="27" customWidth="1"/>
    <col min="34" max="34" width="32" style="27" bestFit="1" customWidth="1"/>
    <col min="35" max="35" width="16" style="27" customWidth="1"/>
    <col min="36" max="36" width="13.85546875" style="27" customWidth="1"/>
    <col min="37" max="37" width="14.5703125" style="27" customWidth="1"/>
    <col min="38" max="38" width="11.28515625" style="27" customWidth="1"/>
    <col min="39" max="39" width="13.5703125" style="27" customWidth="1"/>
    <col min="40" max="16384" width="9.140625" style="27"/>
  </cols>
  <sheetData>
    <row r="1" spans="1:41" s="28" customFormat="1" ht="18" x14ac:dyDescent="0.25">
      <c r="A1" s="16"/>
      <c r="B1" s="16"/>
      <c r="C1" s="39" t="s">
        <v>10</v>
      </c>
      <c r="D1" s="16"/>
      <c r="E1" s="16"/>
      <c r="F1" s="16"/>
      <c r="G1" s="31"/>
      <c r="H1" s="16"/>
      <c r="I1" s="16"/>
      <c r="J1" s="16"/>
      <c r="K1" s="16"/>
      <c r="L1" s="16"/>
      <c r="M1" s="16"/>
      <c r="N1" s="16"/>
      <c r="O1" s="16"/>
      <c r="P1" s="30" t="s">
        <v>11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 t="s">
        <v>12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</row>
    <row r="2" spans="1:41" s="28" customFormat="1" ht="26.25" x14ac:dyDescent="0.25">
      <c r="A2" s="32"/>
      <c r="B2" s="33"/>
      <c r="C2" s="40" t="s">
        <v>0</v>
      </c>
      <c r="D2" s="32" t="s">
        <v>2</v>
      </c>
      <c r="E2" s="32" t="s">
        <v>13</v>
      </c>
      <c r="F2" s="32" t="s">
        <v>17</v>
      </c>
      <c r="G2" s="40" t="s">
        <v>26</v>
      </c>
      <c r="H2" s="32" t="s">
        <v>18</v>
      </c>
      <c r="I2" s="32" t="s">
        <v>19</v>
      </c>
      <c r="J2" s="32" t="s">
        <v>7</v>
      </c>
      <c r="K2" s="32" t="s">
        <v>4</v>
      </c>
      <c r="L2" s="32" t="s">
        <v>5</v>
      </c>
      <c r="M2" s="32" t="s">
        <v>3</v>
      </c>
      <c r="N2" s="32" t="s">
        <v>14</v>
      </c>
      <c r="O2" s="32" t="s">
        <v>23</v>
      </c>
      <c r="P2" s="40" t="s">
        <v>8</v>
      </c>
      <c r="Q2" s="32" t="s">
        <v>2</v>
      </c>
      <c r="R2" s="32" t="s">
        <v>13</v>
      </c>
      <c r="S2" s="32" t="s">
        <v>17</v>
      </c>
      <c r="T2" s="40" t="s">
        <v>27</v>
      </c>
      <c r="U2" s="32" t="s">
        <v>18</v>
      </c>
      <c r="V2" s="32" t="s">
        <v>19</v>
      </c>
      <c r="W2" s="32" t="s">
        <v>7</v>
      </c>
      <c r="X2" s="32" t="s">
        <v>4</v>
      </c>
      <c r="Y2" s="32" t="s">
        <v>5</v>
      </c>
      <c r="Z2" s="32" t="s">
        <v>3</v>
      </c>
      <c r="AA2" s="32" t="s">
        <v>14</v>
      </c>
      <c r="AB2" s="32" t="s">
        <v>23</v>
      </c>
      <c r="AC2" s="32" t="s">
        <v>0</v>
      </c>
      <c r="AD2" s="32" t="s">
        <v>2</v>
      </c>
      <c r="AE2" s="32" t="s">
        <v>13</v>
      </c>
      <c r="AF2" s="32" t="s">
        <v>17</v>
      </c>
      <c r="AG2" s="32" t="s">
        <v>27</v>
      </c>
      <c r="AH2" s="32" t="s">
        <v>18</v>
      </c>
      <c r="AI2" s="32" t="s">
        <v>19</v>
      </c>
      <c r="AJ2" s="32" t="s">
        <v>7</v>
      </c>
      <c r="AK2" s="32"/>
      <c r="AL2" s="32"/>
      <c r="AM2" s="32"/>
      <c r="AN2" s="32" t="s">
        <v>14</v>
      </c>
      <c r="AO2" s="32" t="s">
        <v>23</v>
      </c>
    </row>
    <row r="3" spans="1:41" s="28" customFormat="1" x14ac:dyDescent="0.2">
      <c r="A3" s="32" t="s">
        <v>15</v>
      </c>
      <c r="B3" s="33">
        <v>1</v>
      </c>
      <c r="C3" s="33">
        <v>0</v>
      </c>
      <c r="D3" s="32">
        <v>0</v>
      </c>
      <c r="E3" s="32">
        <v>0</v>
      </c>
      <c r="F3" s="32">
        <v>0</v>
      </c>
      <c r="G3" s="33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3">
        <v>0</v>
      </c>
      <c r="Q3" s="32">
        <v>0</v>
      </c>
      <c r="R3" s="32">
        <v>0</v>
      </c>
      <c r="S3" s="32">
        <v>0</v>
      </c>
      <c r="T3" s="33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</row>
    <row r="4" spans="1:41" s="28" customFormat="1" ht="39" x14ac:dyDescent="0.25">
      <c r="A4" s="32" t="s">
        <v>29</v>
      </c>
      <c r="B4" s="33">
        <v>2</v>
      </c>
      <c r="C4" s="40" t="s">
        <v>37</v>
      </c>
      <c r="D4" s="34" t="s">
        <v>55</v>
      </c>
      <c r="E4" s="35" t="s">
        <v>54</v>
      </c>
      <c r="F4" s="32" t="s">
        <v>30</v>
      </c>
      <c r="G4" s="40" t="s">
        <v>52</v>
      </c>
      <c r="H4" s="34" t="s">
        <v>44</v>
      </c>
      <c r="I4" s="36" t="s">
        <v>43</v>
      </c>
      <c r="J4" s="32" t="s">
        <v>32</v>
      </c>
      <c r="K4" s="32" t="s">
        <v>28</v>
      </c>
      <c r="L4" s="37" t="s">
        <v>41</v>
      </c>
      <c r="M4" s="34" t="s">
        <v>36</v>
      </c>
      <c r="N4" s="34" t="s">
        <v>42</v>
      </c>
      <c r="O4" s="32" t="s">
        <v>35</v>
      </c>
      <c r="P4" s="40" t="s">
        <v>37</v>
      </c>
      <c r="Q4" s="34" t="s">
        <v>55</v>
      </c>
      <c r="R4" s="35" t="s">
        <v>54</v>
      </c>
      <c r="S4" s="32" t="s">
        <v>30</v>
      </c>
      <c r="T4" s="40" t="s">
        <v>51</v>
      </c>
      <c r="U4" s="34" t="s">
        <v>50</v>
      </c>
      <c r="V4" s="36" t="s">
        <v>43</v>
      </c>
      <c r="W4" s="32" t="s">
        <v>32</v>
      </c>
      <c r="X4" s="34" t="s">
        <v>28</v>
      </c>
      <c r="Y4" s="37" t="s">
        <v>39</v>
      </c>
      <c r="Z4" s="34" t="s">
        <v>36</v>
      </c>
      <c r="AA4" s="34" t="s">
        <v>48</v>
      </c>
      <c r="AB4" s="32" t="s">
        <v>35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28" customFormat="1" ht="39" x14ac:dyDescent="0.25">
      <c r="A5" s="32" t="s">
        <v>31</v>
      </c>
      <c r="B5" s="33">
        <v>3</v>
      </c>
      <c r="C5" s="40" t="s">
        <v>37</v>
      </c>
      <c r="D5" s="34" t="s">
        <v>55</v>
      </c>
      <c r="E5" s="35" t="s">
        <v>54</v>
      </c>
      <c r="F5" s="32" t="s">
        <v>33</v>
      </c>
      <c r="G5" s="40" t="s">
        <v>52</v>
      </c>
      <c r="H5" s="34" t="s">
        <v>45</v>
      </c>
      <c r="I5" s="36" t="s">
        <v>43</v>
      </c>
      <c r="J5" s="32" t="s">
        <v>34</v>
      </c>
      <c r="K5" s="32" t="s">
        <v>28</v>
      </c>
      <c r="L5" s="37" t="s">
        <v>38</v>
      </c>
      <c r="M5" s="34" t="s">
        <v>36</v>
      </c>
      <c r="N5" s="34" t="s">
        <v>40</v>
      </c>
      <c r="O5" s="32" t="s">
        <v>35</v>
      </c>
      <c r="P5" s="40" t="s">
        <v>37</v>
      </c>
      <c r="Q5" s="34" t="s">
        <v>55</v>
      </c>
      <c r="R5" s="35" t="s">
        <v>54</v>
      </c>
      <c r="S5" s="32" t="s">
        <v>33</v>
      </c>
      <c r="T5" s="40" t="s">
        <v>51</v>
      </c>
      <c r="U5" s="34" t="s">
        <v>46</v>
      </c>
      <c r="V5" s="36" t="s">
        <v>43</v>
      </c>
      <c r="W5" s="32" t="s">
        <v>34</v>
      </c>
      <c r="X5" s="34" t="s">
        <v>28</v>
      </c>
      <c r="Y5" s="37" t="s">
        <v>49</v>
      </c>
      <c r="Z5" s="34" t="s">
        <v>36</v>
      </c>
      <c r="AA5" s="34" t="s">
        <v>47</v>
      </c>
      <c r="AB5" s="32" t="s">
        <v>35</v>
      </c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28" customFormat="1" ht="51.75" x14ac:dyDescent="0.25">
      <c r="A6" s="32" t="s">
        <v>53</v>
      </c>
      <c r="B6" s="33">
        <v>4</v>
      </c>
      <c r="C6" s="43" t="s">
        <v>37</v>
      </c>
      <c r="D6" s="44" t="s">
        <v>55</v>
      </c>
      <c r="E6" s="45" t="s">
        <v>54</v>
      </c>
      <c r="F6" s="46" t="s">
        <v>56</v>
      </c>
      <c r="G6" s="43" t="s">
        <v>52</v>
      </c>
      <c r="H6" s="46" t="s">
        <v>57</v>
      </c>
      <c r="I6" s="47" t="s">
        <v>43</v>
      </c>
      <c r="J6" s="46" t="s">
        <v>63</v>
      </c>
      <c r="K6" s="46" t="s">
        <v>28</v>
      </c>
      <c r="L6" s="46" t="s">
        <v>59</v>
      </c>
      <c r="M6" s="46" t="s">
        <v>60</v>
      </c>
      <c r="N6" s="42" t="s">
        <v>76</v>
      </c>
      <c r="O6" s="46"/>
      <c r="P6" s="43" t="s">
        <v>37</v>
      </c>
      <c r="Q6" s="44" t="s">
        <v>55</v>
      </c>
      <c r="R6" s="45" t="s">
        <v>54</v>
      </c>
      <c r="S6" s="46" t="s">
        <v>61</v>
      </c>
      <c r="T6" s="43" t="s">
        <v>51</v>
      </c>
      <c r="U6" s="46" t="s">
        <v>62</v>
      </c>
      <c r="V6" s="47" t="s">
        <v>43</v>
      </c>
      <c r="W6" s="46" t="s">
        <v>58</v>
      </c>
      <c r="X6" s="46" t="s">
        <v>28</v>
      </c>
      <c r="Y6" s="46" t="s">
        <v>59</v>
      </c>
      <c r="Z6" s="46" t="s">
        <v>59</v>
      </c>
      <c r="AA6" s="42" t="s">
        <v>76</v>
      </c>
      <c r="AB6" s="46" t="s">
        <v>23</v>
      </c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28" customFormat="1" ht="39" x14ac:dyDescent="0.25">
      <c r="A7" s="32" t="s">
        <v>64</v>
      </c>
      <c r="B7" s="33">
        <v>5</v>
      </c>
      <c r="C7" s="40" t="s">
        <v>37</v>
      </c>
      <c r="D7" s="34" t="s">
        <v>55</v>
      </c>
      <c r="E7" s="35" t="s">
        <v>54</v>
      </c>
      <c r="F7" s="32" t="s">
        <v>72</v>
      </c>
      <c r="G7" s="40" t="s">
        <v>52</v>
      </c>
      <c r="H7" s="34" t="s">
        <v>73</v>
      </c>
      <c r="I7" s="36" t="s">
        <v>43</v>
      </c>
      <c r="J7" s="32" t="s">
        <v>74</v>
      </c>
      <c r="K7" s="32" t="s">
        <v>28</v>
      </c>
      <c r="L7" s="32" t="s">
        <v>28</v>
      </c>
      <c r="M7" s="34" t="s">
        <v>75</v>
      </c>
      <c r="N7" s="34" t="s">
        <v>76</v>
      </c>
      <c r="O7" s="38"/>
      <c r="P7" s="40" t="s">
        <v>37</v>
      </c>
      <c r="Q7" s="34" t="s">
        <v>55</v>
      </c>
      <c r="R7" s="35" t="s">
        <v>54</v>
      </c>
      <c r="S7" s="32" t="s">
        <v>72</v>
      </c>
      <c r="T7" s="40" t="s">
        <v>51</v>
      </c>
      <c r="U7" s="34" t="s">
        <v>77</v>
      </c>
      <c r="V7" s="36" t="s">
        <v>43</v>
      </c>
      <c r="W7" s="34" t="s">
        <v>75</v>
      </c>
      <c r="X7" s="34" t="s">
        <v>28</v>
      </c>
      <c r="Y7" s="34" t="s">
        <v>28</v>
      </c>
      <c r="Z7" s="34" t="s">
        <v>75</v>
      </c>
      <c r="AA7" s="34" t="s">
        <v>76</v>
      </c>
      <c r="AB7" s="32" t="s">
        <v>78</v>
      </c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</row>
    <row r="14" spans="1:41" x14ac:dyDescent="0.2">
      <c r="E14" s="29"/>
      <c r="F14" s="29"/>
      <c r="G14" s="29"/>
    </row>
    <row r="15" spans="1:41" x14ac:dyDescent="0.2">
      <c r="H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Tharinda Liyanage</cp:lastModifiedBy>
  <cp:lastPrinted>2009-09-01T13:09:32Z</cp:lastPrinted>
  <dcterms:created xsi:type="dcterms:W3CDTF">2004-10-12T05:16:39Z</dcterms:created>
  <dcterms:modified xsi:type="dcterms:W3CDTF">2016-03-08T06:04:47Z</dcterms:modified>
</cp:coreProperties>
</file>