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94.35\Status Reports\Compatibility Reports\"/>
    </mc:Choice>
  </mc:AlternateContent>
  <bookViews>
    <workbookView xWindow="0" yWindow="0" windowWidth="28800" windowHeight="12105"/>
  </bookViews>
  <sheets>
    <sheet name="Summary" sheetId="8153" r:id="rId1"/>
    <sheet name="Compatibility test results" sheetId="8151" r:id="rId2"/>
    <sheet name="Details" sheetId="815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8151" l="1"/>
  <c r="C11" i="8151" l="1"/>
  <c r="C19" i="8151" l="1"/>
  <c r="E19" i="8151"/>
  <c r="C8" i="8151"/>
  <c r="C7" i="8151" l="1"/>
  <c r="E18" i="8151" l="1"/>
  <c r="E17" i="8151"/>
  <c r="E16" i="8151"/>
  <c r="E15" i="8151"/>
  <c r="E14" i="8151"/>
  <c r="E12" i="8151"/>
  <c r="E11" i="8151"/>
  <c r="E9" i="8151"/>
  <c r="E8" i="8151"/>
  <c r="E7" i="8151"/>
  <c r="C17" i="8151"/>
  <c r="C15" i="8151"/>
  <c r="C16" i="8151"/>
  <c r="C14" i="8151"/>
  <c r="C12" i="8151"/>
  <c r="C9" i="8151"/>
  <c r="E6" i="8151" l="1"/>
</calcChain>
</file>

<file path=xl/sharedStrings.xml><?xml version="1.0" encoding="utf-8"?>
<sst xmlns="http://schemas.openxmlformats.org/spreadsheetml/2006/main" count="59" uniqueCount="44">
  <si>
    <t>Third party Product:</t>
  </si>
  <si>
    <t>Release Date:</t>
  </si>
  <si>
    <t>Product version:</t>
  </si>
  <si>
    <t>Summary of Test Execution</t>
  </si>
  <si>
    <t>Responsiveness of the SO application tested</t>
  </si>
  <si>
    <t xml:space="preserve">Special comments </t>
  </si>
  <si>
    <t>Description</t>
  </si>
  <si>
    <t>ENV1</t>
  </si>
  <si>
    <t>Release date</t>
  </si>
  <si>
    <t xml:space="preserve">Filter By SO Product  : </t>
  </si>
  <si>
    <t>SO Product</t>
  </si>
  <si>
    <t>Environment</t>
  </si>
  <si>
    <t xml:space="preserve">Passed \ Failed </t>
  </si>
  <si>
    <t>Please select the value from the dropdown</t>
  </si>
  <si>
    <t>SUMMARY OF COMPATIBILITY TESTING</t>
  </si>
  <si>
    <t>Smoke test run</t>
  </si>
  <si>
    <t>SuperOffice Product</t>
  </si>
  <si>
    <t>SO Version</t>
  </si>
  <si>
    <t>N/A</t>
  </si>
  <si>
    <t xml:space="preserve">    Compatibility Test Report</t>
  </si>
  <si>
    <t>Passed</t>
  </si>
  <si>
    <t>Online Environment (SOD)</t>
  </si>
  <si>
    <t>Issues/Bugs</t>
  </si>
  <si>
    <t>Test Scenarios</t>
  </si>
  <si>
    <t>Safari 14/ macOS BigSur</t>
  </si>
  <si>
    <t xml:space="preserve"> Web client</t>
  </si>
  <si>
    <t xml:space="preserve"> Web Client</t>
  </si>
  <si>
    <t>Customer Service Client</t>
  </si>
  <si>
    <t>Safari 14.0/ 11.0 Beta (20A5354i)</t>
  </si>
  <si>
    <t>Safari 14</t>
  </si>
  <si>
    <t>SuperOfice  Version</t>
  </si>
  <si>
    <t xml:space="preserve">Conducted </t>
  </si>
  <si>
    <t xml:space="preserve"> -Dashboard: Create edit delete tiles, drilldown tiles
- Comapny:Create company, delete, configure archive columns, stepper, navigator search
- Contact:Create, consent dialog, telephone multiliner, MDO lists, add image
- Project:Create, add image, links, members, notes, print
- Diary:Drag and create, move, hold &amp; copy, add participants of appointments, context menu edit, send as email, delete, navigate different tabs in diary, Diary checklist, Diary Print, tooltip in diary
- Sale and sale guide:Add/edit/delete sale, create quote, send quotation via e-amail, sale guide navigation. add/edit sale stakeholders
- Selection:Create static, dynamic selectin, add criteria dialog, view charts, 
- Reports:View reports, add criteria
- Web inbox:View email, send email, archive email
- Admin:Create user, create list item, options, create udef, crm scripts
- Help:View Help, F1 contex help
- Find:Find a company using criteria and select it
- Others:Local settings dialog, e-mail options dialog, preferences dialog, signature, recycle bin</t>
  </si>
  <si>
    <t>75606, 75607, 75608</t>
  </si>
  <si>
    <t>Conducted selected test scenarios  in Service client with Safari 14 browser</t>
  </si>
  <si>
    <t>75360, 75309</t>
  </si>
  <si>
    <t>Yes, with 9.1 R03</t>
  </si>
  <si>
    <t xml:space="preserve"> -  Add,edit,delete Requests
- Add,edit,delete Customer
- MobileService
- Customer center functionalities
- Chat functionalities
- Dashboard
- Mailing functinalities
-  Forms functionalities</t>
  </si>
  <si>
    <t>Bugs/Issues</t>
  </si>
  <si>
    <t>Safari 14 in BigSur</t>
  </si>
  <si>
    <t>9.1 R03 Web client on Safari14</t>
  </si>
  <si>
    <t>9.1 R03 Customer Service client on Safari14</t>
  </si>
  <si>
    <t>9.1 R03 ( Release9_C-2020.09.24-03)</t>
  </si>
  <si>
    <t>Customer Service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</si>
</sst>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5" fillId="6" borderId="0" applyNumberFormat="0" applyBorder="0" applyAlignment="0" applyProtection="0"/>
    <xf numFmtId="0" fontId="17" fillId="8" borderId="0" applyNumberFormat="0" applyBorder="0" applyAlignment="0" applyProtection="0"/>
  </cellStyleXfs>
  <cellXfs count="96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8" fillId="0" borderId="0" xfId="0" applyFont="1"/>
    <xf numFmtId="0" fontId="6" fillId="0" borderId="0" xfId="0" applyFont="1" applyBorder="1" applyAlignment="1">
      <alignment vertical="top"/>
    </xf>
    <xf numFmtId="0" fontId="5" fillId="0" borderId="0" xfId="0" applyFont="1" applyBorder="1" applyAlignment="1">
      <alignment horizontal="right"/>
    </xf>
    <xf numFmtId="0" fontId="4" fillId="3" borderId="1" xfId="0" applyFont="1" applyFill="1" applyBorder="1"/>
    <xf numFmtId="0" fontId="4" fillId="4" borderId="3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4" fillId="4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2" fillId="0" borderId="0" xfId="0" applyFont="1" applyFill="1" applyBorder="1"/>
    <xf numFmtId="0" fontId="3" fillId="0" borderId="0" xfId="1" applyFont="1" applyFill="1" applyAlignment="1">
      <alignment vertical="center"/>
    </xf>
    <xf numFmtId="14" fontId="9" fillId="0" borderId="14" xfId="0" applyNumberFormat="1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2" borderId="1" xfId="0" applyFont="1" applyFill="1" applyBorder="1"/>
    <xf numFmtId="0" fontId="4" fillId="4" borderId="4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 wrapText="1"/>
    </xf>
    <xf numFmtId="0" fontId="2" fillId="0" borderId="1" xfId="0" applyFont="1" applyBorder="1"/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8" fillId="0" borderId="0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7" fillId="8" borderId="1" xfId="3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4" borderId="24" xfId="0" applyFont="1" applyFill="1" applyBorder="1" applyAlignment="1">
      <alignment horizontal="left" vertical="top" wrapText="1"/>
    </xf>
    <xf numFmtId="0" fontId="4" fillId="4" borderId="26" xfId="0" applyFont="1" applyFill="1" applyBorder="1" applyAlignment="1">
      <alignment horizontal="left" vertical="top" wrapText="1"/>
    </xf>
    <xf numFmtId="0" fontId="4" fillId="4" borderId="28" xfId="0" applyFont="1" applyFill="1" applyBorder="1" applyAlignment="1">
      <alignment horizontal="left" vertical="top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0" fontId="4" fillId="4" borderId="4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6" xfId="0" applyNumberFormat="1" applyFont="1" applyBorder="1" applyAlignment="1">
      <alignment horizontal="left" vertical="top" wrapText="1"/>
    </xf>
    <xf numFmtId="0" fontId="9" fillId="0" borderId="15" xfId="0" applyNumberFormat="1" applyFont="1" applyBorder="1" applyAlignment="1">
      <alignment horizontal="left" vertical="top" wrapText="1"/>
    </xf>
    <xf numFmtId="0" fontId="11" fillId="0" borderId="11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1" fillId="0" borderId="12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11" fillId="0" borderId="7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1" fillId="0" borderId="23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0" fillId="4" borderId="11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vertical="top"/>
    </xf>
    <xf numFmtId="0" fontId="12" fillId="0" borderId="11" xfId="0" applyFont="1" applyFill="1" applyBorder="1" applyAlignment="1">
      <alignment horizontal="center"/>
    </xf>
    <xf numFmtId="0" fontId="11" fillId="0" borderId="5" xfId="0" applyFont="1" applyFill="1" applyBorder="1"/>
    <xf numFmtId="0" fontId="3" fillId="0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vertical="top" wrapText="1"/>
    </xf>
    <xf numFmtId="0" fontId="4" fillId="4" borderId="21" xfId="0" applyFont="1" applyFill="1" applyBorder="1" applyAlignment="1">
      <alignment horizontal="left" vertical="top" wrapText="1"/>
    </xf>
    <xf numFmtId="0" fontId="4" fillId="4" borderId="22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left" vertical="top"/>
    </xf>
    <xf numFmtId="0" fontId="14" fillId="0" borderId="1" xfId="0" applyFont="1" applyBorder="1" applyAlignment="1">
      <alignment vertical="top" wrapText="1"/>
    </xf>
    <xf numFmtId="0" fontId="11" fillId="0" borderId="24" xfId="0" applyFont="1" applyBorder="1" applyAlignment="1">
      <alignment vertical="top" wrapText="1"/>
    </xf>
    <xf numFmtId="0" fontId="10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vertical="top"/>
    </xf>
    <xf numFmtId="0" fontId="1" fillId="7" borderId="1" xfId="2" applyFont="1" applyFill="1" applyBorder="1" applyAlignment="1">
      <alignment horizontal="center"/>
    </xf>
    <xf numFmtId="0" fontId="1" fillId="7" borderId="1" xfId="2" applyFont="1" applyFill="1" applyBorder="1"/>
    <xf numFmtId="0" fontId="11" fillId="0" borderId="17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20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</cellXfs>
  <cellStyles count="4">
    <cellStyle name="Bad" xfId="2" builtinId="27"/>
    <cellStyle name="Good" xfId="3" builtinId="26"/>
    <cellStyle name="Normal" xfId="0" builtinId="0"/>
    <cellStyle name="Normal 2" xfId="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4" tint="0.7999816888943144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C$4" fmlaRange="Details!$A$3:$A$6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9525</xdr:colOff>
          <xdr:row>2</xdr:row>
          <xdr:rowOff>142875</xdr:rowOff>
        </xdr:from>
        <xdr:to>
          <xdr:col>2</xdr:col>
          <xdr:colOff>1981200</xdr:colOff>
          <xdr:row>3</xdr:row>
          <xdr:rowOff>180975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0"/>
  <sheetViews>
    <sheetView showGridLines="0" tabSelected="1" workbookViewId="0">
      <selection activeCell="C19" sqref="C19"/>
    </sheetView>
  </sheetViews>
  <sheetFormatPr defaultRowHeight="12.75" x14ac:dyDescent="0.2"/>
  <cols>
    <col min="1" max="1" width="3" customWidth="1"/>
    <col min="2" max="2" width="12.140625" customWidth="1"/>
    <col min="3" max="3" width="52.7109375" customWidth="1"/>
    <col min="4" max="4" width="23" customWidth="1"/>
    <col min="5" max="5" width="25.85546875" customWidth="1"/>
    <col min="6" max="6" width="20.28515625" customWidth="1"/>
  </cols>
  <sheetData>
    <row r="4" spans="3:4" ht="20.25" x14ac:dyDescent="0.3">
      <c r="C4" s="47" t="s">
        <v>14</v>
      </c>
      <c r="D4" s="47"/>
    </row>
    <row r="8" spans="3:4" x14ac:dyDescent="0.2">
      <c r="C8" s="9" t="s">
        <v>10</v>
      </c>
      <c r="D8" s="4" t="s">
        <v>39</v>
      </c>
    </row>
    <row r="9" spans="3:4" ht="15" x14ac:dyDescent="0.2">
      <c r="C9" s="23" t="s">
        <v>40</v>
      </c>
      <c r="D9" s="46" t="s">
        <v>20</v>
      </c>
    </row>
    <row r="10" spans="3:4" ht="15" x14ac:dyDescent="0.2">
      <c r="C10" s="23" t="s">
        <v>41</v>
      </c>
      <c r="D10" s="46" t="s">
        <v>20</v>
      </c>
    </row>
  </sheetData>
  <mergeCells count="1">
    <mergeCell ref="C4:D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25"/>
  <sheetViews>
    <sheetView showGridLines="0" workbookViewId="0">
      <selection activeCell="H14" sqref="H14"/>
    </sheetView>
  </sheetViews>
  <sheetFormatPr defaultRowHeight="12.75" x14ac:dyDescent="0.2"/>
  <cols>
    <col min="1" max="1" width="5.140625" customWidth="1"/>
    <col min="2" max="2" width="23.28515625" customWidth="1"/>
    <col min="3" max="3" width="45.7109375" customWidth="1"/>
    <col min="4" max="4" width="16.28515625" customWidth="1"/>
    <col min="5" max="5" width="0" hidden="1" customWidth="1"/>
    <col min="6" max="6" width="46" hidden="1" customWidth="1"/>
    <col min="8" max="8" width="45" customWidth="1"/>
  </cols>
  <sheetData>
    <row r="2" spans="2:8" ht="23.25" x14ac:dyDescent="0.2">
      <c r="B2" s="79" t="s">
        <v>19</v>
      </c>
      <c r="C2" s="79"/>
      <c r="D2" s="80"/>
      <c r="E2" s="19"/>
      <c r="F2" s="19"/>
      <c r="G2" s="1"/>
      <c r="H2" s="1"/>
    </row>
    <row r="3" spans="2:8" x14ac:dyDescent="0.2">
      <c r="C3" s="2"/>
    </row>
    <row r="4" spans="2:8" ht="15" x14ac:dyDescent="0.25">
      <c r="B4" s="8" t="s">
        <v>9</v>
      </c>
      <c r="C4" s="12">
        <v>2</v>
      </c>
      <c r="D4" s="27"/>
    </row>
    <row r="5" spans="2:8" ht="15.75" thickBot="1" x14ac:dyDescent="0.3">
      <c r="B5" s="3"/>
      <c r="C5" s="7" t="s">
        <v>13</v>
      </c>
    </row>
    <row r="6" spans="2:8" ht="13.5" thickBot="1" x14ac:dyDescent="0.25">
      <c r="B6" s="2"/>
      <c r="C6" s="58" t="s">
        <v>21</v>
      </c>
      <c r="D6" s="59"/>
      <c r="E6" s="58" t="e">
        <f>IF(E7="errorMSG","errorMSG","Env3")</f>
        <v>#REF!</v>
      </c>
      <c r="F6" s="59"/>
    </row>
    <row r="7" spans="2:8" ht="15" customHeight="1" thickBot="1" x14ac:dyDescent="0.25">
      <c r="B7" s="11" t="s">
        <v>0</v>
      </c>
      <c r="C7" s="62" t="str">
        <f>IF(ISBLANK(VLOOKUP($C$4,Details!$B$3:$Z$9,2,FALSE)),"errorMSG",VLOOKUP($C$4,Details!B3:$Z$9,2,FALSE))</f>
        <v>Safari 14</v>
      </c>
      <c r="D7" s="63"/>
      <c r="E7" s="62" t="e">
        <f>IF(ISBLANK(VLOOKUP($C$4,Details!$B$3:$Z$8,28,FALSE)),"errorMSG",VLOOKUP($C$4,Details!$B$3:$Z$8,28,FALSE))</f>
        <v>#REF!</v>
      </c>
      <c r="F7" s="63"/>
    </row>
    <row r="8" spans="2:8" ht="28.5" customHeight="1" thickBot="1" x14ac:dyDescent="0.25">
      <c r="B8" s="14" t="s">
        <v>2</v>
      </c>
      <c r="C8" s="60" t="str">
        <f>IF(ISBLANK(VLOOKUP($C$4,Details!$B$3:$Z$8,3,FALSE)),"errorMSG",VLOOKUP($C$4,Details!$B$3:$Z$8,3,FALSE))</f>
        <v>Safari 14.0/ 11.0 Beta (20A5354i)</v>
      </c>
      <c r="D8" s="61"/>
      <c r="E8" s="60" t="e">
        <f>IF(ISBLANK(VLOOKUP($C$4,Details!$B$3:$Z$8,29,FALSE)),"errorMSG",VLOOKUP($C$4,Details!$B$3:$Z$8,29,FALSE))</f>
        <v>#REF!</v>
      </c>
      <c r="F8" s="61"/>
      <c r="H8" s="2"/>
    </row>
    <row r="9" spans="2:8" ht="14.25" customHeight="1" thickBot="1" x14ac:dyDescent="0.25">
      <c r="B9" s="10" t="s">
        <v>1</v>
      </c>
      <c r="C9" s="62" t="str">
        <f>IF(ISBLANK(VLOOKUP($C$4,Details!$B$3:$Z$8,4,FALSE)),"errorMSG",VLOOKUP($C$4,Details!$B$3:$Z$8,4,FALSE))</f>
        <v>N/A</v>
      </c>
      <c r="D9" s="95"/>
      <c r="E9" s="64" t="e">
        <f>IF(ISBLANK(VLOOKUP($C$4,Details!$B$3:$Z$8,30,FALSE)),"errorMSG",VLOOKUP($C$4,Details!$B$3:$Z$8,30,FALSE))</f>
        <v>#REF!</v>
      </c>
      <c r="F9" s="65"/>
      <c r="H9" s="2"/>
    </row>
    <row r="10" spans="2:8" s="17" customFormat="1" ht="21" customHeight="1" thickBot="1" x14ac:dyDescent="0.25">
      <c r="B10" s="15"/>
      <c r="C10" s="20"/>
      <c r="D10" s="16"/>
      <c r="E10" s="16"/>
      <c r="F10" s="16"/>
      <c r="H10" s="18"/>
    </row>
    <row r="11" spans="2:8" ht="14.25" customHeight="1" thickBot="1" x14ac:dyDescent="0.25">
      <c r="B11" s="25" t="s">
        <v>16</v>
      </c>
      <c r="C11" s="91" t="str">
        <f>IF(ISBLANK(VLOOKUP($C$4,Details!$B$3:$Z$8,5,FALSE)),"errorMSG",VLOOKUP($C$4,Details!$B$3:$Z$8,5,FALSE))</f>
        <v>Customer Service client</v>
      </c>
      <c r="D11" s="92"/>
      <c r="E11" s="57" t="e">
        <f>IF(ISBLANK(VLOOKUP($C$4,Details!$B$3:$Z$8,31,FALSE)),"errorMSG",VLOOKUP($C$4,Details!$B$3:$Z$8,31,FALSE))</f>
        <v>#REF!</v>
      </c>
      <c r="F11" s="57"/>
      <c r="H11" s="2"/>
    </row>
    <row r="12" spans="2:8" ht="14.25" customHeight="1" thickBot="1" x14ac:dyDescent="0.25">
      <c r="B12" s="25" t="s">
        <v>30</v>
      </c>
      <c r="C12" s="93" t="str">
        <f>IF(ISBLANK(VLOOKUP($C$4,Details!$B$3:$Z$8,6,FALSE)),"errorMSG",VLOOKUP($C$4,Details!$B$3:$Z$8,6,FALSE))</f>
        <v>9.1 R03 ( Release9_C-2020.09.24-03)</v>
      </c>
      <c r="D12" s="94"/>
      <c r="E12" s="57" t="e">
        <f>IF(ISBLANK(VLOOKUP($C$4,Details!$B$3:$Z$8,32,FALSE)),"errorMSG",VLOOKUP($C$4,Details!$B$3:$Z$8,32,FALSE))</f>
        <v>#REF!</v>
      </c>
      <c r="F12" s="57"/>
      <c r="H12" s="2"/>
    </row>
    <row r="13" spans="2:8" s="17" customFormat="1" ht="22.5" customHeight="1" thickBot="1" x14ac:dyDescent="0.25">
      <c r="B13" s="15"/>
      <c r="C13" s="16"/>
      <c r="D13" s="16"/>
      <c r="E13" s="16"/>
      <c r="F13" s="16"/>
      <c r="H13" s="18"/>
    </row>
    <row r="14" spans="2:8" ht="33" customHeight="1" thickBot="1" x14ac:dyDescent="0.25">
      <c r="B14" s="25" t="s">
        <v>11</v>
      </c>
      <c r="C14" s="87" t="str">
        <f>IF(ISBLANK(VLOOKUP($C$4,Details!$B$3:$Z$8,7,FALSE)),"errorMSG",VLOOKUP($C$4,Details!$B$3:$Z$8,7,FALSE))</f>
        <v>Safari 14/ macOS BigSur</v>
      </c>
      <c r="D14" s="88"/>
      <c r="E14" s="75" t="e">
        <f>IF(ISBLANK(VLOOKUP($C$4,Details!$B$3:$Z$8,33,FALSE)),"errorMSG",VLOOKUP($C$4,Details!$B$3:$Z$8,33,FALSE))</f>
        <v>#REF!</v>
      </c>
      <c r="F14" s="76"/>
    </row>
    <row r="15" spans="2:8" ht="15.75" thickBot="1" x14ac:dyDescent="0.3">
      <c r="B15" s="21" t="s">
        <v>12</v>
      </c>
      <c r="C15" s="89" t="str">
        <f>IF(ISBLANK(VLOOKUP($C$4,Details!$B$3:$Z$8,8,FALSE)),"errorMSG",VLOOKUP($C$4,Details!$B$3:$Z$8,8,FALSE))</f>
        <v>Passed</v>
      </c>
      <c r="D15" s="90"/>
      <c r="E15" s="77" t="e">
        <f>IF(ISBLANK(VLOOKUP($C$4,Details!$B$3:$Z$8,34,FALSE)),"errorMSG",VLOOKUP($C$4,Details!$B$3:$Z$8,34,FALSE))</f>
        <v>#REF!</v>
      </c>
      <c r="F15" s="78"/>
    </row>
    <row r="16" spans="2:8" ht="68.25" customHeight="1" thickBot="1" x14ac:dyDescent="0.25">
      <c r="B16" s="21" t="s">
        <v>6</v>
      </c>
      <c r="C16" s="81" t="str">
        <f>IF(ISBLANK(VLOOKUP($C$4,Details!$B$3:$Z$8,9,FALSE)),"errorMSG",VLOOKUP($C$4,Details!$B$3:$Z$8,9,FALSE))</f>
        <v>Conducted selected test scenarios  in Service client with Safari 14 browser</v>
      </c>
      <c r="D16" s="81"/>
      <c r="E16" s="66" t="e">
        <f>IF(ISBLANK(VLOOKUP($C$4,Details!$B$3:$Z$8,35,FALSE)),"errorMSG",VLOOKUP($C$4,Details!$B$3:$Z$8,35,FALSE))</f>
        <v>#REF!</v>
      </c>
      <c r="F16" s="67"/>
    </row>
    <row r="17" spans="2:6" ht="49.5" customHeight="1" thickBot="1" x14ac:dyDescent="0.25">
      <c r="B17" s="25" t="s">
        <v>4</v>
      </c>
      <c r="C17" s="81" t="str">
        <f>IF(ISBLANK(VLOOKUP($C$4,Details!$B$3:$Z$8,10,FALSE)),"errorMSG",VLOOKUP($C$4,Details!$B$3:$Z$8,10,FALSE))</f>
        <v xml:space="preserve"> -  Add,edit,delete Requests
- Add,edit,delete Customer
- MobileService
- Customer center functionalities
- Chat functionalities
- Dashboard
- Mailing functinalities
-  Forms functionalities</v>
      </c>
      <c r="D17" s="85"/>
      <c r="E17" s="66" t="e">
        <f>IF(ISBLANK(VLOOKUP($C$4,Details!$B$3:$Z$8,36,FALSE)),"errorMSG",VLOOKUP($C$4,Details!$B$3:$Z$8,36,FALSE))</f>
        <v>#REF!</v>
      </c>
      <c r="F17" s="68"/>
    </row>
    <row r="18" spans="2:6" ht="56.25" customHeight="1" thickBot="1" x14ac:dyDescent="0.25">
      <c r="B18" s="24" t="s">
        <v>5</v>
      </c>
      <c r="C18" s="84"/>
      <c r="D18" s="84"/>
      <c r="E18" s="66" t="e">
        <f>IF(ISBLANK(VLOOKUP($C$4,Details!$B$3:$Z$8,37,FALSE)),"errorMSG",VLOOKUP($C$4,Details!$B$3:$Z$8,37,FALSE))</f>
        <v>#REF!</v>
      </c>
      <c r="F18" s="68"/>
    </row>
    <row r="19" spans="2:6" ht="22.5" customHeight="1" x14ac:dyDescent="0.2">
      <c r="B19" s="82" t="s">
        <v>3</v>
      </c>
      <c r="C19" s="81" t="str">
        <f>IF(ISBLANK(VLOOKUP($C$4,Details!$B$3:$Z$8,12,FALSE)),"errorMSG",VLOOKUP($C$4,Details!$B$3:$Z$8,12,FALSE))</f>
        <v>Yes, with 9.1 R03</v>
      </c>
      <c r="D19" s="81"/>
      <c r="E19" s="69" t="e">
        <f>IF(ISBLANK(VLOOKUP($C$4,Details!$B$3:$Z$8,38,FALSE)),"errorMSG",VLOOKUP($C$4,Details!$B$3:$Z$8,38,FALSE))</f>
        <v>#REF!</v>
      </c>
      <c r="F19" s="70"/>
    </row>
    <row r="20" spans="2:6" x14ac:dyDescent="0.2">
      <c r="B20" s="83"/>
      <c r="C20" s="81"/>
      <c r="D20" s="81"/>
      <c r="E20" s="71"/>
      <c r="F20" s="72"/>
    </row>
    <row r="21" spans="2:6" ht="63.75" customHeight="1" thickBot="1" x14ac:dyDescent="0.25">
      <c r="B21" s="83"/>
      <c r="C21" s="86"/>
      <c r="D21" s="86"/>
      <c r="E21" s="73"/>
      <c r="F21" s="74"/>
    </row>
    <row r="22" spans="2:6" x14ac:dyDescent="0.2">
      <c r="B22" s="48" t="s">
        <v>38</v>
      </c>
      <c r="C22" s="51" t="str">
        <f>IF(ISBLANK(VLOOKUP($C$4,Details!$B$3:$Z$8,11,FALSE)),"errorMSG",VLOOKUP($C$4,Details!$B$3:$Z$8,11,FALSE))</f>
        <v>75360, 75309</v>
      </c>
      <c r="D22" s="52"/>
    </row>
    <row r="23" spans="2:6" x14ac:dyDescent="0.2">
      <c r="B23" s="49"/>
      <c r="C23" s="53"/>
      <c r="D23" s="54"/>
    </row>
    <row r="24" spans="2:6" x14ac:dyDescent="0.2">
      <c r="B24" s="50"/>
      <c r="C24" s="55"/>
      <c r="D24" s="56"/>
    </row>
    <row r="25" spans="2:6" x14ac:dyDescent="0.2">
      <c r="C25" s="5"/>
    </row>
  </sheetData>
  <mergeCells count="28">
    <mergeCell ref="B2:D2"/>
    <mergeCell ref="C16:D16"/>
    <mergeCell ref="B19:B21"/>
    <mergeCell ref="C18:D18"/>
    <mergeCell ref="C17:D17"/>
    <mergeCell ref="C19:D21"/>
    <mergeCell ref="C7:D7"/>
    <mergeCell ref="C8:D8"/>
    <mergeCell ref="C14:D14"/>
    <mergeCell ref="C15:D15"/>
    <mergeCell ref="C11:D11"/>
    <mergeCell ref="C12:D12"/>
    <mergeCell ref="C9:D9"/>
    <mergeCell ref="B22:B24"/>
    <mergeCell ref="C22:D24"/>
    <mergeCell ref="E11:F11"/>
    <mergeCell ref="E12:F12"/>
    <mergeCell ref="C6:D6"/>
    <mergeCell ref="E8:F8"/>
    <mergeCell ref="E7:F7"/>
    <mergeCell ref="E6:F6"/>
    <mergeCell ref="E9:F9"/>
    <mergeCell ref="E16:F16"/>
    <mergeCell ref="E18:F18"/>
    <mergeCell ref="E19:F21"/>
    <mergeCell ref="E17:F17"/>
    <mergeCell ref="E14:F14"/>
    <mergeCell ref="E15:F15"/>
  </mergeCells>
  <conditionalFormatting sqref="C14:F14">
    <cfRule type="cellIs" dxfId="8" priority="5" operator="equal">
      <formula>0</formula>
    </cfRule>
  </conditionalFormatting>
  <conditionalFormatting sqref="C15:F15">
    <cfRule type="cellIs" dxfId="7" priority="19" operator="equal">
      <formula>"Fail"</formula>
    </cfRule>
    <cfRule type="cellIs" dxfId="6" priority="20" operator="equal">
      <formula>"Pass"</formula>
    </cfRule>
  </conditionalFormatting>
  <conditionalFormatting sqref="F11">
    <cfRule type="cellIs" dxfId="5" priority="14" stopIfTrue="1" operator="equal">
      <formula>0</formula>
    </cfRule>
  </conditionalFormatting>
  <conditionalFormatting sqref="F12">
    <cfRule type="cellIs" dxfId="4" priority="13" stopIfTrue="1" operator="equal">
      <formula>0</formula>
    </cfRule>
  </conditionalFormatting>
  <conditionalFormatting sqref="C7:D7 C9:D17 E7:F18 C19:F21">
    <cfRule type="cellIs" dxfId="3" priority="6" operator="equal">
      <formula>0</formula>
    </cfRule>
  </conditionalFormatting>
  <conditionalFormatting sqref="C6:D7 C9:D17 E6:F18 C19:F21">
    <cfRule type="cellIs" dxfId="2" priority="3" operator="equal">
      <formula>"errorMSG"</formula>
    </cfRule>
  </conditionalFormatting>
  <conditionalFormatting sqref="C8:D8">
    <cfRule type="cellIs" dxfId="1" priority="2" operator="equal">
      <formula>0</formula>
    </cfRule>
  </conditionalFormatting>
  <conditionalFormatting sqref="C8:D8">
    <cfRule type="cellIs" dxfId="0" priority="1" operator="equal">
      <formula>"errorMSG"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>
                  <from>
                    <xdr:col>2</xdr:col>
                    <xdr:colOff>9525</xdr:colOff>
                    <xdr:row>2</xdr:row>
                    <xdr:rowOff>142875</xdr:rowOff>
                  </from>
                  <to>
                    <xdr:col>2</xdr:col>
                    <xdr:colOff>1981200</xdr:colOff>
                    <xdr:row>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workbookViewId="0">
      <selection activeCell="G4" sqref="G4"/>
    </sheetView>
  </sheetViews>
  <sheetFormatPr defaultRowHeight="12.75" x14ac:dyDescent="0.2"/>
  <cols>
    <col min="1" max="1" width="30.42578125" customWidth="1"/>
    <col min="2" max="2" width="9.5703125" style="42" customWidth="1"/>
    <col min="3" max="3" width="22.85546875" bestFit="1" customWidth="1"/>
    <col min="4" max="4" width="32.42578125" customWidth="1"/>
    <col min="5" max="5" width="22.85546875" customWidth="1"/>
    <col min="6" max="6" width="37.42578125" bestFit="1" customWidth="1"/>
    <col min="7" max="7" width="41.28515625" bestFit="1" customWidth="1"/>
    <col min="8" max="9" width="22.85546875" customWidth="1"/>
    <col min="10" max="10" width="77.140625" bestFit="1" customWidth="1"/>
    <col min="11" max="11" width="26.42578125" bestFit="1" customWidth="1"/>
    <col min="12" max="12" width="22.85546875" customWidth="1"/>
    <col min="13" max="13" width="47.140625" bestFit="1" customWidth="1"/>
    <col min="14" max="14" width="22.85546875" bestFit="1" customWidth="1"/>
    <col min="15" max="15" width="24.85546875" bestFit="1" customWidth="1"/>
    <col min="16" max="18" width="24.85546875" customWidth="1"/>
    <col min="19" max="19" width="24.85546875" bestFit="1" customWidth="1"/>
    <col min="20" max="26" width="24.85546875" customWidth="1"/>
  </cols>
  <sheetData>
    <row r="1" spans="1:45" s="6" customFormat="1" x14ac:dyDescent="0.2">
      <c r="A1" s="2"/>
      <c r="B1" s="38"/>
      <c r="C1" s="35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45" s="6" customFormat="1" x14ac:dyDescent="0.2">
      <c r="A2" s="26"/>
      <c r="B2" s="39"/>
      <c r="C2" s="36" t="s">
        <v>0</v>
      </c>
      <c r="D2" s="36" t="s">
        <v>2</v>
      </c>
      <c r="E2" s="36" t="s">
        <v>8</v>
      </c>
      <c r="F2" s="36" t="s">
        <v>10</v>
      </c>
      <c r="G2" s="36" t="s">
        <v>17</v>
      </c>
      <c r="H2" s="36" t="s">
        <v>11</v>
      </c>
      <c r="I2" s="36" t="s">
        <v>12</v>
      </c>
      <c r="J2" s="36" t="s">
        <v>6</v>
      </c>
      <c r="K2" s="36" t="s">
        <v>23</v>
      </c>
      <c r="L2" s="36" t="s">
        <v>22</v>
      </c>
      <c r="M2" s="36" t="s">
        <v>15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</row>
    <row r="3" spans="1:45" s="34" customFormat="1" ht="409.5" customHeight="1" x14ac:dyDescent="0.2">
      <c r="A3" s="30" t="s">
        <v>26</v>
      </c>
      <c r="B3" s="40">
        <v>1</v>
      </c>
      <c r="C3" s="30" t="s">
        <v>29</v>
      </c>
      <c r="D3" s="30" t="s">
        <v>28</v>
      </c>
      <c r="E3" s="30" t="s">
        <v>18</v>
      </c>
      <c r="F3" s="30" t="s">
        <v>25</v>
      </c>
      <c r="G3" s="37" t="s">
        <v>42</v>
      </c>
      <c r="H3" s="30" t="s">
        <v>24</v>
      </c>
      <c r="I3" s="30" t="s">
        <v>20</v>
      </c>
      <c r="J3" s="37" t="s">
        <v>31</v>
      </c>
      <c r="K3" s="37" t="s">
        <v>32</v>
      </c>
      <c r="L3" s="43" t="s">
        <v>33</v>
      </c>
      <c r="M3" s="37" t="s">
        <v>36</v>
      </c>
      <c r="N3" s="31"/>
      <c r="O3" s="31"/>
      <c r="P3" s="31"/>
      <c r="Q3" s="31"/>
      <c r="R3" s="32"/>
      <c r="S3" s="31"/>
      <c r="T3" s="31"/>
      <c r="U3" s="31"/>
      <c r="V3" s="31"/>
      <c r="W3" s="31"/>
      <c r="X3" s="32"/>
      <c r="Y3" s="31"/>
      <c r="Z3" s="32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s="34" customFormat="1" ht="114.75" x14ac:dyDescent="0.2">
      <c r="A4" s="30" t="s">
        <v>27</v>
      </c>
      <c r="B4" s="40">
        <v>2</v>
      </c>
      <c r="C4" s="30" t="s">
        <v>29</v>
      </c>
      <c r="D4" s="30" t="s">
        <v>28</v>
      </c>
      <c r="E4" s="30" t="s">
        <v>18</v>
      </c>
      <c r="F4" s="30" t="s">
        <v>43</v>
      </c>
      <c r="G4" s="30" t="s">
        <v>42</v>
      </c>
      <c r="H4" s="30" t="s">
        <v>24</v>
      </c>
      <c r="I4" s="30" t="s">
        <v>20</v>
      </c>
      <c r="J4" s="30" t="s">
        <v>34</v>
      </c>
      <c r="K4" s="37" t="s">
        <v>37</v>
      </c>
      <c r="L4" s="37" t="s">
        <v>35</v>
      </c>
      <c r="M4" s="30" t="s">
        <v>36</v>
      </c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5"/>
    </row>
    <row r="5" spans="1:45" s="6" customFormat="1" ht="15" customHeight="1" x14ac:dyDescent="0.2">
      <c r="A5" s="2"/>
      <c r="B5" s="38"/>
      <c r="C5" s="2"/>
      <c r="D5" s="2"/>
      <c r="E5" s="2"/>
      <c r="F5" s="2"/>
      <c r="G5" s="22"/>
      <c r="H5" s="2"/>
      <c r="I5" s="2"/>
      <c r="J5" s="2"/>
      <c r="K5" s="2"/>
      <c r="L5" s="2"/>
      <c r="M5" s="13"/>
      <c r="N5" s="2"/>
      <c r="O5" s="13"/>
      <c r="P5" s="2"/>
      <c r="Q5" s="2"/>
      <c r="R5" s="2"/>
      <c r="S5" s="2"/>
      <c r="T5" s="2"/>
      <c r="U5" s="2"/>
      <c r="V5" s="2"/>
      <c r="W5" s="2"/>
      <c r="X5" s="2"/>
      <c r="Y5" s="2"/>
      <c r="Z5" s="13"/>
    </row>
    <row r="6" spans="1:45" s="6" customFormat="1" ht="15" customHeight="1" x14ac:dyDescent="0.2">
      <c r="A6" s="2"/>
      <c r="B6" s="38"/>
      <c r="C6" s="2"/>
      <c r="D6" s="2"/>
      <c r="E6" s="2"/>
      <c r="F6" s="2"/>
      <c r="G6" s="2"/>
      <c r="H6" s="2"/>
      <c r="I6" s="2"/>
      <c r="J6" s="2"/>
      <c r="K6" s="2"/>
      <c r="L6" s="2"/>
      <c r="M6" s="1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3"/>
    </row>
    <row r="7" spans="1:45" s="6" customFormat="1" x14ac:dyDescent="0.2">
      <c r="B7" s="41"/>
    </row>
    <row r="14" spans="1:45" x14ac:dyDescent="0.2">
      <c r="E14" s="5"/>
      <c r="F14" s="5"/>
      <c r="G14" s="5"/>
    </row>
    <row r="15" spans="1:45" x14ac:dyDescent="0.2">
      <c r="H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Compatibility test results</vt:lpstr>
      <vt:lpstr>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Janith Gunasekara</dc:creator>
  <cp:lastModifiedBy>Tharinda Liyanage</cp:lastModifiedBy>
  <cp:lastPrinted>2009-09-01T13:09:32Z</cp:lastPrinted>
  <dcterms:created xsi:type="dcterms:W3CDTF">2004-10-12T05:16:39Z</dcterms:created>
  <dcterms:modified xsi:type="dcterms:W3CDTF">2020-09-29T07:06:32Z</dcterms:modified>
</cp:coreProperties>
</file>