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grethe\Documents\Compatibility reports\"/>
    </mc:Choice>
  </mc:AlternateContent>
  <bookViews>
    <workbookView xWindow="0" yWindow="0" windowWidth="14640" windowHeight="3510" activeTab="1" xr2:uid="{00000000-000D-0000-FFFF-FFFF00000000}"/>
  </bookViews>
  <sheets>
    <sheet name="Summary" sheetId="1" r:id="rId1"/>
    <sheet name="Compatibility test results" sheetId="2" r:id="rId2"/>
    <sheet name="Details" sheetId="3" r:id="rId3"/>
  </sheets>
  <calcPr calcId="171027"/>
  <customWorkbookViews>
    <customWorkbookView name="Margrethe Halvorsen Romnes - Personal View" guid="{7F9EA6FA-D2F3-45AD-8F3B-975647D37BC9}" mergeInterval="0" personalView="1" xWindow="1095" yWindow="292" windowWidth="978" windowHeight="502" activeSheetId="2"/>
    <customWorkbookView name="Chamal Asela Perera - Personal View" guid="{D5FB9189-B54F-43A6-9987-CC8123D2D388}" mergeInterval="0" personalView="1" maximized="1" xWindow="-1688" yWindow="-181" windowWidth="1696" windowHeight="1026" activeSheetId="2"/>
    <customWorkbookView name="Mihiri Lekamge - Personal View" guid="{3C7A8347-6D1E-4BB2-A034-91D1A62F54C5}" mergeInterval="0" personalView="1" maximized="1" xWindow="1672" yWindow="-8" windowWidth="1696" windowHeight="1026" activeSheetId="2"/>
  </customWorkbookViews>
</workbook>
</file>

<file path=xl/calcChain.xml><?xml version="1.0" encoding="utf-8"?>
<calcChain xmlns="http://schemas.openxmlformats.org/spreadsheetml/2006/main">
  <c r="C25" i="2" l="1"/>
  <c r="E12" i="2" l="1"/>
  <c r="C16" i="2" l="1"/>
  <c r="C7" i="2"/>
  <c r="C12" i="2"/>
  <c r="E25" i="2" l="1"/>
  <c r="G25" i="2"/>
  <c r="G22" i="2"/>
  <c r="G19" i="2"/>
  <c r="G18" i="2"/>
  <c r="G17" i="2"/>
  <c r="G16" i="2"/>
  <c r="G15" i="2"/>
  <c r="G14" i="2"/>
  <c r="G12" i="2"/>
  <c r="G11" i="2"/>
  <c r="G9" i="2"/>
  <c r="G8" i="2"/>
  <c r="G7" i="2"/>
  <c r="E22" i="2"/>
  <c r="E19" i="2"/>
  <c r="E18" i="2"/>
  <c r="E17" i="2"/>
  <c r="E16" i="2"/>
  <c r="E15" i="2"/>
  <c r="E14" i="2"/>
  <c r="E11" i="2"/>
  <c r="E9" i="2"/>
  <c r="E8" i="2"/>
  <c r="E7" i="2"/>
  <c r="C22" i="2"/>
  <c r="C19" i="2"/>
  <c r="C18" i="2"/>
  <c r="C17" i="2"/>
  <c r="C15" i="2"/>
  <c r="C14" i="2"/>
  <c r="C11" i="2"/>
  <c r="C9" i="2"/>
  <c r="C8" i="2"/>
  <c r="G6" i="2" l="1"/>
  <c r="E6" i="2"/>
  <c r="C6" i="2"/>
</calcChain>
</file>

<file path=xl/sharedStrings.xml><?xml version="1.0" encoding="utf-8"?>
<sst xmlns="http://schemas.openxmlformats.org/spreadsheetml/2006/main" count="119" uniqueCount="59">
  <si>
    <t>Third party Product:</t>
  </si>
  <si>
    <t>Release Date:</t>
  </si>
  <si>
    <t>Product version:</t>
  </si>
  <si>
    <t>Summary of Test Execution</t>
  </si>
  <si>
    <t>Responsiveness of the SO application tested</t>
  </si>
  <si>
    <t xml:space="preserve">Special comments </t>
  </si>
  <si>
    <t>Issues / Bugs found</t>
  </si>
  <si>
    <t>Description</t>
  </si>
  <si>
    <t xml:space="preserve">Third party Product: </t>
  </si>
  <si>
    <t>Pass</t>
  </si>
  <si>
    <t>ENV1</t>
  </si>
  <si>
    <t>ENV2</t>
  </si>
  <si>
    <t>ENV3</t>
  </si>
  <si>
    <t>Release date</t>
  </si>
  <si>
    <t>Issues</t>
  </si>
  <si>
    <t>(No Selection)</t>
  </si>
  <si>
    <t xml:space="preserve">Filter By SO Product  : </t>
  </si>
  <si>
    <t>SO Product</t>
  </si>
  <si>
    <t>Environment</t>
  </si>
  <si>
    <t xml:space="preserve">Passed \ Failed </t>
  </si>
  <si>
    <t>Please select the value from the dropdown</t>
  </si>
  <si>
    <t>SUMMARY OF COMPATIBILITY TESTING</t>
  </si>
  <si>
    <t>Smoke tests run</t>
  </si>
  <si>
    <t>Smoke test run</t>
  </si>
  <si>
    <t>SuperOffice Product</t>
  </si>
  <si>
    <t>SuperOfice Version</t>
  </si>
  <si>
    <t>SO version</t>
  </si>
  <si>
    <t>Sales and Marketing - Win</t>
  </si>
  <si>
    <t>Sales and Marketing - Web</t>
  </si>
  <si>
    <t>SM Web</t>
  </si>
  <si>
    <t>Passed</t>
  </si>
  <si>
    <t>Customer Service</t>
  </si>
  <si>
    <t>No issues found</t>
  </si>
  <si>
    <t>Customer Service/Mailings</t>
  </si>
  <si>
    <t>Pocket CRM</t>
  </si>
  <si>
    <t>Pocket CRM Released client</t>
  </si>
  <si>
    <t>Compatibility Report</t>
  </si>
  <si>
    <t>SQL Server 2017</t>
  </si>
  <si>
    <t>SQL Server 2017 (RTM) - 14.0.1000.169 (X64)</t>
  </si>
  <si>
    <t>02.10.2017</t>
  </si>
  <si>
    <t>SM win client, Dbsetup, SO Ribbon, MailLink</t>
  </si>
  <si>
    <t>80 SR6 8.0.6465.b</t>
  </si>
  <si>
    <t>Server: 2012 Standrard 64 bit
Client : Windows 10 , 32 bit, Office 2016</t>
  </si>
  <si>
    <t xml:space="preserve">Following tests were carried out,
- Create new company/Contact/Project/Sale
- Sort Columns
- Maillink - Create / Open
- Ribbons - Create
 - DB Setup - All functionalities
</t>
  </si>
  <si>
    <t>No adverse issues observed</t>
  </si>
  <si>
    <t>A smoke test of the applciation and installation testing was carried out</t>
  </si>
  <si>
    <t>TFS bug # 54334</t>
  </si>
  <si>
    <t>Smoke test run without issues</t>
  </si>
  <si>
    <t>8.0 SR6 Build 6465.b</t>
  </si>
  <si>
    <t>Server: 2012 Standrard 64 bit</t>
  </si>
  <si>
    <t>following tests were carried out,
Importing of contacts and products.
document templates and creating
Selections
Recurring apporintments with links
Reports
Sorting Archives</t>
  </si>
  <si>
    <t>TFS bug # 54159</t>
  </si>
  <si>
    <t xml:space="preserve">Following Testing carried out:
- Installation: Run Ejtermsetup /upgrade
- Create extra tables/ fields creation with different data types 
Create extra fields
 - Functionality : Create/edit entities in the applciation, Find data with different search criteria
 - Using DBSetup, perform SDA export and import of CS data with extra tables and fields.
 - Perfomed Mailing related tasks
</t>
  </si>
  <si>
    <t>80 SR6 8.0.6465.b (Pocket Released Client : 6485 )</t>
  </si>
  <si>
    <t>Performed the Pocket sprint test with the main test scenarios including:                                                     - Create/Edit/Delete Appointments/Sales                                  - Create/Edit Companies                  - Upload images related scenarios</t>
  </si>
  <si>
    <t>8.0 SR6 Win</t>
  </si>
  <si>
    <t>8.0 SR6 Web</t>
  </si>
  <si>
    <t>8.0 SR6 CS</t>
  </si>
  <si>
    <t>8.0 SR6 Pocket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</si>
</sst>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222222"/>
      <name val="Tahoma"/>
      <family val="2"/>
    </font>
    <font>
      <b/>
      <sz val="13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</cellStyleXfs>
  <cellXfs count="10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vertical="top"/>
    </xf>
    <xf numFmtId="0" fontId="4" fillId="0" borderId="0" xfId="0" applyFont="1" applyBorder="1" applyAlignment="1">
      <alignment horizontal="right"/>
    </xf>
    <xf numFmtId="0" fontId="3" fillId="3" borderId="1" xfId="0" applyFont="1" applyFill="1" applyBorder="1"/>
    <xf numFmtId="0" fontId="3" fillId="4" borderId="4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4" borderId="2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0" fillId="0" borderId="0" xfId="0" applyFont="1"/>
    <xf numFmtId="0" fontId="1" fillId="0" borderId="0" xfId="0" applyFont="1" applyAlignment="1">
      <alignment wrapText="1"/>
    </xf>
    <xf numFmtId="0" fontId="3" fillId="4" borderId="2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14" fontId="8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1" fillId="0" borderId="0" xfId="0" applyFont="1" applyFill="1" applyBorder="1"/>
    <xf numFmtId="0" fontId="2" fillId="0" borderId="0" xfId="1" applyFont="1" applyFill="1" applyAlignment="1">
      <alignment vertical="center"/>
    </xf>
    <xf numFmtId="14" fontId="8" fillId="0" borderId="17" xfId="0" applyNumberFormat="1" applyFont="1" applyFill="1" applyBorder="1" applyAlignment="1">
      <alignment horizontal="left" vertical="top" wrapText="1"/>
    </xf>
    <xf numFmtId="14" fontId="8" fillId="0" borderId="14" xfId="0" applyNumberFormat="1" applyFont="1" applyFill="1" applyBorder="1" applyAlignment="1">
      <alignment horizontal="left" vertical="top" wrapText="1"/>
    </xf>
    <xf numFmtId="0" fontId="3" fillId="4" borderId="12" xfId="0" applyFont="1" applyFill="1" applyBorder="1" applyAlignment="1">
      <alignment horizontal="left" vertical="top"/>
    </xf>
    <xf numFmtId="0" fontId="3" fillId="2" borderId="1" xfId="0" applyFont="1" applyFill="1" applyBorder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6" fillId="6" borderId="0" xfId="0" applyFont="1" applyFill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7" fillId="7" borderId="1" xfId="2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/>
    </xf>
    <xf numFmtId="0" fontId="20" fillId="9" borderId="1" xfId="3" applyFont="1" applyFill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6" fillId="0" borderId="0" xfId="0" applyFont="1" applyAlignment="1">
      <alignment horizontal="center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5" xfId="0" applyFont="1" applyFill="1" applyBorder="1" applyAlignment="1">
      <alignment horizontal="center" vertical="top" wrapText="1"/>
    </xf>
    <xf numFmtId="0" fontId="8" fillId="0" borderId="19" xfId="0" applyNumberFormat="1" applyFont="1" applyBorder="1" applyAlignment="1">
      <alignment horizontal="left" vertical="top" wrapText="1"/>
    </xf>
    <xf numFmtId="0" fontId="8" fillId="0" borderId="20" xfId="0" applyNumberFormat="1" applyFont="1" applyBorder="1" applyAlignment="1">
      <alignment horizontal="left" vertical="top" wrapText="1"/>
    </xf>
    <xf numFmtId="0" fontId="8" fillId="0" borderId="21" xfId="0" applyNumberFormat="1" applyFont="1" applyBorder="1" applyAlignment="1">
      <alignment horizontal="left" vertical="top" wrapText="1"/>
    </xf>
    <xf numFmtId="0" fontId="9" fillId="4" borderId="5" xfId="0" applyFont="1" applyFill="1" applyBorder="1" applyAlignment="1">
      <alignment horizontal="center" vertical="top" wrapText="1"/>
    </xf>
    <xf numFmtId="0" fontId="10" fillId="4" borderId="6" xfId="0" applyFont="1" applyFill="1" applyBorder="1" applyAlignment="1">
      <alignment vertical="top"/>
    </xf>
    <xf numFmtId="0" fontId="11" fillId="0" borderId="5" xfId="0" applyFont="1" applyFill="1" applyBorder="1" applyAlignment="1">
      <alignment horizontal="center"/>
    </xf>
    <xf numFmtId="0" fontId="10" fillId="0" borderId="6" xfId="0" applyFont="1" applyFill="1" applyBorder="1"/>
    <xf numFmtId="0" fontId="9" fillId="4" borderId="6" xfId="0" applyFont="1" applyFill="1" applyBorder="1" applyAlignment="1">
      <alignment horizontal="center" vertical="top" wrapText="1"/>
    </xf>
    <xf numFmtId="0" fontId="17" fillId="7" borderId="5" xfId="2" applyBorder="1" applyAlignment="1">
      <alignment horizontal="center"/>
    </xf>
    <xf numFmtId="0" fontId="17" fillId="7" borderId="6" xfId="2" applyBorder="1"/>
    <xf numFmtId="0" fontId="10" fillId="0" borderId="3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0" fillId="0" borderId="5" xfId="0" applyFont="1" applyBorder="1" applyAlignment="1">
      <alignment vertical="top" wrapText="1"/>
    </xf>
    <xf numFmtId="0" fontId="12" fillId="0" borderId="15" xfId="0" applyFont="1" applyBorder="1" applyAlignment="1">
      <alignment vertical="top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3" fillId="0" borderId="15" xfId="0" applyFont="1" applyBorder="1" applyAlignment="1">
      <alignment vertical="top" wrapText="1"/>
    </xf>
    <xf numFmtId="0" fontId="10" fillId="5" borderId="5" xfId="0" applyFont="1" applyFill="1" applyBorder="1" applyAlignment="1">
      <alignment horizontal="left" vertical="top" wrapText="1"/>
    </xf>
    <xf numFmtId="0" fontId="10" fillId="5" borderId="6" xfId="0" applyFont="1" applyFill="1" applyBorder="1" applyAlignment="1">
      <alignment horizontal="left" vertical="top" wrapText="1"/>
    </xf>
    <xf numFmtId="0" fontId="11" fillId="5" borderId="14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2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2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3" fillId="0" borderId="18" xfId="0" applyFont="1" applyBorder="1" applyAlignment="1">
      <alignment vertical="top" wrapText="1"/>
    </xf>
    <xf numFmtId="0" fontId="10" fillId="0" borderId="13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top"/>
    </xf>
    <xf numFmtId="0" fontId="17" fillId="7" borderId="8" xfId="2" applyBorder="1" applyAlignment="1">
      <alignment horizontal="center"/>
    </xf>
    <xf numFmtId="0" fontId="17" fillId="7" borderId="9" xfId="2" applyBorder="1"/>
  </cellXfs>
  <cellStyles count="4">
    <cellStyle name="Good" xfId="2" builtinId="26"/>
    <cellStyle name="Neutral" xfId="3" builtinId="28"/>
    <cellStyle name="Normal" xfId="0" builtinId="0"/>
    <cellStyle name="Normal 2" xfId="1" xr:uid="{00000000-0005-0000-0000-000003000000}"/>
  </cellStyles>
  <dxfs count="10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strike val="0"/>
        <color auto="1"/>
      </font>
    </dxf>
    <dxf>
      <font>
        <color rgb="FF00B05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4" tint="0.799981688894314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revisionHeaders" Target="revisions/revisionHeaders.xml"/></Relationships>
</file>

<file path=xl/ctrlProps/ctrlProp1.xml><?xml version="1.0" encoding="utf-8"?>
<formControlPr xmlns="http://schemas.microsoft.com/office/spreadsheetml/2009/9/main" objectType="Drop" dropStyle="combo" dx="16" fmlaLink="$C$4" fmlaRange="Details!$A$3:$A$7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1543050</xdr:colOff>
          <xdr:row>3</xdr:row>
          <xdr:rowOff>0</xdr:rowOff>
        </xdr:from>
        <xdr:to>
          <xdr:col>2</xdr:col>
          <xdr:colOff>1962150</xdr:colOff>
          <xdr:row>4</xdr:row>
          <xdr:rowOff>9525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B21F182-6E7C-41B1-85B6-7A9A03804FCA}" diskRevisions="1" revisionId="6" version="2">
  <header guid="{F0CBB9B1-204E-442D-97A0-49362EEAF3B7}" dateTime="2017-10-16T13:52:45" maxSheetId="4" userName="Chamal Asela Perera" r:id="rId1">
    <sheetIdMap count="3">
      <sheetId val="1"/>
      <sheetId val="2"/>
      <sheetId val="3"/>
    </sheetIdMap>
  </header>
  <header guid="{3ABD3C51-122C-465E-8A22-F0C89BF45F36}" dateTime="2017-10-17T11:30:38" maxSheetId="4" userName="Mihiri Lekamge" r:id="rId2" minRId="1" maxRId="2">
    <sheetIdMap count="3">
      <sheetId val="1"/>
      <sheetId val="2"/>
      <sheetId val="3"/>
    </sheetIdMap>
  </header>
  <header guid="{FF555D2A-BC0D-488C-A95C-39678869ED31}" dateTime="2017-10-17T16:09:44" maxSheetId="4" userName="Chamal Asela Perera" r:id="rId3" minRId="3">
    <sheetIdMap count="3">
      <sheetId val="1"/>
      <sheetId val="2"/>
      <sheetId val="3"/>
    </sheetIdMap>
  </header>
  <header guid="{F9E8F86E-D7BC-4736-A2B9-EF464B3AF07D}" dateTime="2017-10-17T16:10:11" maxSheetId="4" userName="Chamal Asela Perera" r:id="rId4" minRId="4">
    <sheetIdMap count="3">
      <sheetId val="1"/>
      <sheetId val="2"/>
      <sheetId val="3"/>
    </sheetIdMap>
  </header>
  <header guid="{7B21F182-6E7C-41B1-85B6-7A9A03804FCA}" dateTime="2017-10-18T10:38:47" maxSheetId="4" userName="Margrethe Halvorsen Romnes" r:id="rId5" minRId="5" maxRId="6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C4">
      <v>5</v>
    </oc>
    <nc r="C4">
      <v>2</v>
    </nc>
  </rcc>
  <rcc rId="2" sId="2">
    <oc r="C25">
      <f>IF(ISBLANK(VLOOKUP($C$4,Details!$B$3:$AO$8,13,FALSE)),"errorMSG",VLOOKUP($C$4,Details!$B$3:$AO$8,13,FALSE))</f>
    </oc>
    <nc r="C25">
      <f>IF(ISBLANK(VLOOKUP($C$4,Details!$B$3:$AO$8,13,FALSE)),"errorMSG",VLOOKUP($C$4,Details!$B$3:$AO$8,13,FALSE))</f>
    </nc>
  </rcc>
  <rcv guid="{3C7A8347-6D1E-4BB2-A034-91D1A62F54C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>
    <oc r="C4">
      <v>2</v>
    </oc>
    <nc r="C4">
      <v>5</v>
    </nc>
  </rcc>
  <rcv guid="{D5FB9189-B54F-43A6-9987-CC8123D2D388}" action="delete"/>
  <rcv guid="{D5FB9189-B54F-43A6-9987-CC8123D2D388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2">
    <oc r="C4">
      <v>5</v>
    </oc>
    <nc r="C4">
      <v>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2">
    <nc r="C4">
      <v>4</v>
    </nc>
  </rcc>
  <rcc rId="6" sId="2">
    <nc r="C4">
      <v>5</v>
    </nc>
  </rcc>
  <rcv guid="{7F9EA6FA-D2F3-45AD-8F3B-975647D37BC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trlProp" Target="../ctrlProps/ctrlPro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12"/>
  <sheetViews>
    <sheetView showGridLines="0" workbookViewId="0">
      <selection activeCell="G10" sqref="G10"/>
    </sheetView>
  </sheetViews>
  <sheetFormatPr defaultRowHeight="12.75" x14ac:dyDescent="0.2"/>
  <cols>
    <col min="1" max="1" width="3" customWidth="1"/>
    <col min="2" max="2" width="12.140625" customWidth="1"/>
    <col min="3" max="3" width="52.7109375" customWidth="1"/>
    <col min="4" max="4" width="23" customWidth="1"/>
    <col min="5" max="5" width="25.85546875" customWidth="1"/>
    <col min="6" max="6" width="20.28515625" customWidth="1"/>
  </cols>
  <sheetData>
    <row r="4" spans="3:4" ht="20.25" x14ac:dyDescent="0.3">
      <c r="C4" s="47" t="s">
        <v>21</v>
      </c>
      <c r="D4" s="47"/>
    </row>
    <row r="8" spans="3:4" x14ac:dyDescent="0.2">
      <c r="C8" s="8" t="s">
        <v>17</v>
      </c>
      <c r="D8" s="4" t="s">
        <v>37</v>
      </c>
    </row>
    <row r="9" spans="3:4" ht="15" x14ac:dyDescent="0.2">
      <c r="C9" s="26" t="s">
        <v>55</v>
      </c>
      <c r="D9" s="35" t="s">
        <v>9</v>
      </c>
    </row>
    <row r="10" spans="3:4" ht="15" x14ac:dyDescent="0.2">
      <c r="C10" s="26" t="s">
        <v>56</v>
      </c>
      <c r="D10" s="35" t="s">
        <v>9</v>
      </c>
    </row>
    <row r="11" spans="3:4" ht="15" x14ac:dyDescent="0.2">
      <c r="C11" s="26" t="s">
        <v>57</v>
      </c>
      <c r="D11" s="35" t="s">
        <v>9</v>
      </c>
    </row>
    <row r="12" spans="3:4" ht="15" x14ac:dyDescent="0.2">
      <c r="C12" s="26" t="s">
        <v>58</v>
      </c>
      <c r="D12" s="35" t="s">
        <v>9</v>
      </c>
    </row>
  </sheetData>
  <customSheetViews>
    <customSheetView guid="{7F9EA6FA-D2F3-45AD-8F3B-975647D37BC9}" showGridLines="0">
      <selection activeCell="G10" sqref="G10"/>
      <pageMargins left="0.7" right="0.7" top="0.75" bottom="0.75" header="0.3" footer="0.3"/>
    </customSheetView>
    <customSheetView guid="{D5FB9189-B54F-43A6-9987-CC8123D2D388}" showGridLines="0">
      <selection activeCell="G10" sqref="G10"/>
      <pageMargins left="0.7" right="0.7" top="0.75" bottom="0.75" header="0.3" footer="0.3"/>
    </customSheetView>
    <customSheetView guid="{3C7A8347-6D1E-4BB2-A034-91D1A62F54C5}" showGridLines="0">
      <selection activeCell="C31" sqref="C31"/>
      <pageMargins left="0.7" right="0.7" top="0.75" bottom="0.75" header="0.3" footer="0.3"/>
    </customSheetView>
  </customSheetViews>
  <mergeCells count="1"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2"/>
  <sheetViews>
    <sheetView showGridLines="0" tabSelected="1" workbookViewId="0">
      <selection activeCell="C16" sqref="C16:D16"/>
    </sheetView>
  </sheetViews>
  <sheetFormatPr defaultRowHeight="12.75" x14ac:dyDescent="0.2"/>
  <cols>
    <col min="1" max="1" width="5.140625" customWidth="1"/>
    <col min="2" max="2" width="23.28515625" customWidth="1"/>
    <col min="3" max="3" width="45.7109375" customWidth="1"/>
    <col min="4" max="4" width="15.7109375" customWidth="1"/>
    <col min="5" max="5" width="15.140625" customWidth="1"/>
    <col min="6" max="6" width="45.7109375" customWidth="1"/>
    <col min="8" max="8" width="46" customWidth="1"/>
    <col min="10" max="10" width="45" customWidth="1"/>
  </cols>
  <sheetData>
    <row r="2" spans="2:10" ht="23.25" x14ac:dyDescent="0.2">
      <c r="B2" s="86" t="s">
        <v>36</v>
      </c>
      <c r="C2" s="86"/>
      <c r="D2" s="87"/>
      <c r="E2" s="87"/>
      <c r="F2" s="87"/>
      <c r="G2" s="22"/>
      <c r="H2" s="22"/>
      <c r="I2" s="1"/>
      <c r="J2" s="1"/>
    </row>
    <row r="3" spans="2:10" x14ac:dyDescent="0.2">
      <c r="C3" s="2"/>
    </row>
    <row r="4" spans="2:10" ht="15" x14ac:dyDescent="0.25">
      <c r="B4" s="7" t="s">
        <v>16</v>
      </c>
      <c r="C4" s="14">
        <v>2</v>
      </c>
      <c r="D4" s="88"/>
      <c r="E4" s="89"/>
      <c r="F4" s="89"/>
    </row>
    <row r="5" spans="2:10" ht="15.75" thickBot="1" x14ac:dyDescent="0.3">
      <c r="B5" s="3"/>
      <c r="C5" s="6" t="s">
        <v>20</v>
      </c>
    </row>
    <row r="6" spans="2:10" ht="13.5" thickBot="1" x14ac:dyDescent="0.25">
      <c r="B6" s="2"/>
      <c r="C6" s="53" t="str">
        <f>IF(C7="errorMSG","errorMSG","Env1")</f>
        <v>Env1</v>
      </c>
      <c r="D6" s="54"/>
      <c r="E6" s="53" t="str">
        <f>IF(E7="errorMSG","errorMSG","Env2")</f>
        <v>errorMSG</v>
      </c>
      <c r="F6" s="54"/>
      <c r="G6" s="53" t="str">
        <f>IF(G7="errorMSG","errorMSG","Env3")</f>
        <v>errorMSG</v>
      </c>
      <c r="H6" s="54"/>
    </row>
    <row r="7" spans="2:10" ht="15" customHeight="1" thickBot="1" x14ac:dyDescent="0.25">
      <c r="B7" s="13" t="s">
        <v>0</v>
      </c>
      <c r="C7" s="48" t="str">
        <f>IF(ISBLANK(VLOOKUP($C$4,Details!$B$3:$AO$9,2,FALSE)),"errorMSG",VLOOKUP($C$4,Details!B3:$AO$9,2,FALSE))</f>
        <v>SQL Server 2017</v>
      </c>
      <c r="D7" s="50"/>
      <c r="E7" s="48" t="str">
        <f>IF(ISBLANK(VLOOKUP($C$4,Details!$B$3:$AO$8,15,FALSE)),"errorMSG",VLOOKUP($C$4,Details!$B$3:$AO$8,15,FALSE))</f>
        <v>errorMSG</v>
      </c>
      <c r="F7" s="50"/>
      <c r="G7" s="48" t="str">
        <f>IF(ISBLANK(VLOOKUP($C$4,Details!$B$3:$AO$8,28,FALSE)),"errorMSG",VLOOKUP($C$4,Details!$B$3:$AO$8,28,FALSE))</f>
        <v>errorMSG</v>
      </c>
      <c r="H7" s="50"/>
    </row>
    <row r="8" spans="2:10" ht="28.5" customHeight="1" thickBot="1" x14ac:dyDescent="0.25">
      <c r="B8" s="17" t="s">
        <v>2</v>
      </c>
      <c r="C8" s="51" t="str">
        <f>IF(ISBLANK(VLOOKUP($C$4,Details!$B$3:$AO$8,3,FALSE)),"errorMSG",VLOOKUP($C$4,Details!$B$3:$AO$8,3,FALSE))</f>
        <v>SQL Server 2017 (RTM) - 14.0.1000.169 (X64)</v>
      </c>
      <c r="D8" s="52"/>
      <c r="E8" s="51" t="str">
        <f>IF(ISBLANK(VLOOKUP($C$4,Details!$B$3:$AO$8,16,FALSE)),"errorMSG",VLOOKUP($C$4,Details!$B$3:$AO$8,16,FALSE))</f>
        <v>errorMSG</v>
      </c>
      <c r="F8" s="52"/>
      <c r="G8" s="51" t="str">
        <f>IF(ISBLANK(VLOOKUP($C$4,Details!$B$3:$AO$8,29,FALSE)),"errorMSG",VLOOKUP($C$4,Details!$B$3:$AO$8,29,FALSE))</f>
        <v>errorMSG</v>
      </c>
      <c r="H8" s="52"/>
      <c r="J8" s="2"/>
    </row>
    <row r="9" spans="2:10" ht="14.25" customHeight="1" thickBot="1" x14ac:dyDescent="0.25">
      <c r="B9" s="10" t="s">
        <v>1</v>
      </c>
      <c r="C9" s="48" t="str">
        <f>IF(ISBLANK(VLOOKUP($C$4,Details!$B$3:$AO$8,4,FALSE)),"errorMSG",VLOOKUP($C$4,Details!$B$3:$AO$8,4,FALSE))</f>
        <v>02.10.2017</v>
      </c>
      <c r="D9" s="49"/>
      <c r="E9" s="55" t="str">
        <f>IF(ISBLANK(VLOOKUP($C$4,Details!$B$3:$AO$8,17,FALSE)),"errorMSG",VLOOKUP($C$4,Details!$B$3:$AO$8,17,FALSE))</f>
        <v>errorMSG</v>
      </c>
      <c r="F9" s="56"/>
      <c r="G9" s="57" t="str">
        <f>IF(ISBLANK(VLOOKUP($C$4,Details!$B$3:$AO$8,30,FALSE)),"errorMSG",VLOOKUP($C$4,Details!$B$3:$AO$8,30,FALSE))</f>
        <v>errorMSG</v>
      </c>
      <c r="H9" s="56"/>
      <c r="J9" s="2"/>
    </row>
    <row r="10" spans="2:10" s="20" customFormat="1" ht="21" customHeight="1" thickBot="1" x14ac:dyDescent="0.25">
      <c r="B10" s="18"/>
      <c r="C10" s="23"/>
      <c r="D10" s="19"/>
      <c r="E10" s="19"/>
      <c r="F10" s="19"/>
      <c r="G10" s="19"/>
      <c r="H10" s="19"/>
      <c r="J10" s="21"/>
    </row>
    <row r="11" spans="2:10" ht="14.25" customHeight="1" thickBot="1" x14ac:dyDescent="0.25">
      <c r="B11" s="10" t="s">
        <v>24</v>
      </c>
      <c r="C11" s="65" t="str">
        <f>IF(ISBLANK(VLOOKUP($C$4,Details!$B$3:$AO$8,5,FALSE)),"errorMSG",VLOOKUP($C$4,Details!$B$3:$AO$8,5,FALSE))</f>
        <v>SM win client, Dbsetup, SO Ribbon, MailLink</v>
      </c>
      <c r="D11" s="65"/>
      <c r="E11" s="65" t="str">
        <f>IF(ISBLANK(VLOOKUP($C$4,Details!$B$3:$AO$8,18,FALSE)),"errorMSG",VLOOKUP($C$4,Details!$B$3:$AO$8,18,FALSE))</f>
        <v>errorMSG</v>
      </c>
      <c r="F11" s="65"/>
      <c r="G11" s="65" t="str">
        <f>IF(ISBLANK(VLOOKUP($C$4,Details!$B$3:$AO$8,31,FALSE)),"errorMSG",VLOOKUP($C$4,Details!$B$3:$AO$8,31,FALSE))</f>
        <v>errorMSG</v>
      </c>
      <c r="H11" s="65"/>
      <c r="J11" s="2"/>
    </row>
    <row r="12" spans="2:10" ht="14.25" customHeight="1" thickBot="1" x14ac:dyDescent="0.25">
      <c r="B12" s="10" t="s">
        <v>25</v>
      </c>
      <c r="C12" s="66" t="str">
        <f>IF(ISBLANK(VLOOKUP($C$4,Details!$B$3:$AO$8,6,FALSE)),"errorMSG",VLOOKUP($C$4,Details!$B$3:$AO$8,6,FALSE))</f>
        <v>80 SR6 8.0.6465.b</v>
      </c>
      <c r="D12" s="66"/>
      <c r="E12" s="66" t="str">
        <f>IF(ISBLANK(VLOOKUP($C$4,Details!$B$3:$AO$8,19,FALSE)),"errorMSG",VLOOKUP($C$4,Details!$B$3:$AO$8,19,FALSE))</f>
        <v>errorMSG</v>
      </c>
      <c r="F12" s="66"/>
      <c r="G12" s="65" t="str">
        <f>IF(ISBLANK(VLOOKUP($C$4,Details!$B$3:$AO$8,32,FALSE)),"errorMSG",VLOOKUP($C$4,Details!$B$3:$AO$8,32,FALSE))</f>
        <v>errorMSG</v>
      </c>
      <c r="H12" s="65"/>
      <c r="J12" s="2"/>
    </row>
    <row r="13" spans="2:10" s="20" customFormat="1" ht="22.5" customHeight="1" thickBot="1" x14ac:dyDescent="0.25">
      <c r="B13" s="18"/>
      <c r="C13" s="24"/>
      <c r="D13" s="24"/>
      <c r="E13" s="19"/>
      <c r="F13" s="19"/>
      <c r="G13" s="19"/>
      <c r="H13" s="19"/>
      <c r="J13" s="21"/>
    </row>
    <row r="14" spans="2:10" ht="33" customHeight="1" thickBot="1" x14ac:dyDescent="0.25">
      <c r="B14" s="10" t="s">
        <v>18</v>
      </c>
      <c r="C14" s="58" t="str">
        <f>IF(ISBLANK(VLOOKUP($C$4,Details!$B$3:$AO$8,7,FALSE)),"errorMSG",VLOOKUP($C$4,Details!$B$3:$AO$8,7,FALSE))</f>
        <v>Server: 2012 Standrard 64 bit
Client : Windows 10 , 32 bit, Office 2016</v>
      </c>
      <c r="D14" s="59"/>
      <c r="E14" s="58" t="str">
        <f>IF(ISBLANK(VLOOKUP($C$4,Details!$B$3:$AO$8,20,FALSE)),"errorMSG",VLOOKUP($C$4,Details!$B$3:$AO$8,20,FALSE))</f>
        <v>errorMSG</v>
      </c>
      <c r="F14" s="62"/>
      <c r="G14" s="58" t="str">
        <f>IF(ISBLANK(VLOOKUP($C$4,Details!$B$3:$AO$8,33,FALSE)),"errorMSG",VLOOKUP($C$4,Details!$B$3:$AO$8,33,FALSE))</f>
        <v>errorMSG</v>
      </c>
      <c r="H14" s="59"/>
    </row>
    <row r="15" spans="2:10" ht="15.75" thickBot="1" x14ac:dyDescent="0.3">
      <c r="B15" s="9" t="s">
        <v>19</v>
      </c>
      <c r="C15" s="104" t="str">
        <f>IF(ISBLANK(VLOOKUP($C$4,Details!$B$3:$AO$8,8,FALSE)),"errorMSG",VLOOKUP($C$4,Details!$B$3:$AO$8,8,FALSE))</f>
        <v>Passed</v>
      </c>
      <c r="D15" s="105"/>
      <c r="E15" s="63" t="str">
        <f>IF(ISBLANK(VLOOKUP($C$4,Details!$B$3:$AO$8,21,FALSE)),"errorMSG",VLOOKUP($C$4,Details!$B$3:$AO$8,21,FALSE))</f>
        <v>errorMSG</v>
      </c>
      <c r="F15" s="64"/>
      <c r="G15" s="60" t="str">
        <f>IF(ISBLANK(VLOOKUP($C$4,Details!$B$3:$AO$8,34,FALSE)),"errorMSG",VLOOKUP($C$4,Details!$B$3:$AO$8,34,FALSE))</f>
        <v>errorMSG</v>
      </c>
      <c r="H15" s="61"/>
    </row>
    <row r="16" spans="2:10" ht="68.25" customHeight="1" thickBot="1" x14ac:dyDescent="0.25">
      <c r="B16" s="25" t="s">
        <v>7</v>
      </c>
      <c r="C16" s="67" t="str">
        <f>IF(ISBLANK(VLOOKUP($C$4,Details!$B$3:$AO$8,9,FALSE)),"errorMSG",VLOOKUP($C$4,Details!$B$3:$AO$8,9,FALSE))</f>
        <v xml:space="preserve">Following tests were carried out,
- Create new company/Contact/Project/Sale
- Sort Columns
- Maillink - Create / Open
- Ribbons - Create
 - DB Setup - All functionalities
</v>
      </c>
      <c r="D16" s="93"/>
      <c r="E16" s="80" t="str">
        <f>IF(ISBLANK(VLOOKUP($C$4,Details!$B$3:$AO$8,22,FALSE)),"errorMSG",VLOOKUP($C$4,Details!$B$3:$AO$8,22,FALSE))</f>
        <v>errorMSG</v>
      </c>
      <c r="F16" s="68"/>
      <c r="G16" s="67" t="str">
        <f>IF(ISBLANK(VLOOKUP($C$4,Details!$B$3:$AO$8,35,FALSE)),"errorMSG",VLOOKUP($C$4,Details!$B$3:$AO$8,35,FALSE))</f>
        <v>errorMSG</v>
      </c>
      <c r="H16" s="68"/>
    </row>
    <row r="17" spans="2:8" ht="94.5" customHeight="1" thickBot="1" x14ac:dyDescent="0.25">
      <c r="B17" s="10" t="s">
        <v>4</v>
      </c>
      <c r="C17" s="94" t="str">
        <f>IF(ISBLANK(VLOOKUP($C$4,Details!$B$3:$AO$8,10,FALSE)),"errorMSG",VLOOKUP($C$4,Details!$B$3:$AO$8,10,FALSE))</f>
        <v>errorMSG</v>
      </c>
      <c r="D17" s="95"/>
      <c r="E17" s="67" t="str">
        <f>IF(ISBLANK(VLOOKUP($C$4,Details!$B$3:$AO$8,23,FALSE)),"errorMSG",VLOOKUP($C$4,Details!$B$3:$AO$8,23,FALSE))</f>
        <v>errorMSG</v>
      </c>
      <c r="F17" s="81"/>
      <c r="G17" s="67" t="str">
        <f>IF(ISBLANK(VLOOKUP($C$4,Details!$B$3:$AO$8,36,FALSE)),"errorMSG",VLOOKUP($C$4,Details!$B$3:$AO$8,36,FALSE))</f>
        <v>errorMSG</v>
      </c>
      <c r="H17" s="75"/>
    </row>
    <row r="18" spans="2:8" ht="74.25" customHeight="1" thickBot="1" x14ac:dyDescent="0.25">
      <c r="B18" s="11" t="s">
        <v>5</v>
      </c>
      <c r="C18" s="67" t="str">
        <f>IF(ISBLANK(VLOOKUP($C$4,Details!$B$3:$AO$8,11,FALSE)),"errorMSG",VLOOKUP($C$4,Details!$B$3:$AO$8,11,FALSE))</f>
        <v>No adverse issues observed</v>
      </c>
      <c r="D18" s="75"/>
      <c r="E18" s="67" t="str">
        <f>IF(ISBLANK(VLOOKUP($C$4,Details!$B$3:$AO$8,24,FALSE)),"errorMSG",VLOOKUP($C$4,Details!$B$3:$AO$8,24,FALSE))</f>
        <v>errorMSG</v>
      </c>
      <c r="F18" s="75"/>
      <c r="G18" s="67" t="str">
        <f>IF(ISBLANK(VLOOKUP($C$4,Details!$B$3:$AO$8,37,FALSE)),"errorMSG",VLOOKUP($C$4,Details!$B$3:$AO$8,37,FALSE))</f>
        <v>errorMSG</v>
      </c>
      <c r="H18" s="75"/>
    </row>
    <row r="19" spans="2:8" ht="22.5" customHeight="1" x14ac:dyDescent="0.2">
      <c r="B19" s="90" t="s">
        <v>3</v>
      </c>
      <c r="C19" s="76" t="str">
        <f>IF(ISBLANK(VLOOKUP($C$4,Details!$B$3:$AO$8,12,FALSE)),"errorMSG",VLOOKUP($C$4,Details!$B$3:$AO$8,12,FALSE))</f>
        <v>A smoke test of the applciation and installation testing was carried out</v>
      </c>
      <c r="D19" s="77"/>
      <c r="E19" s="76" t="str">
        <f>IF(ISBLANK(VLOOKUP($C$4,Details!$B$3:$AO$8,25,FALSE)),"errorMSG",VLOOKUP($C$4,Details!$B$3:$AO$8,25,FALSE))</f>
        <v>errorMSG</v>
      </c>
      <c r="F19" s="77"/>
      <c r="G19" s="76" t="str">
        <f>IF(ISBLANK(VLOOKUP($C$4,Details!$B$3:$AO$8,38,FALSE)),"errorMSG",VLOOKUP($C$4,Details!$B$3:$AO$8,38,FALSE))</f>
        <v>errorMSG</v>
      </c>
      <c r="H19" s="77"/>
    </row>
    <row r="20" spans="2:8" x14ac:dyDescent="0.2">
      <c r="B20" s="91"/>
      <c r="C20" s="78"/>
      <c r="D20" s="79"/>
      <c r="E20" s="78"/>
      <c r="F20" s="79"/>
      <c r="G20" s="78"/>
      <c r="H20" s="79"/>
    </row>
    <row r="21" spans="2:8" ht="50.25" customHeight="1" thickBot="1" x14ac:dyDescent="0.25">
      <c r="B21" s="92"/>
      <c r="C21" s="94"/>
      <c r="D21" s="96"/>
      <c r="E21" s="78"/>
      <c r="F21" s="79"/>
      <c r="G21" s="78"/>
      <c r="H21" s="79"/>
    </row>
    <row r="22" spans="2:8" ht="54" customHeight="1" thickBot="1" x14ac:dyDescent="0.25">
      <c r="B22" s="9" t="s">
        <v>22</v>
      </c>
      <c r="C22" s="82" t="str">
        <f>IF(ISBLANK(VLOOKUP($C$4,Details!$B$3:$AO$8,14,FALSE)),"errorMSG",VLOOKUP($C$4,Details!$B$3:$AO$8,14,FALSE))</f>
        <v>Smoke test run without issues</v>
      </c>
      <c r="D22" s="103"/>
      <c r="E22" s="82" t="str">
        <f>IF(ISBLANK(VLOOKUP($C$4,Details!$B$3:$AO$8,27,FALSE)),"errorMSG",VLOOKUP($C$4,Details!$B$3:$AO$8,27,FALSE))</f>
        <v>errorMSG</v>
      </c>
      <c r="F22" s="83"/>
      <c r="G22" s="84" t="str">
        <f>IF(ISBLANK(VLOOKUP($C$4,Details!$B$3:$AO$8,40,FALSE)),"errorMSG",VLOOKUP($C$4,Details!$B$3:$AO$8,40,FALSE))</f>
        <v>errorMSG</v>
      </c>
      <c r="H22" s="85"/>
    </row>
    <row r="23" spans="2:8" x14ac:dyDescent="0.2">
      <c r="B23" s="12"/>
      <c r="C23" s="15"/>
      <c r="D23" s="15"/>
      <c r="E23" s="15"/>
      <c r="F23" s="15"/>
      <c r="G23" s="15"/>
      <c r="H23" s="15"/>
    </row>
    <row r="24" spans="2:8" ht="13.5" thickBot="1" x14ac:dyDescent="0.25">
      <c r="B24" s="12"/>
      <c r="C24" s="15"/>
      <c r="D24" s="15"/>
      <c r="E24" s="15"/>
      <c r="F24" s="15"/>
      <c r="G24" s="15"/>
      <c r="H24" s="15"/>
    </row>
    <row r="25" spans="2:8" ht="13.5" customHeight="1" x14ac:dyDescent="0.2">
      <c r="B25" s="90" t="s">
        <v>6</v>
      </c>
      <c r="C25" s="97" t="str">
        <f>IF(ISBLANK(VLOOKUP($C$4,Details!$B$3:$AO$8,13,FALSE)),"errorMSG",VLOOKUP($C$4,Details!$B$3:$AO$8,13,FALSE))</f>
        <v>TFS bug # 54334</v>
      </c>
      <c r="D25" s="98"/>
      <c r="E25" s="69" t="str">
        <f>IF(ISBLANK(VLOOKUP($C$4,Details!$B$3:$AO$8,26,FALSE)),"errorMSG",VLOOKUP($C$4,Details!$B$3:$AO$8,26,FALSE))</f>
        <v>errorMSG</v>
      </c>
      <c r="F25" s="70"/>
      <c r="G25" s="69" t="str">
        <f>IF(ISBLANK(VLOOKUP($C$4,Details!$B$3:$AO$8,39,FALSE)),"errorMSG",VLOOKUP($C$4,Details!$B$3:$AO$8,39,FALSE))</f>
        <v>errorMSG</v>
      </c>
      <c r="H25" s="70"/>
    </row>
    <row r="26" spans="2:8" x14ac:dyDescent="0.2">
      <c r="B26" s="91"/>
      <c r="C26" s="99"/>
      <c r="D26" s="100"/>
      <c r="E26" s="71"/>
      <c r="F26" s="72"/>
      <c r="G26" s="71"/>
      <c r="H26" s="72"/>
    </row>
    <row r="27" spans="2:8" x14ac:dyDescent="0.2">
      <c r="B27" s="91"/>
      <c r="C27" s="99"/>
      <c r="D27" s="100"/>
      <c r="E27" s="71"/>
      <c r="F27" s="72"/>
      <c r="G27" s="71"/>
      <c r="H27" s="72"/>
    </row>
    <row r="28" spans="2:8" ht="13.5" thickBot="1" x14ac:dyDescent="0.25">
      <c r="B28" s="92"/>
      <c r="C28" s="101"/>
      <c r="D28" s="102"/>
      <c r="E28" s="73"/>
      <c r="F28" s="74"/>
      <c r="G28" s="73"/>
      <c r="H28" s="74"/>
    </row>
    <row r="31" spans="2:8" x14ac:dyDescent="0.2">
      <c r="D31" s="5"/>
    </row>
    <row r="32" spans="2:8" x14ac:dyDescent="0.2">
      <c r="C32" s="5"/>
    </row>
  </sheetData>
  <customSheetViews>
    <customSheetView guid="{7F9EA6FA-D2F3-45AD-8F3B-975647D37BC9}" showGridLines="0">
      <selection activeCell="C16" sqref="C16:D16"/>
      <pageMargins left="0.70866141732283472" right="0.70866141732283472" top="0.74803149606299213" bottom="0.74803149606299213" header="0.31496062992125984" footer="0.31496062992125984"/>
      <pageSetup orientation="landscape" r:id="rId1"/>
    </customSheetView>
    <customSheetView guid="{D5FB9189-B54F-43A6-9987-CC8123D2D388}" showGridLines="0">
      <pageMargins left="0.70866141732283472" right="0.70866141732283472" top="0.74803149606299213" bottom="0.74803149606299213" header="0.31496062992125984" footer="0.31496062992125984"/>
      <pageSetup orientation="landscape" r:id="rId2"/>
    </customSheetView>
    <customSheetView guid="{3C7A8347-6D1E-4BB2-A034-91D1A62F54C5}" showGridLines="0" topLeftCell="A19">
      <selection activeCell="D45" sqref="D45"/>
      <pageMargins left="0.70866141732283472" right="0.70866141732283472" top="0.74803149606299213" bottom="0.74803149606299213" header="0.31496062992125984" footer="0.31496062992125984"/>
      <pageSetup orientation="landscape" r:id="rId3"/>
    </customSheetView>
  </customSheetViews>
  <mergeCells count="46">
    <mergeCell ref="B2:F2"/>
    <mergeCell ref="D4:F4"/>
    <mergeCell ref="B25:B28"/>
    <mergeCell ref="C16:D16"/>
    <mergeCell ref="B19:B21"/>
    <mergeCell ref="C18:D18"/>
    <mergeCell ref="C17:D17"/>
    <mergeCell ref="C19:D21"/>
    <mergeCell ref="C25:D28"/>
    <mergeCell ref="C22:D22"/>
    <mergeCell ref="C7:D7"/>
    <mergeCell ref="C8:D8"/>
    <mergeCell ref="C14:D14"/>
    <mergeCell ref="C15:D15"/>
    <mergeCell ref="C11:D11"/>
    <mergeCell ref="C12:D12"/>
    <mergeCell ref="G16:H16"/>
    <mergeCell ref="E25:F28"/>
    <mergeCell ref="G25:H28"/>
    <mergeCell ref="G18:H18"/>
    <mergeCell ref="G19:H21"/>
    <mergeCell ref="E18:F18"/>
    <mergeCell ref="E19:F21"/>
    <mergeCell ref="G17:H17"/>
    <mergeCell ref="E16:F16"/>
    <mergeCell ref="E17:F17"/>
    <mergeCell ref="E22:F22"/>
    <mergeCell ref="G22:H22"/>
    <mergeCell ref="G14:H14"/>
    <mergeCell ref="G15:H15"/>
    <mergeCell ref="E14:F14"/>
    <mergeCell ref="E15:F15"/>
    <mergeCell ref="E11:F11"/>
    <mergeCell ref="E12:F12"/>
    <mergeCell ref="G11:H11"/>
    <mergeCell ref="G12:H12"/>
    <mergeCell ref="C9:D9"/>
    <mergeCell ref="E7:F7"/>
    <mergeCell ref="E8:F8"/>
    <mergeCell ref="C6:D6"/>
    <mergeCell ref="G8:H8"/>
    <mergeCell ref="E9:F9"/>
    <mergeCell ref="G7:H7"/>
    <mergeCell ref="G6:H6"/>
    <mergeCell ref="E6:F6"/>
    <mergeCell ref="G9:H9"/>
  </mergeCells>
  <conditionalFormatting sqref="C14:H14">
    <cfRule type="cellIs" dxfId="9" priority="3" operator="equal">
      <formula>0</formula>
    </cfRule>
  </conditionalFormatting>
  <conditionalFormatting sqref="C15:H15">
    <cfRule type="cellIs" dxfId="8" priority="17" operator="equal">
      <formula>"Fail"</formula>
    </cfRule>
    <cfRule type="cellIs" dxfId="7" priority="18" operator="equal">
      <formula>"Pass"</formula>
    </cfRule>
  </conditionalFormatting>
  <conditionalFormatting sqref="F11">
    <cfRule type="cellIs" dxfId="6" priority="14" stopIfTrue="1" operator="equal">
      <formula>0</formula>
    </cfRule>
  </conditionalFormatting>
  <conditionalFormatting sqref="H11">
    <cfRule type="cellIs" dxfId="5" priority="12" stopIfTrue="1" operator="equal">
      <formula>0</formula>
    </cfRule>
  </conditionalFormatting>
  <conditionalFormatting sqref="H12">
    <cfRule type="cellIs" dxfId="4" priority="11" stopIfTrue="1" operator="equal">
      <formula>0</formula>
    </cfRule>
  </conditionalFormatting>
  <conditionalFormatting sqref="C25:H28">
    <cfRule type="cellIs" dxfId="3" priority="8" operator="equal">
      <formula>"No issues found"</formula>
    </cfRule>
    <cfRule type="cellIs" dxfId="2" priority="9" operator="notEqual">
      <formula>"No issues found"</formula>
    </cfRule>
  </conditionalFormatting>
  <conditionalFormatting sqref="C7:H28">
    <cfRule type="cellIs" dxfId="1" priority="4" operator="equal">
      <formula>0</formula>
    </cfRule>
  </conditionalFormatting>
  <conditionalFormatting sqref="C6:H28">
    <cfRule type="cellIs" dxfId="0" priority="1" operator="equal">
      <formula>"errorMSG"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7" name="Drop Down 10">
              <controlPr defaultSize="0" autoLine="0" autoPict="0">
                <anchor>
                  <from>
                    <xdr:col>1</xdr:col>
                    <xdr:colOff>1543050</xdr:colOff>
                    <xdr:row>3</xdr:row>
                    <xdr:rowOff>0</xdr:rowOff>
                  </from>
                  <to>
                    <xdr:col>2</xdr:col>
                    <xdr:colOff>1962150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5"/>
  <sheetViews>
    <sheetView zoomScale="80" zoomScaleNormal="80" workbookViewId="0">
      <selection activeCell="T8" sqref="T8"/>
    </sheetView>
  </sheetViews>
  <sheetFormatPr defaultRowHeight="12.75" x14ac:dyDescent="0.2"/>
  <cols>
    <col min="1" max="1" width="24.85546875" style="27" bestFit="1" customWidth="1"/>
    <col min="2" max="2" width="4.28515625" style="27" customWidth="1"/>
    <col min="3" max="3" width="31.5703125" style="27" customWidth="1"/>
    <col min="4" max="4" width="29.7109375" style="27" customWidth="1"/>
    <col min="5" max="5" width="12.42578125" style="27" bestFit="1" customWidth="1"/>
    <col min="6" max="6" width="24.42578125" style="27" customWidth="1"/>
    <col min="7" max="7" width="19.7109375" style="27" customWidth="1"/>
    <col min="8" max="8" width="40.85546875" style="27" customWidth="1"/>
    <col min="9" max="9" width="22.85546875" style="27" customWidth="1"/>
    <col min="10" max="10" width="43" style="27" customWidth="1"/>
    <col min="11" max="11" width="39" style="27" bestFit="1" customWidth="1"/>
    <col min="12" max="12" width="56.140625" style="27" customWidth="1"/>
    <col min="13" max="13" width="59.28515625" style="27" customWidth="1"/>
    <col min="14" max="14" width="22.5703125" style="27" customWidth="1"/>
    <col min="15" max="15" width="22.85546875" style="27" customWidth="1"/>
    <col min="16" max="16" width="29.140625" style="27" customWidth="1"/>
    <col min="17" max="17" width="16.7109375" style="27" customWidth="1"/>
    <col min="18" max="18" width="12.42578125" style="27" bestFit="1" customWidth="1"/>
    <col min="19" max="19" width="24.85546875" style="27" customWidth="1"/>
    <col min="20" max="20" width="22.7109375" style="27" customWidth="1"/>
    <col min="21" max="21" width="33" style="27" customWidth="1"/>
    <col min="22" max="22" width="24.85546875" style="27" customWidth="1"/>
    <col min="23" max="23" width="28.5703125" style="27" customWidth="1"/>
    <col min="24" max="24" width="26.140625" style="27" customWidth="1"/>
    <col min="25" max="25" width="43.140625" style="27" customWidth="1"/>
    <col min="26" max="28" width="24.85546875" style="27" customWidth="1"/>
    <col min="29" max="30" width="24.85546875" style="27" bestFit="1" customWidth="1"/>
    <col min="31" max="33" width="24.85546875" style="27" customWidth="1"/>
    <col min="34" max="34" width="32" style="27" bestFit="1" customWidth="1"/>
    <col min="35" max="35" width="16" style="27" customWidth="1"/>
    <col min="36" max="36" width="13.85546875" style="27" customWidth="1"/>
    <col min="37" max="37" width="14.5703125" style="27" customWidth="1"/>
    <col min="38" max="38" width="11.28515625" style="27" customWidth="1"/>
    <col min="39" max="39" width="13.5703125" style="27" customWidth="1"/>
    <col min="40" max="16384" width="9.140625" style="27"/>
  </cols>
  <sheetData>
    <row r="1" spans="1:41" s="28" customFormat="1" ht="16.5" x14ac:dyDescent="0.25">
      <c r="A1" s="16"/>
      <c r="B1" s="16"/>
      <c r="C1" s="33" t="s">
        <v>10</v>
      </c>
      <c r="D1" s="16"/>
      <c r="E1" s="16"/>
      <c r="F1" s="16"/>
      <c r="G1" s="30"/>
      <c r="H1" s="16"/>
      <c r="I1" s="16"/>
      <c r="J1" s="16"/>
      <c r="K1" s="16"/>
      <c r="L1" s="16"/>
      <c r="M1" s="16"/>
      <c r="N1" s="16"/>
      <c r="O1" s="16"/>
      <c r="P1" s="43" t="s">
        <v>11</v>
      </c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4"/>
      <c r="AC1" s="43" t="s">
        <v>12</v>
      </c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4"/>
    </row>
    <row r="2" spans="1:41" s="28" customFormat="1" ht="26.25" x14ac:dyDescent="0.25">
      <c r="A2" s="31"/>
      <c r="B2" s="32"/>
      <c r="C2" s="34" t="s">
        <v>8</v>
      </c>
      <c r="D2" s="31" t="s">
        <v>2</v>
      </c>
      <c r="E2" s="31" t="s">
        <v>13</v>
      </c>
      <c r="F2" s="31" t="s">
        <v>17</v>
      </c>
      <c r="G2" s="34" t="s">
        <v>26</v>
      </c>
      <c r="H2" s="31" t="s">
        <v>18</v>
      </c>
      <c r="I2" s="31" t="s">
        <v>19</v>
      </c>
      <c r="J2" s="31" t="s">
        <v>7</v>
      </c>
      <c r="K2" s="31" t="s">
        <v>4</v>
      </c>
      <c r="L2" s="31" t="s">
        <v>5</v>
      </c>
      <c r="M2" s="31" t="s">
        <v>3</v>
      </c>
      <c r="N2" s="31" t="s">
        <v>14</v>
      </c>
      <c r="O2" s="31" t="s">
        <v>23</v>
      </c>
      <c r="P2" s="45" t="s">
        <v>0</v>
      </c>
      <c r="Q2" s="45" t="s">
        <v>2</v>
      </c>
      <c r="R2" s="45" t="s">
        <v>13</v>
      </c>
      <c r="S2" s="45" t="s">
        <v>17</v>
      </c>
      <c r="T2" s="45" t="s">
        <v>26</v>
      </c>
      <c r="U2" s="45" t="s">
        <v>18</v>
      </c>
      <c r="V2" s="45" t="s">
        <v>19</v>
      </c>
      <c r="W2" s="45" t="s">
        <v>7</v>
      </c>
      <c r="X2" s="45"/>
      <c r="Y2" s="45"/>
      <c r="Z2" s="45"/>
      <c r="AA2" s="45" t="s">
        <v>14</v>
      </c>
      <c r="AB2" s="45" t="s">
        <v>23</v>
      </c>
      <c r="AC2" s="45" t="s">
        <v>0</v>
      </c>
      <c r="AD2" s="45" t="s">
        <v>2</v>
      </c>
      <c r="AE2" s="45" t="s">
        <v>13</v>
      </c>
      <c r="AF2" s="45" t="s">
        <v>17</v>
      </c>
      <c r="AG2" s="45" t="s">
        <v>26</v>
      </c>
      <c r="AH2" s="45" t="s">
        <v>18</v>
      </c>
      <c r="AI2" s="45" t="s">
        <v>19</v>
      </c>
      <c r="AJ2" s="45" t="s">
        <v>7</v>
      </c>
      <c r="AK2" s="45"/>
      <c r="AL2" s="45"/>
      <c r="AM2" s="45"/>
      <c r="AN2" s="45" t="s">
        <v>14</v>
      </c>
      <c r="AO2" s="45" t="s">
        <v>23</v>
      </c>
    </row>
    <row r="3" spans="1:41" s="28" customFormat="1" x14ac:dyDescent="0.2">
      <c r="A3" s="31" t="s">
        <v>15</v>
      </c>
      <c r="B3" s="32">
        <v>1</v>
      </c>
      <c r="C3" s="32">
        <v>0</v>
      </c>
      <c r="D3" s="31">
        <v>0</v>
      </c>
      <c r="E3" s="31">
        <v>0</v>
      </c>
      <c r="F3" s="31">
        <v>0</v>
      </c>
      <c r="G3" s="32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</row>
    <row r="4" spans="1:41" s="28" customFormat="1" ht="105" x14ac:dyDescent="0.2">
      <c r="A4" s="36" t="s">
        <v>27</v>
      </c>
      <c r="B4" s="37">
        <v>2</v>
      </c>
      <c r="C4" s="38" t="s">
        <v>37</v>
      </c>
      <c r="D4" s="39" t="s">
        <v>38</v>
      </c>
      <c r="E4" s="40" t="s">
        <v>39</v>
      </c>
      <c r="F4" s="41" t="s">
        <v>40</v>
      </c>
      <c r="G4" s="38" t="s">
        <v>41</v>
      </c>
      <c r="H4" s="41" t="s">
        <v>42</v>
      </c>
      <c r="I4" s="41" t="s">
        <v>30</v>
      </c>
      <c r="J4" s="41" t="s">
        <v>43</v>
      </c>
      <c r="K4" s="41"/>
      <c r="L4" s="41" t="s">
        <v>44</v>
      </c>
      <c r="M4" s="41" t="s">
        <v>45</v>
      </c>
      <c r="N4" s="36" t="s">
        <v>46</v>
      </c>
      <c r="O4" s="41" t="s">
        <v>47</v>
      </c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</row>
    <row r="5" spans="1:41" s="28" customFormat="1" ht="89.25" x14ac:dyDescent="0.2">
      <c r="A5" s="36" t="s">
        <v>28</v>
      </c>
      <c r="B5" s="37">
        <v>3</v>
      </c>
      <c r="C5" s="38" t="s">
        <v>37</v>
      </c>
      <c r="D5" s="39" t="s">
        <v>38</v>
      </c>
      <c r="E5" s="40" t="s">
        <v>39</v>
      </c>
      <c r="F5" s="36" t="s">
        <v>29</v>
      </c>
      <c r="G5" s="38" t="s">
        <v>48</v>
      </c>
      <c r="H5" s="36" t="s">
        <v>49</v>
      </c>
      <c r="I5" s="36" t="s">
        <v>30</v>
      </c>
      <c r="J5" s="36" t="s">
        <v>50</v>
      </c>
      <c r="K5" s="36" t="s">
        <v>44</v>
      </c>
      <c r="L5" s="36" t="s">
        <v>44</v>
      </c>
      <c r="M5" s="36" t="s">
        <v>45</v>
      </c>
      <c r="N5" s="36" t="s">
        <v>51</v>
      </c>
      <c r="O5" s="36" t="s">
        <v>47</v>
      </c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s="28" customFormat="1" ht="165.75" x14ac:dyDescent="0.2">
      <c r="A6" s="36" t="s">
        <v>31</v>
      </c>
      <c r="B6" s="37">
        <v>4</v>
      </c>
      <c r="C6" s="38" t="s">
        <v>37</v>
      </c>
      <c r="D6" s="39" t="s">
        <v>38</v>
      </c>
      <c r="E6" s="42" t="s">
        <v>39</v>
      </c>
      <c r="F6" s="36" t="s">
        <v>33</v>
      </c>
      <c r="G6" s="38" t="s">
        <v>41</v>
      </c>
      <c r="H6" s="36" t="s">
        <v>49</v>
      </c>
      <c r="I6" s="36" t="s">
        <v>30</v>
      </c>
      <c r="J6" s="36" t="s">
        <v>52</v>
      </c>
      <c r="K6" s="36" t="s">
        <v>44</v>
      </c>
      <c r="L6" s="36" t="s">
        <v>44</v>
      </c>
      <c r="M6" s="36" t="s">
        <v>45</v>
      </c>
      <c r="N6" s="36" t="s">
        <v>32</v>
      </c>
      <c r="O6" s="36" t="s">
        <v>47</v>
      </c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</row>
    <row r="7" spans="1:41" s="28" customFormat="1" ht="82.5" x14ac:dyDescent="0.2">
      <c r="A7" s="36" t="s">
        <v>34</v>
      </c>
      <c r="B7" s="37">
        <v>5</v>
      </c>
      <c r="C7" s="38" t="s">
        <v>37</v>
      </c>
      <c r="D7" s="39" t="s">
        <v>38</v>
      </c>
      <c r="E7" s="40" t="s">
        <v>39</v>
      </c>
      <c r="F7" s="41" t="s">
        <v>35</v>
      </c>
      <c r="G7" s="38" t="s">
        <v>53</v>
      </c>
      <c r="H7" s="41" t="s">
        <v>49</v>
      </c>
      <c r="I7" s="41" t="s">
        <v>30</v>
      </c>
      <c r="J7" s="41" t="s">
        <v>54</v>
      </c>
      <c r="K7" s="39" t="s">
        <v>44</v>
      </c>
      <c r="L7" s="36" t="s">
        <v>44</v>
      </c>
      <c r="M7" s="36" t="s">
        <v>45</v>
      </c>
      <c r="N7" s="36" t="s">
        <v>32</v>
      </c>
      <c r="O7" s="36" t="s">
        <v>47</v>
      </c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</row>
    <row r="14" spans="1:41" x14ac:dyDescent="0.2">
      <c r="E14" s="29"/>
      <c r="F14" s="29"/>
      <c r="G14" s="29"/>
    </row>
    <row r="15" spans="1:41" x14ac:dyDescent="0.2">
      <c r="H15" s="16"/>
    </row>
  </sheetData>
  <customSheetViews>
    <customSheetView guid="{7F9EA6FA-D2F3-45AD-8F3B-975647D37BC9}" scale="80">
      <selection activeCell="T8" sqref="T8"/>
      <pageMargins left="0.7" right="0.7" top="0.75" bottom="0.75" header="0.3" footer="0.3"/>
      <pageSetup paperSize="9" orientation="portrait" r:id="rId1"/>
    </customSheetView>
    <customSheetView guid="{D5FB9189-B54F-43A6-9987-CC8123D2D388}" scale="80">
      <selection activeCell="T8" sqref="T8"/>
      <pageMargins left="0.7" right="0.7" top="0.75" bottom="0.75" header="0.3" footer="0.3"/>
      <pageSetup paperSize="9" orientation="portrait" r:id="rId2"/>
    </customSheetView>
    <customSheetView guid="{3C7A8347-6D1E-4BB2-A034-91D1A62F54C5}" scale="80">
      <selection activeCell="D13" sqref="D13"/>
      <pageMargins left="0.7" right="0.7" top="0.75" bottom="0.75" header="0.3" footer="0.3"/>
      <pageSetup paperSize="9" orientation="portrait" r:id="rId3"/>
    </customSheetView>
  </customSheetView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Compatibility test results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Janith Gunasekara</dc:creator>
  <cp:lastModifiedBy>Margrethe Halvorsen Romnes</cp:lastModifiedBy>
  <cp:lastPrinted>2009-09-01T13:09:32Z</cp:lastPrinted>
  <dcterms:created xsi:type="dcterms:W3CDTF">2004-10-12T05:16:39Z</dcterms:created>
  <dcterms:modified xsi:type="dcterms:W3CDTF">2017-10-18T08:38:47Z</dcterms:modified>
</cp:coreProperties>
</file>