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rindal\Desktop\"/>
    </mc:Choice>
  </mc:AlternateContent>
  <xr:revisionPtr revIDLastSave="0" documentId="13_ncr:81_{3BEEC9EE-BB57-4044-AC67-959F55937D26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Summary" sheetId="1" r:id="rId1"/>
    <sheet name="Compatibility test results" sheetId="2" r:id="rId2"/>
    <sheet name="Details" sheetId="3" r:id="rId3"/>
  </sheets>
  <calcPr calcId="191029"/>
  <customWorkbookViews>
    <customWorkbookView name="Chamath Didulanga - Personal View" guid="{9B0E2558-00C1-48E2-A7EF-49F1779E1FFB}" mergeInterval="0" personalView="1" maximized="1" xWindow="-8" yWindow="-8" windowWidth="1936" windowHeight="1056" activeSheetId="3"/>
    <customWorkbookView name="Mihiri Lekamge - Personal View" guid="{3C7A8347-6D1E-4BB2-A034-91D1A62F54C5}" mergeInterval="0" personalView="1" maximized="1" xWindow="1672" yWindow="-8" windowWidth="1696" windowHeight="1026" activeSheetId="2"/>
    <customWorkbookView name="Chamal Asela Perera - Personal View" guid="{D5FB9189-B54F-43A6-9987-CC8123D2D388}" mergeInterval="0" personalView="1" maximized="1" xWindow="-1688" yWindow="-181" windowWidth="1696" windowHeight="1026" activeSheetId="2"/>
    <customWorkbookView name="Tharinda Liyanage - Personal View" guid="{32798D5D-D4AD-4F3B-9D40-764D7C6106DD}" mergeInterval="0" personalView="1" maximized="1" xWindow="-8" yWindow="-8" windowWidth="1936" windowHeight="103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12" i="2" l="1"/>
  <c r="C16" i="2" l="1"/>
  <c r="C7" i="2"/>
  <c r="C12" i="2"/>
  <c r="E25" i="2" l="1"/>
  <c r="G25" i="2"/>
  <c r="G22" i="2"/>
  <c r="G19" i="2"/>
  <c r="G18" i="2"/>
  <c r="G17" i="2"/>
  <c r="G16" i="2"/>
  <c r="G15" i="2"/>
  <c r="G14" i="2"/>
  <c r="G12" i="2"/>
  <c r="G11" i="2"/>
  <c r="G9" i="2"/>
  <c r="G8" i="2"/>
  <c r="G7" i="2"/>
  <c r="E22" i="2"/>
  <c r="E19" i="2"/>
  <c r="E18" i="2"/>
  <c r="E17" i="2"/>
  <c r="E16" i="2"/>
  <c r="E15" i="2"/>
  <c r="E14" i="2"/>
  <c r="E11" i="2"/>
  <c r="E9" i="2"/>
  <c r="E8" i="2"/>
  <c r="E7" i="2"/>
  <c r="C22" i="2"/>
  <c r="C19" i="2"/>
  <c r="C18" i="2"/>
  <c r="C17" i="2"/>
  <c r="C15" i="2"/>
  <c r="C14" i="2"/>
  <c r="C11" i="2"/>
  <c r="C9" i="2"/>
  <c r="C8" i="2"/>
  <c r="G6" i="2" l="1"/>
  <c r="E6" i="2"/>
  <c r="C6" i="2"/>
</calcChain>
</file>

<file path=xl/sharedStrings.xml><?xml version="1.0" encoding="utf-8"?>
<sst xmlns="http://schemas.openxmlformats.org/spreadsheetml/2006/main" count="166" uniqueCount="81">
  <si>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</si>
  <si>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</si>
  <si>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</si>
  <si>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</si>
  <si>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</si>
  <si>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</si>
  <si>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</si>
  <si>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</si>
  <si>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 xml:space="preserve">Third party Product: </t>
  </si>
  <si>
    <t>Pass</t>
  </si>
  <si>
    <t>ENV1</t>
  </si>
  <si>
    <t>ENV2</t>
  </si>
  <si>
    <t>ENV3</t>
  </si>
  <si>
    <t>Release date</t>
  </si>
  <si>
    <t>Issues</t>
  </si>
  <si>
    <t>(No Selection)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</si>
  <si>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</si>
  <si>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</si>
  <si>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</si>
  <si>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</si>
  <si>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</si>
  <si>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</si>
  <si>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</si>
  <si>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</si>
  <si>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</si>
  <si>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</si>
  <si>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</si>
  <si>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SM Web</t>
  </si>
  <si>
    <t>Customer Service</t>
  </si>
  <si>
    <t>Compatibility Report</t>
  </si>
  <si>
    <t>WebTools (Trayapp+MailLink)</t>
  </si>
  <si>
    <t>Server: 2019 Standrard 64 bit
Client: Windows 10x64 bit ; Office 365</t>
  </si>
  <si>
    <t>Passed</t>
  </si>
  <si>
    <t>None</t>
  </si>
  <si>
    <t>Create documents with Trayapp 
Archive with Outlook/Maillink</t>
  </si>
  <si>
    <t>following tests were carried out,
- Importing of contacts and products.
- Add/edit different types of Selections with multiple criteria
- Recurring apporintments with links
- Preview Reports
- Sorting Archives
- Configure Columns
- Find</t>
  </si>
  <si>
    <t>Installation an functional testing is done. No compatibility bugs were encournted during the test.</t>
  </si>
  <si>
    <t>OK</t>
  </si>
  <si>
    <t>The service functions are working as expected and with no compatibility dependancies or issues related to.</t>
  </si>
  <si>
    <t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- checked if the data that was initially created are  been carried forward after running upgrade script</t>
  </si>
  <si>
    <t>WebTools (Mac)</t>
  </si>
  <si>
    <t>Performed WebTools (mac) Smoke tests including:
- Login to web tools
- Create / Open / Edit document</t>
  </si>
  <si>
    <t>WebTools (Mac) is working and no issues have identified</t>
  </si>
  <si>
    <t>No compatibility bugs were found</t>
  </si>
  <si>
    <t>SM win modules (Admin, Reporter Studio, TravelGTW), Dbsetup</t>
  </si>
  <si>
    <t>ServerSetup, 
Web installer, 
Service Installaer</t>
  </si>
  <si>
    <t>Installation</t>
  </si>
  <si>
    <t>Release_OnSite_10.1.6_2022.10.03-04</t>
  </si>
  <si>
    <t>Server: 2019 Standrard 64 bit
Client :Windows 10, Chrome</t>
  </si>
  <si>
    <t>Mobile CRM</t>
  </si>
  <si>
    <t>Server: 2019 Standrard 64 bit
Client: macOS Ventura</t>
  </si>
  <si>
    <t>SuperOffice CRM - Win</t>
  </si>
  <si>
    <t>SuperOffice CRM- Web</t>
  </si>
  <si>
    <t>Server: 2019 Standrard 64 bit
Client :Mobile 10.2.6</t>
  </si>
  <si>
    <t>Webtools for Windows (Vr 12.7.12)</t>
  </si>
  <si>
    <t>Mobile CRM (Vr 10.2.6)</t>
  </si>
  <si>
    <t>Customer Service/E Marketing</t>
  </si>
  <si>
    <t>Performed Serverstup , Web and Service instalaltion on the server against the database</t>
  </si>
  <si>
    <t>Ok</t>
  </si>
  <si>
    <t>Web Tools for Mac (Maclink) (Vr 12.0.69.0)</t>
  </si>
  <si>
    <t>Bug 36541</t>
  </si>
  <si>
    <t>Bug #36541 logged which is related to Web product configurator. It was missing SQL server 2022 under DB system dropdown</t>
  </si>
  <si>
    <t xml:space="preserve">Following tests were carried out,
 - DB Setup - Most of functionalities
 - Admin functionalities
 - Reporter studio functionalities
 - Travel Gateway functionalities
</t>
  </si>
  <si>
    <t>Performed the Mobile CRM test with the main test scenarios including:                                                     - Create/Edit/Delete Appointments/Sales                                  - Create/Edit Companies                  
- Upload images related scenarios</t>
  </si>
  <si>
    <t>Mobile CRM is working as expected and with no compatibility related issues</t>
  </si>
  <si>
    <t>WebTools (TrayApp and Maillink) is working and no issues have identified</t>
  </si>
  <si>
    <t>Insalaltion of web tools, configuration, Prform functions like create documents, archive email, attachments</t>
  </si>
  <si>
    <t>No any installation issues found during the installations. One issue found in Web configurator after the installation where the SQL Sevre 2022 entry is missing in the Database step</t>
  </si>
  <si>
    <t>N/A</t>
  </si>
  <si>
    <t>Microsoft  ODBC Driver 18 for SQL Server</t>
  </si>
  <si>
    <t xml:space="preserve">
ODBC 18 (version 18.1.2.1) SQL Server 2022 (RTM) - 16.0.1000.6 (X64)</t>
  </si>
  <si>
    <t>03.11.2022</t>
  </si>
  <si>
    <t>WebTools</t>
  </si>
  <si>
    <t>Instalaltions (V10.1.6)</t>
  </si>
  <si>
    <t>SuperOffice CRM - Win (Modules) (V10.1.6)</t>
  </si>
  <si>
    <t>SuperOffice CRM - Web (V10.1.6)</t>
  </si>
  <si>
    <t>Customer Service (V10.1.6)</t>
  </si>
  <si>
    <t>Mobile CRM ((V10.2.6)</t>
  </si>
  <si>
    <t>ODBC 18 Driver</t>
  </si>
  <si>
    <t>Server: 2019 Standrard 64 bit
DB: SQL Server 2022</t>
  </si>
  <si>
    <t>Windows client module is not availble for the SuperOffice version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</si>
</sst>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222222"/>
      <name val="Tahoma"/>
      <family val="2"/>
    </font>
    <font>
      <b/>
      <sz val="1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3" fillId="4" borderId="4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14" fontId="8" fillId="0" borderId="0" xfId="0" applyNumberFormat="1" applyFont="1" applyAlignment="1">
      <alignment horizontal="left" vertical="top" wrapText="1"/>
    </xf>
    <xf numFmtId="0" fontId="2" fillId="0" borderId="0" xfId="1" applyFont="1" applyAlignment="1">
      <alignment vertical="center"/>
    </xf>
    <xf numFmtId="14" fontId="8" fillId="0" borderId="17" xfId="0" applyNumberFormat="1" applyFont="1" applyBorder="1" applyAlignment="1">
      <alignment horizontal="left" vertical="top" wrapText="1"/>
    </xf>
    <xf numFmtId="14" fontId="8" fillId="0" borderId="14" xfId="0" applyNumberFormat="1" applyFont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6" fillId="6" borderId="0" xfId="0" applyFont="1" applyFill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7" fillId="7" borderId="1" xfId="2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6" fillId="2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20" fillId="9" borderId="1" xfId="3" applyFont="1" applyFill="1" applyBorder="1" applyAlignment="1">
      <alignment vertical="top" wrapText="1"/>
    </xf>
    <xf numFmtId="0" fontId="1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3" fillId="0" borderId="18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vertical="top"/>
    </xf>
    <xf numFmtId="0" fontId="17" fillId="7" borderId="8" xfId="2" applyBorder="1" applyAlignment="1">
      <alignment horizontal="center"/>
    </xf>
    <xf numFmtId="0" fontId="17" fillId="7" borderId="9" xfId="2" applyBorder="1"/>
    <xf numFmtId="0" fontId="10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2" fillId="0" borderId="15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0" fillId="5" borderId="6" xfId="0" applyFont="1" applyFill="1" applyBorder="1" applyAlignment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/>
    </xf>
    <xf numFmtId="0" fontId="10" fillId="0" borderId="6" xfId="0" applyFont="1" applyBorder="1"/>
    <xf numFmtId="0" fontId="9" fillId="4" borderId="6" xfId="0" applyFont="1" applyFill="1" applyBorder="1" applyAlignment="1">
      <alignment horizontal="center" vertical="top" wrapText="1"/>
    </xf>
    <xf numFmtId="0" fontId="17" fillId="7" borderId="5" xfId="2" applyBorder="1" applyAlignment="1">
      <alignment horizontal="center"/>
    </xf>
    <xf numFmtId="0" fontId="17" fillId="7" borderId="6" xfId="2" applyBorder="1"/>
    <xf numFmtId="0" fontId="8" fillId="0" borderId="6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5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</cellXfs>
  <cellStyles count="4">
    <cellStyle name="Good" xfId="2" builtinId="26"/>
    <cellStyle name="Neutral" xfId="3" builtinId="28"/>
    <cellStyle name="Normal" xfId="0" builtinId="0"/>
    <cellStyle name="Normal 2" xfId="1" xr:uid="{00000000-0005-0000-0000-000003000000}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usernames" Target="revisions/userName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8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1546860</xdr:colOff>
          <xdr:row>3</xdr:row>
          <xdr:rowOff>0</xdr:rowOff>
        </xdr:from>
        <xdr:to>
          <xdr:col>2</xdr:col>
          <xdr:colOff>1965960</xdr:colOff>
          <xdr:row>4</xdr:row>
          <xdr:rowOff>7620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2.xml"/><Relationship Id="rId34" Type="http://schemas.openxmlformats.org/officeDocument/2006/relationships/revisionLog" Target="revisionLog8.xml"/><Relationship Id="rId25" Type="http://schemas.openxmlformats.org/officeDocument/2006/relationships/revisionLog" Target="revisionLog21.xml"/><Relationship Id="rId33" Type="http://schemas.openxmlformats.org/officeDocument/2006/relationships/revisionLog" Target="revisionLog7.xml"/><Relationship Id="rId29" Type="http://schemas.openxmlformats.org/officeDocument/2006/relationships/revisionLog" Target="revisionLog3.xml"/><Relationship Id="rId24" Type="http://schemas.openxmlformats.org/officeDocument/2006/relationships/revisionLog" Target="revisionLog20.xml"/><Relationship Id="rId32" Type="http://schemas.openxmlformats.org/officeDocument/2006/relationships/revisionLog" Target="revisionLog6.xml"/><Relationship Id="rId23" Type="http://schemas.openxmlformats.org/officeDocument/2006/relationships/revisionLog" Target="revisionLog19.xml"/><Relationship Id="rId28" Type="http://schemas.openxmlformats.org/officeDocument/2006/relationships/revisionLog" Target="revisionLog2.xml"/><Relationship Id="rId36" Type="http://schemas.openxmlformats.org/officeDocument/2006/relationships/revisionLog" Target="revisionLog10.xml"/><Relationship Id="rId31" Type="http://schemas.openxmlformats.org/officeDocument/2006/relationships/revisionLog" Target="revisionLog5.xml"/><Relationship Id="rId27" Type="http://schemas.openxmlformats.org/officeDocument/2006/relationships/revisionLog" Target="revisionLog1.xml"/><Relationship Id="rId30" Type="http://schemas.openxmlformats.org/officeDocument/2006/relationships/revisionLog" Target="revisionLog4.xml"/><Relationship Id="rId35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CD59642-F707-478C-BAC1-25616146F05F}" diskRevisions="1" revisionId="239" version="36">
  <header guid="{ACCC8D6C-2C54-4214-AC3D-16CA0A960024}" dateTime="2022-12-08T10:16:07" maxSheetId="4" userName="Tharinda Liyanage" r:id="rId23" minRId="124" maxRId="194">
    <sheetIdMap count="3">
      <sheetId val="1"/>
      <sheetId val="2"/>
      <sheetId val="3"/>
    </sheetIdMap>
  </header>
  <header guid="{DC4A4CBC-8300-4BBF-AA95-10CE77D5D5F1}" dateTime="2022-12-08T10:17:04" maxSheetId="4" userName="Tharinda Liyanage" r:id="rId24" minRId="195">
    <sheetIdMap count="3">
      <sheetId val="1"/>
      <sheetId val="2"/>
      <sheetId val="3"/>
    </sheetIdMap>
  </header>
  <header guid="{6DBB2012-0FC7-4A0B-8288-ECB0A050E962}" dateTime="2022-12-08T10:18:24" maxSheetId="4" userName="Tharinda Liyanage" r:id="rId25" minRId="196" maxRId="197">
    <sheetIdMap count="3">
      <sheetId val="1"/>
      <sheetId val="2"/>
      <sheetId val="3"/>
    </sheetIdMap>
  </header>
  <header guid="{AA13CDF7-14A6-4B88-9168-A88BE7228967}" dateTime="2022-12-08T10:20:43" maxSheetId="4" userName="Tharinda Liyanage" r:id="rId26" minRId="198" maxRId="211">
    <sheetIdMap count="3">
      <sheetId val="1"/>
      <sheetId val="2"/>
      <sheetId val="3"/>
    </sheetIdMap>
  </header>
  <header guid="{9AB9E2C3-87E1-4C64-8F4A-8180C8CAB4EE}" dateTime="2022-12-08T10:22:14" maxSheetId="4" userName="Tharinda Liyanage" r:id="rId27" minRId="212" maxRId="218">
    <sheetIdMap count="3">
      <sheetId val="1"/>
      <sheetId val="2"/>
      <sheetId val="3"/>
    </sheetIdMap>
  </header>
  <header guid="{E1600123-A06B-40C6-8FEF-9B73849A06DE}" dateTime="2022-12-08T10:36:56" maxSheetId="4" userName="Tharinda Liyanage" r:id="rId28" minRId="219" maxRId="222">
    <sheetIdMap count="3">
      <sheetId val="1"/>
      <sheetId val="2"/>
      <sheetId val="3"/>
    </sheetIdMap>
  </header>
  <header guid="{33F29A87-036E-4275-921C-A32774751477}" dateTime="2022-12-08T10:37:27" maxSheetId="4" userName="Tharinda Liyanage" r:id="rId29" minRId="223" maxRId="226">
    <sheetIdMap count="3">
      <sheetId val="1"/>
      <sheetId val="2"/>
      <sheetId val="3"/>
    </sheetIdMap>
  </header>
  <header guid="{F3D59E33-0189-49D8-9C7E-A70556F08893}" dateTime="2022-12-08T10:38:01" maxSheetId="4" userName="Tharinda Liyanage" r:id="rId30" minRId="227" maxRId="230">
    <sheetIdMap count="3">
      <sheetId val="1"/>
      <sheetId val="2"/>
      <sheetId val="3"/>
    </sheetIdMap>
  </header>
  <header guid="{B7EE17C6-07E5-4F64-AD7E-58AC2ECFE53B}" dateTime="2022-12-08T10:39:56" maxSheetId="4" userName="Tharinda Liyanage" r:id="rId31" minRId="231" maxRId="235">
    <sheetIdMap count="3">
      <sheetId val="1"/>
      <sheetId val="2"/>
      <sheetId val="3"/>
    </sheetIdMap>
  </header>
  <header guid="{20DFF3E8-8E7B-4FD0-9C15-B271B275B987}" dateTime="2022-12-08T10:40:30" maxSheetId="4" userName="Tharinda Liyanage" r:id="rId32" minRId="236">
    <sheetIdMap count="3">
      <sheetId val="1"/>
      <sheetId val="2"/>
      <sheetId val="3"/>
    </sheetIdMap>
  </header>
  <header guid="{42E32D94-312A-4471-97C9-C6ACD64906D8}" dateTime="2022-12-08T10:41:46" maxSheetId="4" userName="Tharinda Liyanage" r:id="rId33" minRId="237">
    <sheetIdMap count="3">
      <sheetId val="1"/>
      <sheetId val="2"/>
      <sheetId val="3"/>
    </sheetIdMap>
  </header>
  <header guid="{86C7A402-2615-4E29-8F0B-0C9D483849D3}" dateTime="2022-12-08T10:43:04" maxSheetId="4" userName="Tharinda Liyanage" r:id="rId34">
    <sheetIdMap count="3">
      <sheetId val="1"/>
      <sheetId val="2"/>
      <sheetId val="3"/>
    </sheetIdMap>
  </header>
  <header guid="{EC3441B5-9F30-4B2E-9A02-AC58D317C3C2}" dateTime="2022-12-08T10:47:15" maxSheetId="4" userName="Tharinda Liyanage" r:id="rId35" minRId="238">
    <sheetIdMap count="3">
      <sheetId val="1"/>
      <sheetId val="2"/>
      <sheetId val="3"/>
    </sheetIdMap>
  </header>
  <header guid="{9CD59642-F707-478C-BAC1-25616146F05F}" dateTime="2022-12-08T12:10:46" maxSheetId="4" userName="Tharinda Liyanage" r:id="rId36" minRId="239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3">
    <oc r="E4" t="inlineStr">
      <is>
        <t>16.11.2022</t>
      </is>
    </oc>
    <nc r="E4" t="inlineStr">
      <is>
        <t>03.11.2022</t>
      </is>
    </nc>
  </rcc>
  <rcc rId="213" sId="3">
    <oc r="E5" t="inlineStr">
      <is>
        <t>16.11.2022</t>
      </is>
    </oc>
    <nc r="E5" t="inlineStr">
      <is>
        <t>03.11.2022</t>
      </is>
    </nc>
  </rcc>
  <rcc rId="214" sId="3">
    <oc r="E6" t="inlineStr">
      <is>
        <t>16.11.2022</t>
      </is>
    </oc>
    <nc r="E6" t="inlineStr">
      <is>
        <t>03.11.2022</t>
      </is>
    </nc>
  </rcc>
  <rcc rId="215" sId="3">
    <oc r="E7" t="inlineStr">
      <is>
        <t>16.11.2022</t>
      </is>
    </oc>
    <nc r="E7" t="inlineStr">
      <is>
        <t>03.11.2022</t>
      </is>
    </nc>
  </rcc>
  <rcc rId="216" sId="3">
    <oc r="E8" t="inlineStr">
      <is>
        <t>16.11.2022</t>
      </is>
    </oc>
    <nc r="E8" t="inlineStr">
      <is>
        <t>03.11.2022</t>
      </is>
    </nc>
  </rcc>
  <rcc rId="217" sId="3">
    <oc r="E9" t="inlineStr">
      <is>
        <t>16.11.2022</t>
      </is>
    </oc>
    <nc r="E9" t="inlineStr">
      <is>
        <t>03.11.2022</t>
      </is>
    </nc>
  </rcc>
  <rcc rId="218" sId="3">
    <oc r="E10" t="inlineStr">
      <is>
        <t>16.11.2022</t>
      </is>
    </oc>
    <nc r="E10" t="inlineStr">
      <is>
        <t>03.11.2022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3">
    <nc r="L5" t="inlineStr">
      <is>
        <t>Windows client module is not availble for the SuperOffice version 10.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oc r="D8" t="inlineStr">
      <is>
        <t>SQL Server 2019</t>
      </is>
    </oc>
    <nc r="D8" t="inlineStr">
      <is>
        <t>SQL Server 2022</t>
      </is>
    </nc>
  </rcc>
  <rcc rId="125" sId="1">
    <oc r="C9" t="inlineStr">
      <is>
        <t>8.5R07 (2019.10.30-02) CRM Win</t>
      </is>
    </oc>
    <nc r="C9" t="inlineStr">
      <is>
        <t>8.5R07 (2019.10.30-02) CRM Win modules/DB Setup</t>
      </is>
    </nc>
  </rcc>
  <rcc rId="126" sId="3">
    <oc r="C4" t="inlineStr">
      <is>
        <t>SQL Server 2019</t>
      </is>
    </oc>
    <nc r="C4" t="inlineStr">
      <is>
        <t>SQL Server 2022</t>
      </is>
    </nc>
  </rcc>
  <rcc rId="127" sId="3">
    <oc r="C5" t="inlineStr">
      <is>
        <t>SQL Server 2019</t>
      </is>
    </oc>
    <nc r="C5" t="inlineStr">
      <is>
        <t>SQL Server 2022</t>
      </is>
    </nc>
  </rcc>
  <rcc rId="128" sId="3">
    <oc r="C6" t="inlineStr">
      <is>
        <t>SQL Server 2019</t>
      </is>
    </oc>
    <nc r="C6" t="inlineStr">
      <is>
        <t>SQL Server 2022</t>
      </is>
    </nc>
  </rcc>
  <rcc rId="129" sId="3">
    <oc r="C7" t="inlineStr">
      <is>
        <t>SQL Server 2019</t>
      </is>
    </oc>
    <nc r="C7" t="inlineStr">
      <is>
        <t>SQL Server 2022</t>
      </is>
    </nc>
  </rcc>
  <rcc rId="130" sId="3">
    <oc r="C8" t="inlineStr">
      <is>
        <t>SQL Server 2019</t>
      </is>
    </oc>
    <nc r="C8" t="inlineStr">
      <is>
        <t>SQL Server 2022</t>
      </is>
    </nc>
  </rcc>
  <rcc rId="131" sId="3">
    <oc r="C9" t="inlineStr">
      <is>
        <t>SQL Server 2019</t>
      </is>
    </oc>
    <nc r="C9" t="inlineStr">
      <is>
        <t>SQL Server 2022</t>
      </is>
    </nc>
  </rcc>
  <rcc rId="132" sId="3">
    <oc r="F4" t="inlineStr">
      <is>
        <t>SM win client, Dbsetup, SO Ribbon, MailLink</t>
      </is>
    </oc>
    <nc r="F4" t="inlineStr">
      <is>
        <t>SM win modules (Admin, Reporter Studio, TravelGTW), Dbsetup</t>
      </is>
    </nc>
  </rcc>
  <rcc rId="133" sId="3">
    <oc r="D4" t="inlineStr">
      <is>
        <t>SQL Server 2019 (RTM) - 15.0.2000.5 (X64)
ODBC driver 17.4.2.1 driver</t>
      </is>
    </oc>
    <nc r="D4" t="inlineStr">
      <is>
        <t>SQL Server 2022 (RTM) - 16.0.1000.6 (X64)
ODBC 18 (version 18.1.2.1)</t>
      </is>
    </nc>
  </rcc>
  <rcc rId="134" sId="3">
    <oc r="D5" t="inlineStr">
      <is>
        <t>SQL Server 2019 (RTM) - 15.0.2000.5 (X64)</t>
      </is>
    </oc>
    <nc r="D5" t="inlineStr">
      <is>
        <t>SQL Server 2022 (RTM) - 16.0.1000.6 (X64)
ODBC 18 (version 18.1.2.1)</t>
      </is>
    </nc>
  </rcc>
  <rcc rId="135" sId="3">
    <oc r="D6" t="inlineStr">
      <is>
        <t>SQL Server 2019 (RTM) - 15.0.2000.5 (X64)</t>
      </is>
    </oc>
    <nc r="D6" t="inlineStr">
      <is>
        <t>SQL Server 2022 (RTM) - 16.0.1000.6 (X64)
ODBC 18 (version 18.1.2.1)</t>
      </is>
    </nc>
  </rcc>
  <rcc rId="136" sId="3">
    <oc r="D7" t="inlineStr">
      <is>
        <t>SQL Server 2019 (RTM) - 15.0.2000.5 (X64)</t>
      </is>
    </oc>
    <nc r="D7" t="inlineStr">
      <is>
        <t>SQL Server 2022 (RTM) - 16.0.1000.6 (X64)
ODBC 18 (version 18.1.2.1)</t>
      </is>
    </nc>
  </rcc>
  <rcc rId="137" sId="3">
    <oc r="D8" t="inlineStr">
      <is>
        <t>SQL Server 2017 (RTM) - 14.0.1000.169 (X64)</t>
      </is>
    </oc>
    <nc r="D8" t="inlineStr">
      <is>
        <t>SQL Server 2022 (RTM) - 16.0.1000.6 (X64)
ODBC 18 (version 18.1.2.1)</t>
      </is>
    </nc>
  </rcc>
  <rcc rId="138" sId="3">
    <oc r="D9" t="inlineStr">
      <is>
        <t>SQL Server 2019 (RTM) - 15.0.2000.5 (X64)</t>
      </is>
    </oc>
    <nc r="D9" t="inlineStr">
      <is>
        <t>SQL Server 2022 (RTM) - 16.0.1000.6 (X64)
ODBC 18 (version 18.1.2.1)</t>
      </is>
    </nc>
  </rcc>
  <rcc rId="139" sId="3">
    <oc r="E4" t="inlineStr">
      <is>
        <t>03.11.2019</t>
      </is>
    </oc>
    <nc r="E4" t="inlineStr">
      <is>
        <t>16.11.2022</t>
      </is>
    </nc>
  </rcc>
  <rcc rId="140" sId="3">
    <oc r="E5" t="inlineStr">
      <is>
        <t>03.11.2019</t>
      </is>
    </oc>
    <nc r="E5" t="inlineStr">
      <is>
        <t>16.11.2022</t>
      </is>
    </nc>
  </rcc>
  <rcc rId="141" sId="3">
    <oc r="E6" t="inlineStr">
      <is>
        <t>03.11.2019</t>
      </is>
    </oc>
    <nc r="E6" t="inlineStr">
      <is>
        <t>16.11.2022</t>
      </is>
    </nc>
  </rcc>
  <rcc rId="142" sId="3">
    <oc r="E7" t="inlineStr">
      <is>
        <t>03.11.2019</t>
      </is>
    </oc>
    <nc r="E7" t="inlineStr">
      <is>
        <t>16.11.2022</t>
      </is>
    </nc>
  </rcc>
  <rcc rId="143" sId="3">
    <oc r="E8" t="inlineStr">
      <is>
        <t>03.11.2019</t>
      </is>
    </oc>
    <nc r="E8" t="inlineStr">
      <is>
        <t>16.11.2022</t>
      </is>
    </nc>
  </rcc>
  <rcc rId="144" sId="3">
    <oc r="E9" t="inlineStr">
      <is>
        <t>03.11.2019</t>
      </is>
    </oc>
    <nc r="E9" t="inlineStr">
      <is>
        <t>16.11.2022</t>
      </is>
    </nc>
  </rcc>
  <rrc rId="145" sId="3" ref="A4:XFD4" action="insertRow"/>
  <rfmt sheetId="3" sqref="B5" start="0" length="0">
    <dxf/>
  </rfmt>
  <rfmt sheetId="3" sqref="B6" start="0" length="0">
    <dxf/>
  </rfmt>
  <rfmt sheetId="3" sqref="B7" start="0" length="0">
    <dxf/>
  </rfmt>
  <rfmt sheetId="3" sqref="B8" start="0" length="0">
    <dxf/>
  </rfmt>
  <rfmt sheetId="3" sqref="B9" start="0" length="0">
    <dxf/>
  </rfmt>
  <rfmt sheetId="3" sqref="B10" start="0" length="0">
    <dxf/>
  </rfmt>
  <rcc rId="146" sId="3">
    <nc r="B4">
      <v>2</v>
    </nc>
  </rcc>
  <rcc rId="147" sId="3">
    <oc r="B5">
      <v>2</v>
    </oc>
    <nc r="B5">
      <v>3</v>
    </nc>
  </rcc>
  <rcc rId="148" sId="3">
    <oc r="B6">
      <v>3</v>
    </oc>
    <nc r="B6">
      <v>4</v>
    </nc>
  </rcc>
  <rcc rId="149" sId="3">
    <oc r="B7">
      <v>4</v>
    </oc>
    <nc r="B7">
      <v>5</v>
    </nc>
  </rcc>
  <rcc rId="150" sId="3">
    <oc r="B8">
      <v>5</v>
    </oc>
    <nc r="B8">
      <v>6</v>
    </nc>
  </rcc>
  <rcc rId="151" sId="3">
    <oc r="B9">
      <v>6</v>
    </oc>
    <nc r="B9">
      <v>7</v>
    </nc>
  </rcc>
  <rcc rId="152" sId="3">
    <oc r="B10">
      <v>7</v>
    </oc>
    <nc r="B10">
      <v>8</v>
    </nc>
  </rcc>
  <rfmt sheetId="3" sqref="A4">
    <dxf>
      <alignment vertical="top"/>
    </dxf>
  </rfmt>
  <rcc rId="153" sId="3" odxf="1" dxf="1">
    <nc r="C4" t="inlineStr">
      <is>
        <t>SQL Server 2022</t>
      </is>
    </nc>
    <odxf>
      <font>
        <b val="0"/>
        <family val="2"/>
      </font>
      <fill>
        <patternFill patternType="none">
          <bgColor indexed="65"/>
        </patternFill>
      </fill>
    </odxf>
    <ndxf>
      <font>
        <b/>
        <sz val="13"/>
        <family val="2"/>
      </font>
      <fill>
        <patternFill patternType="solid">
          <bgColor theme="0" tint="-0.14999847407452621"/>
        </patternFill>
      </fill>
    </ndxf>
  </rcc>
  <rcc rId="154" sId="3" odxf="1" dxf="1">
    <nc r="D4" t="inlineStr">
      <is>
        <t>SQL Server 2022 (RTM) - 16.0.1000.6 (X64)
ODBC 18 (version 18.1.2.1)</t>
      </is>
    </nc>
    <odxf/>
    <ndxf>
      <font>
        <color rgb="FF000000"/>
        <family val="2"/>
      </font>
    </ndxf>
  </rcc>
  <rcc rId="155" sId="3" odxf="1" dxf="1">
    <nc r="E4" t="inlineStr">
      <is>
        <t>16.11.2022</t>
      </is>
    </nc>
    <odxf>
      <alignment wrapText="1"/>
    </odxf>
    <ndxf>
      <font>
        <sz val="9"/>
        <color rgb="FF222222"/>
        <name val="Tahoma"/>
        <family val="2"/>
      </font>
      <alignment wrapText="0"/>
    </ndxf>
  </rcc>
  <rfmt sheetId="3" s="1" sqref="F4" start="0" length="0">
    <dxf>
      <font>
        <sz val="11"/>
        <color rgb="FF000000"/>
        <name val="Calibri"/>
        <family val="2"/>
        <scheme val="minor"/>
      </font>
      <fill>
        <patternFill patternType="solid">
          <bgColor rgb="FFFFFFFF"/>
        </patternFill>
      </fill>
      <alignment vertical="top"/>
    </dxf>
  </rfmt>
  <rfmt sheetId="3" xfDxf="1" s="1" sqref="F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" sId="3">
    <nc r="F4" t="inlineStr">
      <is>
        <t>ServerSetup, 
Web installer, 
Service Installaer</t>
      </is>
    </nc>
  </rcc>
  <rcc rId="157" sId="3">
    <nc r="A4" t="inlineStr">
      <is>
        <t>Installation</t>
      </is>
    </nc>
  </rcc>
  <rfmt sheetId="3" sqref="G4" start="0" length="0">
    <dxf>
      <font>
        <sz val="10"/>
        <color auto="1"/>
        <name val="Arial"/>
        <family val="2"/>
        <scheme val="none"/>
      </font>
      <alignment horizontal="general" vertical="bottom" wrapText="0"/>
      <border outline="0">
        <left/>
        <right/>
        <top/>
        <bottom/>
      </border>
    </dxf>
  </rfmt>
  <rfmt sheetId="3" xfDxf="1" sqref="G4" start="0" length="0">
    <dxf>
      <font>
        <sz val="8"/>
        <color rgb="FF222222"/>
        <name val="Segoe UI"/>
        <family val="2"/>
      </font>
    </dxf>
  </rfmt>
  <rcc rId="158" sId="3" odxf="1" dxf="1">
    <nc r="G4" t="inlineStr">
      <is>
        <t>Release_OnSite_10.1.6_2022.10.03-04</t>
      </is>
    </nc>
    <ndxf>
      <font>
        <b/>
        <sz val="13"/>
        <color rgb="FF222222"/>
        <name val="Segoe UI"/>
        <family val="2"/>
      </font>
      <fill>
        <patternFill patternType="solid">
          <bgColor theme="0" tint="-0.14999847407452621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" sId="3">
    <oc r="G5" t="inlineStr">
      <is>
        <t>8.5 R07 (2019.10.30-02)</t>
      </is>
    </oc>
    <nc r="G5" t="inlineStr">
      <is>
        <t>Release_OnSite_10.1.6_2022.10.03-04</t>
      </is>
    </nc>
  </rcc>
  <rcc rId="160" sId="3">
    <oc r="G6" t="inlineStr">
      <is>
        <t>8.5 R07 (2019.10.30-02)</t>
      </is>
    </oc>
    <nc r="G6" t="inlineStr">
      <is>
        <t>Release_OnSite_10.1.6_2022.10.03-04</t>
      </is>
    </nc>
  </rcc>
  <rcc rId="161" sId="3">
    <oc r="G7" t="inlineStr">
      <is>
        <t>8.5 R07 (2019.10.30-02)</t>
      </is>
    </oc>
    <nc r="G7" t="inlineStr">
      <is>
        <t>Release_OnSite_10.1.6_2022.10.03-04</t>
      </is>
    </nc>
  </rcc>
  <rcc rId="162" sId="3">
    <oc r="G8" t="inlineStr">
      <is>
        <t>8.5 R07 (2019.10.30-02)</t>
      </is>
    </oc>
    <nc r="G8" t="inlineStr">
      <is>
        <t>Release_OnSite_10.1.6_2022.10.03-04</t>
      </is>
    </nc>
  </rcc>
  <rcc rId="163" sId="3">
    <oc r="G9" t="inlineStr">
      <is>
        <t>8.5 R07 (2019.10.30-02)</t>
      </is>
    </oc>
    <nc r="G9" t="inlineStr">
      <is>
        <t>Release_OnSite_10.1.6_2022.10.03-04</t>
      </is>
    </nc>
  </rcc>
  <rcc rId="164" sId="3">
    <oc r="G10" t="inlineStr">
      <is>
        <t>8.5 R07 (2019.10.30-02)</t>
      </is>
    </oc>
    <nc r="G10" t="inlineStr">
      <is>
        <t>Release_OnSite_10.1.6_2022.10.03-04</t>
      </is>
    </nc>
  </rcc>
  <rcc rId="165" sId="3" xfDxf="1" dxf="1">
    <nc r="H4" t="inlineStr">
      <is>
        <t>Server: 2019 Standrard 64 bit</t>
      </is>
    </nc>
    <ndxf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H4">
    <dxf>
      <alignment vertical="top"/>
    </dxf>
  </rfmt>
  <rcc rId="166" sId="3">
    <oc r="H6" t="inlineStr">
      <is>
        <t>Server: 2019 Standrard 64 bit
Client :Windows 8.1,Chrome</t>
      </is>
    </oc>
    <nc r="H6" t="inlineStr">
      <is>
        <t>Server: 2019 Standrard 64 bit
Client: Windows 10x64 bit ; Office 365</t>
      </is>
    </nc>
  </rcc>
  <rcc rId="167" sId="3">
    <oc r="H7" t="inlineStr">
      <is>
        <t>Server: 2019 Standrard 64 bit
Client :Windows 10, Firefox</t>
      </is>
    </oc>
    <nc r="H7" t="inlineStr">
      <is>
        <t>Server: 2019 Standrard 64 bit
Client :Windows 10, Chrome</t>
      </is>
    </nc>
  </rcc>
  <rcc rId="168" sId="3">
    <oc r="H9" t="inlineStr">
      <is>
        <t>Server: 2019 Standrard 64 bit
Client: Windows 8.1x64 bit ; Office 365</t>
      </is>
    </oc>
    <nc r="H9" t="inlineStr">
      <is>
        <t>Server: 2019 Standrard 64 bit
Client: Windows 10x64 bit ; Office 365</t>
      </is>
    </nc>
  </rcc>
  <rcc rId="169" sId="3">
    <oc r="A8" t="inlineStr">
      <is>
        <t>Pocket CRM</t>
      </is>
    </oc>
    <nc r="A8" t="inlineStr">
      <is>
        <t>Mobile CRM</t>
      </is>
    </nc>
  </rcc>
  <rcc rId="170" sId="3">
    <oc r="H10" t="inlineStr">
      <is>
        <t>Server: 2019 Standrard 64 bit
Client: macOS High Sierra</t>
      </is>
    </oc>
    <nc r="H10" t="inlineStr">
      <is>
        <t>Server: 2019 Standrard 64 bit
Client: macOS Ventura</t>
      </is>
    </nc>
  </rcc>
  <rcc rId="171" sId="3">
    <oc r="A5" t="inlineStr">
      <is>
        <t>Sales and Marketing - Win</t>
      </is>
    </oc>
    <nc r="A5" t="inlineStr">
      <is>
        <t>SuperOffice CRM - Win</t>
      </is>
    </nc>
  </rcc>
  <rcc rId="172" sId="3">
    <oc r="A6" t="inlineStr">
      <is>
        <t>Sales and Marketing - Web</t>
      </is>
    </oc>
    <nc r="A6" t="inlineStr">
      <is>
        <t>SuperOffice CRM- Web</t>
      </is>
    </nc>
  </rcc>
  <rcc rId="173" sId="3">
    <oc r="H8" t="inlineStr">
      <is>
        <t>Server: 2019 Standrard 64 bit
Client :9.1.0 - 7255</t>
      </is>
    </oc>
    <nc r="H8" t="inlineStr">
      <is>
        <t>Server: 2019 Standrard 64 bit
Client :Mobile 10.2.6</t>
      </is>
    </nc>
  </rcc>
  <rcc rId="174" sId="3">
    <oc r="F9" t="inlineStr">
      <is>
        <t>Webtools for Windows</t>
      </is>
    </oc>
    <nc r="F9" t="inlineStr">
      <is>
        <t>Webtools for Windows (Vr 12.7.12)</t>
      </is>
    </nc>
  </rcc>
  <rcc rId="175" sId="3">
    <oc r="F8" t="inlineStr">
      <is>
        <t>Pocket CRM Released client</t>
      </is>
    </oc>
    <nc r="F8" t="inlineStr">
      <is>
        <t>Mobile CRM (Vr 10.2.6)</t>
      </is>
    </nc>
  </rcc>
  <rcc rId="176" sId="3">
    <oc r="F7" t="inlineStr">
      <is>
        <t>Customer Service/Mailings</t>
      </is>
    </oc>
    <nc r="F7" t="inlineStr">
      <is>
        <t>Customer Service/E Marketing</t>
      </is>
    </nc>
  </rcc>
  <rfmt sheetId="3" sqref="J4">
    <dxf>
      <alignment vertical="top"/>
    </dxf>
  </rfmt>
  <rcc rId="177" sId="3">
    <nc r="J4" t="inlineStr">
      <is>
        <t>Performed Serverstup , Web and Service instalaltion on the server against the database</t>
      </is>
    </nc>
  </rcc>
  <rcc rId="178" sId="3">
    <nc r="K4" t="inlineStr">
      <is>
        <t>Ok</t>
      </is>
    </nc>
  </rcc>
  <rcc rId="179" sId="3" odxf="1" s="1" dxf="1">
    <nc r="I4" t="inlineStr">
      <is>
        <t>Passed</t>
      </is>
    </nc>
    <ndxf>
      <font>
        <sz val="11"/>
        <color rgb="FF000000"/>
        <name val="Calibri"/>
        <family val="2"/>
        <scheme val="minor"/>
      </font>
      <fill>
        <patternFill patternType="solid">
          <bgColor rgb="FFFFFFFF"/>
        </patternFill>
      </fill>
      <alignment vertical="top"/>
    </ndxf>
  </rcc>
  <rcc rId="180" sId="3" odxf="1" dxf="1">
    <oc r="F10" t="inlineStr">
      <is>
        <t>Web Tools for Mac (Maclink)</t>
      </is>
    </oc>
    <nc r="F10" t="inlineStr">
      <is>
        <t>Web Tools for Mac (Maclink) (Vr 12.0.69.0)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3" sqref="N4" start="0" length="0">
    <dxf>
      <font>
        <sz val="10"/>
        <color auto="1"/>
        <name val="Arial"/>
        <family val="2"/>
        <scheme val="none"/>
      </font>
      <alignment horizontal="general" vertical="bottom" wrapText="0"/>
      <border outline="0">
        <left/>
        <right/>
        <top/>
        <bottom/>
      </border>
    </dxf>
  </rfmt>
  <rcc rId="181" sId="3" xfDxf="1" dxf="1">
    <nc r="N4" t="inlineStr">
      <is>
        <t>Bug 36541</t>
      </is>
    </nc>
    <ndxf>
      <font>
        <sz val="8"/>
        <color rgb="FF000000"/>
        <family val="2"/>
      </font>
    </ndxf>
  </rcc>
  <rfmt sheetId="3" sqref="N4">
    <dxf>
      <alignment horizontal="center"/>
    </dxf>
  </rfmt>
  <rfmt sheetId="3" sqref="N4">
    <dxf>
      <alignment vertical="center"/>
    </dxf>
  </rfmt>
  <rfmt sheetId="3" sqref="N4" start="0" length="2147483647">
    <dxf>
      <font>
        <b/>
      </font>
    </dxf>
  </rfmt>
  <rcc rId="182" sId="3">
    <oc r="L5" t="inlineStr">
      <is>
        <t xml:space="preserve">Some of the DBSetup.exe functionalities were not working. But it was not a compatibility issue. </t>
      </is>
    </oc>
    <nc r="L5"/>
  </rcc>
  <rcc rId="183" sId="3">
    <oc r="L6" t="inlineStr">
      <is>
        <t>Bug #67989 logged which is related to Web product configurator. It was missing SQL server 2019 under DB system dropdown</t>
      </is>
    </oc>
    <nc r="L6" t="inlineStr">
      <is>
        <t>Bug #36541 logged which is related to Web product configurator. It was missing SQL server 2022 under DB system dropdown</t>
      </is>
    </nc>
  </rcc>
  <rcc rId="184" sId="3">
    <oc r="J5" t="inlineStr">
      <is>
        <t xml:space="preserve">Following tests were carried out,
- Create new company/Contact/Project/Sale/Selections
- Reports
- Sort Columns
- Maillink - Create / Open
- Ribbons - Create
 - DB Setup - Most of functionalities
</t>
      </is>
    </oc>
    <nc r="J5" t="inlineStr">
      <is>
        <t xml:space="preserve">Following tests were carried out,
 - DB Setup - Most of functionalities
 - Admin functionalities
 - Reporter studio functionalities
 - Travel Gateway functionalities
</t>
      </is>
    </nc>
  </rcc>
  <rcc rId="185" sId="3">
    <oc r="J8" t="inlineStr">
      <is>
        <t>Performed the Pocket smoke test with the main test scenarios including:                                                     - Create/Edit/Delete Appointments/Sales                                  - Create/Edit Companies                  
- Upload images related scenarios</t>
      </is>
    </oc>
    <nc r="J8" t="inlineStr">
      <is>
        <t>Performed the Mobile CRM test with the main test scenarios including:                                                     - Create/Edit/Delete Appointments/Sales                                  - Create/Edit Companies                  
- Upload images related scenarios</t>
      </is>
    </nc>
  </rcc>
  <rfmt sheetId="3" sqref="N6" start="0" length="0">
    <dxf>
      <font>
        <sz val="8"/>
        <color rgb="FF000000"/>
        <family val="2"/>
      </font>
      <alignment wrapText="0"/>
      <border outline="0">
        <left/>
        <right/>
        <top/>
        <bottom/>
      </border>
    </dxf>
  </rfmt>
  <rcc rId="186" sId="3" odxf="1" dxf="1">
    <oc r="N6">
      <v>67989</v>
    </oc>
    <nc r="N6" t="inlineStr">
      <is>
        <t>None</t>
      </is>
    </nc>
    <ndxf>
      <font>
        <b val="0"/>
        <sz val="8"/>
        <color rgb="FF000000"/>
        <family val="2"/>
      </font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" sId="3" odxf="1" s="1" dxf="1">
    <nc r="O9" t="inlineStr">
      <is>
        <t>Smoke tests run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family val="2"/>
        <scheme val="minor"/>
      </font>
      <fill>
        <patternFill patternType="solid">
          <bgColor rgb="FFFFFFFF"/>
        </patternFill>
      </fill>
      <alignment vertical="top"/>
    </ndxf>
  </rcc>
  <rcc rId="188" sId="3">
    <nc r="N9" t="inlineStr">
      <is>
        <t>None</t>
      </is>
    </nc>
  </rcc>
  <rcc rId="189" sId="2">
    <oc r="C4">
      <v>4</v>
    </oc>
    <nc r="C4">
      <v>2</v>
    </nc>
  </rcc>
  <rcc rId="190" sId="3" odxf="1" dxf="1">
    <nc r="M4" t="inlineStr">
      <is>
        <t>Performed Serverstup , Web and Service instalaltion on the server against the database</t>
      </is>
    </nc>
    <odxf/>
    <ndxf/>
  </rcc>
  <rcc rId="191" sId="3">
    <nc r="L4" t="inlineStr">
      <is>
        <t>No any installation issues found during the installations</t>
      </is>
    </nc>
  </rcc>
  <rfmt sheetId="3" sqref="H2:O2" start="0" length="2147483647">
    <dxf>
      <font>
        <b/>
      </font>
    </dxf>
  </rfmt>
  <rfmt sheetId="3" sqref="D2:F2" start="0" length="2147483647">
    <dxf>
      <font>
        <b/>
      </font>
    </dxf>
  </rfmt>
  <rcc rId="192" sId="3">
    <oc r="L8" t="inlineStr">
      <is>
        <t>Pocket client is working as expected and with no compatibility related issues</t>
      </is>
    </oc>
    <nc r="L8" t="inlineStr">
      <is>
        <t>Mobile CRM is working as expected and with no compatibility related issues</t>
      </is>
    </nc>
  </rcc>
  <rcc rId="193" sId="3" odxf="1" dxf="1">
    <nc r="L9" t="inlineStr">
      <is>
        <t>WebTools (TrayApp and Maillink) is working and no issues have identified</t>
      </is>
    </nc>
    <ndxf>
      <font>
        <sz val="10"/>
        <color auto="1"/>
        <name val="Arial"/>
        <family val="2"/>
        <scheme val="none"/>
      </font>
    </ndxf>
  </rcc>
  <rfmt sheetId="3" sqref="M9" start="0" length="0">
    <dxf>
      <font>
        <sz val="10"/>
        <color auto="1"/>
        <name val="Arial"/>
        <family val="2"/>
        <scheme val="none"/>
      </font>
    </dxf>
  </rfmt>
  <rcc rId="194" sId="3">
    <nc r="M9" t="inlineStr">
      <is>
        <t>Insalaltion of web tools, configuration, Prform functions like create documents, archive email, attachments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>
    <oc r="C11" t="inlineStr">
      <is>
        <t>8.5R07 (2019.10.30-02) Customer Service</t>
      </is>
    </oc>
    <nc r="C11" t="inlineStr">
      <is>
        <t>Customer Service</t>
      </is>
    </nc>
  </rcc>
  <rcc rId="220" sId="1" xfDxf="1" dxf="1">
    <oc r="C9" t="inlineStr">
      <is>
        <t>8.5R07 (2019.10.30-02) CRM Win modules/DB Setup</t>
      </is>
    </oc>
    <nc r="C9" t="inlineStr">
      <is>
        <t>SuperOffice CRM - Win</t>
      </is>
    </nc>
    <ndxf>
      <font>
        <b/>
        <family val="2"/>
      </font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C10" start="0" length="0">
    <dxf>
      <font>
        <b/>
        <family val="2"/>
      </font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1" sId="1">
    <oc r="C10" t="inlineStr">
      <is>
        <t>8.5R07 (2019.10.30-02) CRM Web</t>
      </is>
    </oc>
    <nc r="C10" t="inlineStr">
      <is>
        <t>SuperOffice CRM - Web</t>
      </is>
    </nc>
  </rcc>
  <rfmt sheetId="1" sqref="C12" start="0" length="0">
    <dxf>
      <font>
        <b val="0"/>
        <family val="2"/>
      </font>
      <fill>
        <patternFill patternType="none">
          <bgColor indexed="65"/>
        </patternFill>
      </fill>
      <alignment vertical="top" wrapText="1"/>
    </dxf>
  </rfmt>
  <rcc rId="222" sId="1" odxf="1" dxf="1">
    <oc r="C12" t="inlineStr">
      <is>
        <t>8.5R07 (2019.10.30-02) Pocket</t>
      </is>
    </oc>
    <nc r="C12" t="inlineStr">
      <is>
        <t>Mobile CRM</t>
      </is>
    </nc>
    <ndxf>
      <font>
        <b/>
        <family val="2"/>
      </font>
      <fill>
        <patternFill patternType="solid">
          <bgColor theme="0" tint="-0.14999847407452621"/>
        </patternFill>
      </fill>
      <alignment vertical="bottom" wrapText="0"/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3">
    <oc r="L4" t="inlineStr">
      <is>
        <t>No any installation issues found during the installations</t>
      </is>
    </oc>
    <nc r="L4" t="inlineStr">
      <is>
        <t>No any installation issues found during the installations. One issue found in Web configurator after the installation where the SQL Sevre 2022 entry is missing in the Database step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O4">
    <dxf>
      <alignment horizontal="center"/>
    </dxf>
  </rfmt>
  <rfmt sheetId="3" sqref="O4">
    <dxf>
      <alignment vertical="center"/>
    </dxf>
  </rfmt>
  <rcc rId="196" sId="3">
    <nc r="O4" t="inlineStr">
      <is>
        <t>N/A</t>
      </is>
    </nc>
  </rcc>
  <rcc rId="197" sId="2">
    <oc r="C4">
      <v>2</v>
    </oc>
    <nc r="C4">
      <v>6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xfDxf="1" sqref="C4" start="0" length="0">
    <dxf>
      <font>
        <b/>
        <sz val="13"/>
        <family val="2"/>
      </font>
      <fill>
        <patternFill patternType="solid">
          <bgColor theme="0" tint="-0.14999847407452621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8" sId="3">
    <oc r="C4" t="inlineStr">
      <is>
        <t>SQL Server 2022</t>
      </is>
    </oc>
    <nc r="C4" t="inlineStr">
      <is>
        <t>Microsoft  ODBC Driver 18 for SQL Server</t>
      </is>
    </nc>
  </rcc>
  <rcc rId="199" sId="3">
    <oc r="C5" t="inlineStr">
      <is>
        <t>SQL Server 2022</t>
      </is>
    </oc>
    <nc r="C5" t="inlineStr">
      <is>
        <t>Microsoft  ODBC Driver 18 for SQL Server</t>
      </is>
    </nc>
  </rcc>
  <rcc rId="200" sId="3">
    <oc r="C6" t="inlineStr">
      <is>
        <t>SQL Server 2022</t>
      </is>
    </oc>
    <nc r="C6" t="inlineStr">
      <is>
        <t>Microsoft  ODBC Driver 18 for SQL Server</t>
      </is>
    </nc>
  </rcc>
  <rcc rId="201" sId="3">
    <oc r="C7" t="inlineStr">
      <is>
        <t>SQL Server 2022</t>
      </is>
    </oc>
    <nc r="C7" t="inlineStr">
      <is>
        <t>Microsoft  ODBC Driver 18 for SQL Server</t>
      </is>
    </nc>
  </rcc>
  <rcc rId="202" sId="3">
    <oc r="C8" t="inlineStr">
      <is>
        <t>SQL Server 2022</t>
      </is>
    </oc>
    <nc r="C8" t="inlineStr">
      <is>
        <t>Microsoft  ODBC Driver 18 for SQL Server</t>
      </is>
    </nc>
  </rcc>
  <rcc rId="203" sId="3">
    <oc r="C9" t="inlineStr">
      <is>
        <t>SQL Server 2022</t>
      </is>
    </oc>
    <nc r="C9" t="inlineStr">
      <is>
        <t>Microsoft  ODBC Driver 18 for SQL Server</t>
      </is>
    </nc>
  </rcc>
  <rcc rId="204" sId="3">
    <oc r="C10" t="inlineStr">
      <is>
        <t>SQL Server 2022</t>
      </is>
    </oc>
    <nc r="C10" t="inlineStr">
      <is>
        <t>Microsoft  ODBC Driver 18 for SQL Server</t>
      </is>
    </nc>
  </rcc>
  <rcc rId="205" sId="3">
    <oc r="D4" t="inlineStr">
      <is>
        <t>SQL Server 2022 (RTM) - 16.0.1000.6 (X64)
ODBC 18 (version 18.1.2.1)</t>
      </is>
    </oc>
    <nc r="D4" t="inlineStr">
      <is>
        <t xml:space="preserve">
ODBC 18 (version 18.1.2.1) SQL Server 2022 (RTM) - 16.0.1000.6 (X64)</t>
      </is>
    </nc>
  </rcc>
  <rcc rId="206" sId="3">
    <oc r="D5" t="inlineStr">
      <is>
        <t>SQL Server 2022 (RTM) - 16.0.1000.6 (X64)
ODBC 18 (version 18.1.2.1)</t>
      </is>
    </oc>
    <nc r="D5" t="inlineStr">
      <is>
        <t xml:space="preserve">
ODBC 18 (version 18.1.2.1) SQL Server 2022 (RTM) - 16.0.1000.6 (X64)</t>
      </is>
    </nc>
  </rcc>
  <rcc rId="207" sId="3">
    <oc r="D6" t="inlineStr">
      <is>
        <t>SQL Server 2022 (RTM) - 16.0.1000.6 (X64)
ODBC 18 (version 18.1.2.1)</t>
      </is>
    </oc>
    <nc r="D6" t="inlineStr">
      <is>
        <t xml:space="preserve">
ODBC 18 (version 18.1.2.1) SQL Server 2022 (RTM) - 16.0.1000.6 (X64)</t>
      </is>
    </nc>
  </rcc>
  <rcc rId="208" sId="3">
    <oc r="D7" t="inlineStr">
      <is>
        <t>SQL Server 2022 (RTM) - 16.0.1000.6 (X64)
ODBC 18 (version 18.1.2.1)</t>
      </is>
    </oc>
    <nc r="D7" t="inlineStr">
      <is>
        <t xml:space="preserve">
ODBC 18 (version 18.1.2.1) SQL Server 2022 (RTM) - 16.0.1000.6 (X64)</t>
      </is>
    </nc>
  </rcc>
  <rcc rId="209" sId="3">
    <oc r="D8" t="inlineStr">
      <is>
        <t>SQL Server 2022 (RTM) - 16.0.1000.6 (X64)
ODBC 18 (version 18.1.2.1)</t>
      </is>
    </oc>
    <nc r="D8" t="inlineStr">
      <is>
        <t xml:space="preserve">
ODBC 18 (version 18.1.2.1) SQL Server 2022 (RTM) - 16.0.1000.6 (X64)</t>
      </is>
    </nc>
  </rcc>
  <rcc rId="210" sId="3">
    <oc r="D9" t="inlineStr">
      <is>
        <t>SQL Server 2022 (RTM) - 16.0.1000.6 (X64)
ODBC 18 (version 18.1.2.1)</t>
      </is>
    </oc>
    <nc r="D9" t="inlineStr">
      <is>
        <t xml:space="preserve">
ODBC 18 (version 18.1.2.1) SQL Server 2022 (RTM) - 16.0.1000.6 (X64)</t>
      </is>
    </nc>
  </rcc>
  <rcc rId="211" sId="3">
    <oc r="D10" t="inlineStr">
      <is>
        <t>SQL Server 2022 (RTM) - 16.0.1000.6 (X64)
ODBC 18 (version 18.1.2.1)</t>
      </is>
    </oc>
    <nc r="D10" t="inlineStr">
      <is>
        <t xml:space="preserve">
ODBC 18 (version 18.1.2.1) SQL Server 2022 (RTM) - 16.0.1000.6 (X64)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" sId="1" eol="1" ref="A13:XFD13" action="insertRow"/>
  <rcc rId="224" sId="1">
    <nc r="C13" t="inlineStr">
      <is>
        <t>WebTools</t>
      </is>
    </nc>
  </rcc>
  <rfmt sheetId="1" sqref="C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sqref="D12:D13" start="0" length="0">
    <dxf>
      <border>
        <right style="thin">
          <color indexed="64"/>
        </right>
      </border>
    </dxf>
  </rfmt>
  <rfmt sheetId="1" sqref="C13:D13" start="0" length="0">
    <dxf>
      <border>
        <bottom style="thin">
          <color indexed="64"/>
        </bottom>
      </border>
    </dxf>
  </rfmt>
  <rcc rId="225" sId="1" odxf="1" s="1" dxf="1">
    <nc r="D13" t="inlineStr">
      <is>
        <t>Pass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6100"/>
        <name val="Calibri"/>
        <family val="2"/>
        <scheme val="minor"/>
      </font>
      <fill>
        <patternFill patternType="solid">
          <bgColor rgb="FFC6EFCE"/>
        </patternFill>
      </fill>
      <alignment horizontal="center" vertical="center"/>
    </ndxf>
  </rcc>
  <rcc rId="226" sId="2">
    <oc r="C4">
      <v>6</v>
    </oc>
    <nc r="C4">
      <v>2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C9" t="inlineStr">
      <is>
        <t>SuperOffice CRM - Win</t>
      </is>
    </oc>
    <nc r="C9" t="inlineStr">
      <is>
        <t>SuperOffice CRM - Win (Modules)</t>
      </is>
    </nc>
  </rcc>
  <rrc rId="228" sId="1" ref="A9:XFD9" action="insertRow"/>
  <rcc rId="229" sId="1" odxf="1" dxf="1">
    <nc r="C9" t="inlineStr">
      <is>
        <t>Instalaltions</t>
      </is>
    </nc>
    <ndxf>
      <fill>
        <patternFill>
          <bgColor theme="0" tint="-0.14999847407452621"/>
        </patternFill>
      </fill>
      <alignment horizontal="general" vertical="bottom"/>
    </ndxf>
  </rcc>
  <rcc rId="230" sId="1" odxf="1" s="1" dxf="1">
    <nc r="D9" t="inlineStr">
      <is>
        <t>Pass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 val="0"/>
        <sz val="11"/>
        <color rgb="FF006100"/>
        <name val="Calibri"/>
        <family val="2"/>
        <scheme val="minor"/>
      </font>
      <fill>
        <patternFill>
          <bgColor rgb="FFC6EFCE"/>
        </patternFill>
      </fill>
      <alignment vertical="center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oc r="C9" t="inlineStr">
      <is>
        <t>Instalaltions</t>
      </is>
    </oc>
    <nc r="C9" t="inlineStr">
      <is>
        <t>Instalaltions (V10.1.6)</t>
      </is>
    </nc>
  </rcc>
  <rcc rId="232" sId="1">
    <oc r="C10" t="inlineStr">
      <is>
        <t>SuperOffice CRM - Win (Modules)</t>
      </is>
    </oc>
    <nc r="C10" t="inlineStr">
      <is>
        <t>SuperOffice CRM - Win (Modules) (V10.1.6)</t>
      </is>
    </nc>
  </rcc>
  <rcc rId="233" sId="1">
    <oc r="C11" t="inlineStr">
      <is>
        <t>SuperOffice CRM - Web</t>
      </is>
    </oc>
    <nc r="C11" t="inlineStr">
      <is>
        <t>SuperOffice CRM - Web (V10.1.6)</t>
      </is>
    </nc>
  </rcc>
  <rcc rId="234" sId="1">
    <oc r="C12" t="inlineStr">
      <is>
        <t>Customer Service</t>
      </is>
    </oc>
    <nc r="C12" t="inlineStr">
      <is>
        <t>Customer Service (V10.1.6)</t>
      </is>
    </nc>
  </rcc>
  <rcc rId="235" sId="1">
    <oc r="C13" t="inlineStr">
      <is>
        <t>Mobile CRM</t>
      </is>
    </oc>
    <nc r="C13" t="inlineStr">
      <is>
        <t>Mobile CRM ((V10.2.6)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oc r="D8" t="inlineStr">
      <is>
        <t>SQL Server 2022</t>
      </is>
    </oc>
    <nc r="D8" t="inlineStr">
      <is>
        <t>ODBC 18 Driver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2">
    <oc r="C4">
      <v>2</v>
    </oc>
    <nc r="C4">
      <v>3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L4">
    <dxf>
      <alignment vertical="top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3">
    <oc r="H4" t="inlineStr">
      <is>
        <t>Server: 2019 Standrard 64 bit</t>
      </is>
    </oc>
    <nc r="H4" t="inlineStr">
      <is>
        <t>Server: 2019 Standrard 64 bit
DB: SQL Server 2022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6DBB2012-0FC7-4A0B-8288-ECB0A050E962}" name="Tharinda Liyanage" id="-2017128684" dateTime="2022-12-08T09:29:46"/>
  <userInfo guid="{9CD59642-F707-478C-BAC1-25616146F05F}" name="Martin Pavlas" id="-1757623835" dateTime="2023-01-20T11:58:5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4"/>
  <sheetViews>
    <sheetView showGridLines="0" tabSelected="1" workbookViewId="0">
      <selection activeCell="C13" sqref="C13"/>
    </sheetView>
  </sheetViews>
  <sheetFormatPr defaultRowHeight="13.2"/>
  <cols>
    <col min="1" max="1" width="3" customWidth="1"/>
    <col min="2" max="2" width="12.109375" customWidth="1"/>
    <col min="3" max="3" width="52.6640625" customWidth="1"/>
    <col min="4" max="4" width="23" customWidth="1"/>
    <col min="5" max="5" width="25.88671875" customWidth="1"/>
    <col min="6" max="6" width="20.33203125" customWidth="1"/>
  </cols>
  <sheetData>
    <row r="4" spans="3:4" ht="21">
      <c r="C4" s="47" t="s">
        <v>21</v>
      </c>
      <c r="D4" s="47"/>
    </row>
    <row r="8" spans="3:4">
      <c r="C8" s="43" t="s">
        <v>17</v>
      </c>
      <c r="D8" s="44" t="s">
        <v>78</v>
      </c>
    </row>
    <row r="9" spans="3:4" ht="14.4">
      <c r="C9" s="18" t="s">
        <v>73</v>
      </c>
      <c r="D9" s="26" t="s">
        <v>9</v>
      </c>
    </row>
    <row r="10" spans="3:4" ht="14.4">
      <c r="C10" s="18" t="s">
        <v>74</v>
      </c>
      <c r="D10" s="26" t="s">
        <v>9</v>
      </c>
    </row>
    <row r="11" spans="3:4" ht="14.4">
      <c r="C11" s="18" t="s">
        <v>75</v>
      </c>
      <c r="D11" s="26" t="s">
        <v>9</v>
      </c>
    </row>
    <row r="12" spans="3:4" ht="14.4">
      <c r="C12" s="18" t="s">
        <v>76</v>
      </c>
      <c r="D12" s="26" t="s">
        <v>9</v>
      </c>
    </row>
    <row r="13" spans="3:4" ht="14.4">
      <c r="C13" s="18" t="s">
        <v>77</v>
      </c>
      <c r="D13" s="26" t="s">
        <v>9</v>
      </c>
    </row>
    <row r="14" spans="3:4" ht="14.4">
      <c r="C14" s="18" t="s">
        <v>72</v>
      </c>
      <c r="D14" s="26" t="s">
        <v>9</v>
      </c>
    </row>
  </sheetData>
  <customSheetViews>
    <customSheetView guid="{9B0E2558-00C1-48E2-A7EF-49F1779E1FFB}" showGridLines="0">
      <selection activeCell="G10" sqref="G10"/>
      <pageMargins left="0.7" right="0.7" top="0.75" bottom="0.75" header="0.3" footer="0.3"/>
    </customSheetView>
    <customSheetView guid="{3C7A8347-6D1E-4BB2-A034-91D1A62F54C5}" showGridLines="0">
      <selection activeCell="C31" sqref="C31"/>
      <pageMargins left="0.7" right="0.7" top="0.75" bottom="0.75" header="0.3" footer="0.3"/>
    </customSheetView>
    <customSheetView guid="{D5FB9189-B54F-43A6-9987-CC8123D2D388}" showGridLines="0">
      <selection activeCell="G10" sqref="G10"/>
      <pageMargins left="0.7" right="0.7" top="0.75" bottom="0.75" header="0.3" footer="0.3"/>
    </customSheetView>
    <customSheetView guid="{32798D5D-D4AD-4F3B-9D40-764D7C6106DD}" showGridLines="0">
      <selection activeCell="G10" sqref="G10"/>
      <pageMargins left="0.7" right="0.7" top="0.75" bottom="0.75" header="0.3" footer="0.3"/>
    </customSheetView>
  </customSheetViews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8"/>
  <sheetViews>
    <sheetView showGridLines="0" workbookViewId="0">
      <selection activeCell="F10" sqref="F10"/>
    </sheetView>
  </sheetViews>
  <sheetFormatPr defaultRowHeight="13.2"/>
  <cols>
    <col min="1" max="1" width="5.109375" customWidth="1"/>
    <col min="2" max="2" width="23.33203125" customWidth="1"/>
    <col min="3" max="3" width="45.6640625" customWidth="1"/>
    <col min="4" max="4" width="15.6640625" customWidth="1"/>
    <col min="5" max="5" width="15.109375" customWidth="1"/>
    <col min="6" max="6" width="45.6640625" customWidth="1"/>
    <col min="8" max="8" width="46" customWidth="1"/>
    <col min="10" max="10" width="45" customWidth="1"/>
  </cols>
  <sheetData>
    <row r="2" spans="2:10" ht="22.8">
      <c r="B2" s="48" t="s">
        <v>29</v>
      </c>
      <c r="C2" s="48"/>
      <c r="D2" s="49"/>
      <c r="E2" s="49"/>
      <c r="F2" s="49"/>
      <c r="G2" s="14"/>
      <c r="H2" s="14"/>
      <c r="I2" s="1"/>
      <c r="J2" s="1"/>
    </row>
    <row r="3" spans="2:10">
      <c r="C3" s="1"/>
    </row>
    <row r="4" spans="2:10" ht="13.8">
      <c r="B4" s="2" t="s">
        <v>16</v>
      </c>
      <c r="C4" s="9">
        <v>3</v>
      </c>
      <c r="D4" s="50"/>
      <c r="E4" s="51"/>
      <c r="F4" s="51"/>
    </row>
    <row r="5" spans="2:10" ht="14.4" thickBot="1">
      <c r="B5" s="2"/>
      <c r="C5" s="3" t="s">
        <v>20</v>
      </c>
    </row>
    <row r="6" spans="2:10" ht="13.8" thickBot="1">
      <c r="B6" s="1"/>
      <c r="C6" s="101" t="str">
        <f>IF(C7="errorMSG","errorMSG","Env1")</f>
        <v>Env1</v>
      </c>
      <c r="D6" s="102"/>
      <c r="E6" s="101" t="str">
        <f>IF(E7="errorMSG","errorMSG","Env2")</f>
        <v>errorMSG</v>
      </c>
      <c r="F6" s="102"/>
      <c r="G6" s="101" t="str">
        <f>IF(G7="errorMSG","errorMSG","Env3")</f>
        <v>errorMSG</v>
      </c>
      <c r="H6" s="102"/>
    </row>
    <row r="7" spans="2:10" ht="15" customHeight="1" thickBot="1">
      <c r="B7" s="8" t="s">
        <v>0</v>
      </c>
      <c r="C7" s="73" t="str">
        <f>IF(ISBLANK(VLOOKUP($C$4,Details!$B$3:$AO$11,2,FALSE)),"errorMSG",VLOOKUP($C$4,Details!B3:$AO$11,2,FALSE))</f>
        <v>Microsoft  ODBC Driver 18 for SQL Server</v>
      </c>
      <c r="D7" s="74"/>
      <c r="E7" s="73" t="str">
        <f>IF(ISBLANK(VLOOKUP($C$4,Details!$B$3:$AO$10,15,FALSE)),"errorMSG",VLOOKUP($C$4,Details!$B$3:$AO$10,15,FALSE))</f>
        <v>errorMSG</v>
      </c>
      <c r="F7" s="74"/>
      <c r="G7" s="73" t="str">
        <f>IF(ISBLANK(VLOOKUP($C$4,Details!$B$3:$AO$10,28,FALSE)),"errorMSG",VLOOKUP($C$4,Details!$B$3:$AO$10,28,FALSE))</f>
        <v>errorMSG</v>
      </c>
      <c r="H7" s="74"/>
    </row>
    <row r="8" spans="2:10" ht="28.5" customHeight="1" thickBot="1">
      <c r="B8" s="8" t="s">
        <v>2</v>
      </c>
      <c r="C8" s="75" t="str">
        <f>IF(ISBLANK(VLOOKUP($C$4,Details!$B$3:$AO$10,3,FALSE)),"errorMSG",VLOOKUP($C$4,Details!$B$3:$AO$10,3,FALSE))</f>
        <v xml:space="preserve">
ODBC 18 (version 18.1.2.1) SQL Server 2022 (RTM) - 16.0.1000.6 (X64)</v>
      </c>
      <c r="D8" s="76"/>
      <c r="E8" s="75" t="str">
        <f>IF(ISBLANK(VLOOKUP($C$4,Details!$B$3:$AO$10,16,FALSE)),"errorMSG",VLOOKUP($C$4,Details!$B$3:$AO$10,16,FALSE))</f>
        <v>errorMSG</v>
      </c>
      <c r="F8" s="76"/>
      <c r="G8" s="75" t="str">
        <f>IF(ISBLANK(VLOOKUP($C$4,Details!$B$3:$AO$10,29,FALSE)),"errorMSG",VLOOKUP($C$4,Details!$B$3:$AO$10,29,FALSE))</f>
        <v>errorMSG</v>
      </c>
      <c r="H8" s="76"/>
      <c r="J8" s="1"/>
    </row>
    <row r="9" spans="2:10" ht="14.25" customHeight="1" thickBot="1">
      <c r="B9" s="5" t="s">
        <v>1</v>
      </c>
      <c r="C9" s="73" t="str">
        <f>IF(ISBLANK(VLOOKUP($C$4,Details!$B$3:$AO$10,4,FALSE)),"errorMSG",VLOOKUP($C$4,Details!$B$3:$AO$10,4,FALSE))</f>
        <v>03.11.2022</v>
      </c>
      <c r="D9" s="100"/>
      <c r="E9" s="103" t="str">
        <f>IF(ISBLANK(VLOOKUP($C$4,Details!$B$3:$AO$10,17,FALSE)),"errorMSG",VLOOKUP($C$4,Details!$B$3:$AO$10,17,FALSE))</f>
        <v>errorMSG</v>
      </c>
      <c r="F9" s="104"/>
      <c r="G9" s="105" t="str">
        <f>IF(ISBLANK(VLOOKUP($C$4,Details!$B$3:$AO$10,30,FALSE)),"errorMSG",VLOOKUP($C$4,Details!$B$3:$AO$10,30,FALSE))</f>
        <v>errorMSG</v>
      </c>
      <c r="H9" s="104"/>
      <c r="J9" s="1"/>
    </row>
    <row r="10" spans="2:10" ht="21" customHeight="1" thickBot="1">
      <c r="B10" s="12"/>
      <c r="C10" s="15"/>
      <c r="D10" s="13"/>
      <c r="E10" s="13"/>
      <c r="F10" s="13"/>
      <c r="G10" s="13"/>
      <c r="H10" s="13"/>
      <c r="J10" s="1"/>
    </row>
    <row r="11" spans="2:10" ht="14.25" customHeight="1" thickBot="1">
      <c r="B11" s="5" t="s">
        <v>24</v>
      </c>
      <c r="C11" s="81" t="str">
        <f>IF(ISBLANK(VLOOKUP($C$4,Details!$B$3:$AO$10,5,FALSE)),"errorMSG",VLOOKUP($C$4,Details!$B$3:$AO$10,5,FALSE))</f>
        <v>SM win modules (Admin, Reporter Studio, TravelGTW), Dbsetup</v>
      </c>
      <c r="D11" s="81"/>
      <c r="E11" s="81" t="str">
        <f>IF(ISBLANK(VLOOKUP($C$4,Details!$B$3:$AO$10,18,FALSE)),"errorMSG",VLOOKUP($C$4,Details!$B$3:$AO$10,18,FALSE))</f>
        <v>errorMSG</v>
      </c>
      <c r="F11" s="81"/>
      <c r="G11" s="81" t="str">
        <f>IF(ISBLANK(VLOOKUP($C$4,Details!$B$3:$AO$10,31,FALSE)),"errorMSG",VLOOKUP($C$4,Details!$B$3:$AO$10,31,FALSE))</f>
        <v>errorMSG</v>
      </c>
      <c r="H11" s="81"/>
      <c r="J11" s="1"/>
    </row>
    <row r="12" spans="2:10" ht="14.25" customHeight="1" thickBot="1">
      <c r="B12" s="5" t="s">
        <v>25</v>
      </c>
      <c r="C12" s="82" t="str">
        <f>IF(ISBLANK(VLOOKUP($C$4,Details!$B$3:$AO$10,6,FALSE)),"errorMSG",VLOOKUP($C$4,Details!$B$3:$AO$10,6,FALSE))</f>
        <v>Release_OnSite_10.1.6_2022.10.03-04</v>
      </c>
      <c r="D12" s="82"/>
      <c r="E12" s="82" t="str">
        <f>IF(ISBLANK(VLOOKUP($C$4,Details!$B$3:$AO$10,19,FALSE)),"errorMSG",VLOOKUP($C$4,Details!$B$3:$AO$10,19,FALSE))</f>
        <v>errorMSG</v>
      </c>
      <c r="F12" s="82"/>
      <c r="G12" s="81" t="str">
        <f>IF(ISBLANK(VLOOKUP($C$4,Details!$B$3:$AO$10,32,FALSE)),"errorMSG",VLOOKUP($C$4,Details!$B$3:$AO$10,32,FALSE))</f>
        <v>errorMSG</v>
      </c>
      <c r="H12" s="81"/>
      <c r="J12" s="1"/>
    </row>
    <row r="13" spans="2:10" ht="22.5" customHeight="1" thickBot="1">
      <c r="B13" s="12"/>
      <c r="C13" s="16"/>
      <c r="D13" s="16"/>
      <c r="E13" s="13"/>
      <c r="F13" s="13"/>
      <c r="G13" s="13"/>
      <c r="H13" s="13"/>
      <c r="J13" s="1"/>
    </row>
    <row r="14" spans="2:10" ht="33" customHeight="1" thickBot="1">
      <c r="B14" s="5" t="s">
        <v>18</v>
      </c>
      <c r="C14" s="77" t="str">
        <f>IF(ISBLANK(VLOOKUP($C$4,Details!$B$3:$AO$10,7,FALSE)),"errorMSG",VLOOKUP($C$4,Details!$B$3:$AO$10,7,FALSE))</f>
        <v>Server: 2019 Standrard 64 bit
Client: Windows 10x64 bit ; Office 365</v>
      </c>
      <c r="D14" s="78"/>
      <c r="E14" s="77" t="str">
        <f>IF(ISBLANK(VLOOKUP($C$4,Details!$B$3:$AO$10,20,FALSE)),"errorMSG",VLOOKUP($C$4,Details!$B$3:$AO$10,20,FALSE))</f>
        <v>errorMSG</v>
      </c>
      <c r="F14" s="97"/>
      <c r="G14" s="77" t="str">
        <f>IF(ISBLANK(VLOOKUP($C$4,Details!$B$3:$AO$10,33,FALSE)),"errorMSG",VLOOKUP($C$4,Details!$B$3:$AO$10,33,FALSE))</f>
        <v>errorMSG</v>
      </c>
      <c r="H14" s="78"/>
    </row>
    <row r="15" spans="2:10" ht="15" thickBot="1">
      <c r="B15" s="4" t="s">
        <v>19</v>
      </c>
      <c r="C15" s="79" t="str">
        <f>IF(ISBLANK(VLOOKUP($C$4,Details!$B$3:$AO$10,8,FALSE)),"errorMSG",VLOOKUP($C$4,Details!$B$3:$AO$10,8,FALSE))</f>
        <v>Passed</v>
      </c>
      <c r="D15" s="80"/>
      <c r="E15" s="98" t="str">
        <f>IF(ISBLANK(VLOOKUP($C$4,Details!$B$3:$AO$10,21,FALSE)),"errorMSG",VLOOKUP($C$4,Details!$B$3:$AO$10,21,FALSE))</f>
        <v>errorMSG</v>
      </c>
      <c r="F15" s="99"/>
      <c r="G15" s="95" t="str">
        <f>IF(ISBLANK(VLOOKUP($C$4,Details!$B$3:$AO$10,34,FALSE)),"errorMSG",VLOOKUP($C$4,Details!$B$3:$AO$10,34,FALSE))</f>
        <v>errorMSG</v>
      </c>
      <c r="H15" s="96"/>
    </row>
    <row r="16" spans="2:10" ht="68.25" customHeight="1" thickBot="1">
      <c r="B16" s="17" t="s">
        <v>7</v>
      </c>
      <c r="C16" s="55" t="str">
        <f>IF(ISBLANK(VLOOKUP($C$4,Details!$B$3:$AO$10,9,FALSE)),"errorMSG",VLOOKUP($C$4,Details!$B$3:$AO$10,9,FALSE))</f>
        <v xml:space="preserve">Following tests were carried out,
 - DB Setup - Most of functionalities
 - Admin functionalities
 - Reporter studio functionalities
 - Travel Gateway functionalities
</v>
      </c>
      <c r="D16" s="56"/>
      <c r="E16" s="90" t="str">
        <f>IF(ISBLANK(VLOOKUP($C$4,Details!$B$3:$AO$10,22,FALSE)),"errorMSG",VLOOKUP($C$4,Details!$B$3:$AO$10,22,FALSE))</f>
        <v>errorMSG</v>
      </c>
      <c r="F16" s="83"/>
      <c r="G16" s="55" t="str">
        <f>IF(ISBLANK(VLOOKUP($C$4,Details!$B$3:$AO$10,35,FALSE)),"errorMSG",VLOOKUP($C$4,Details!$B$3:$AO$10,35,FALSE))</f>
        <v>errorMSG</v>
      </c>
      <c r="H16" s="83"/>
    </row>
    <row r="17" spans="2:8" ht="94.5" customHeight="1" thickBot="1">
      <c r="B17" s="5" t="s">
        <v>4</v>
      </c>
      <c r="C17" s="58" t="str">
        <f>IF(ISBLANK(VLOOKUP($C$4,Details!$B$3:$AO$10,10,FALSE)),"errorMSG",VLOOKUP($C$4,Details!$B$3:$AO$10,10,FALSE))</f>
        <v>OK</v>
      </c>
      <c r="D17" s="59"/>
      <c r="E17" s="55" t="str">
        <f>IF(ISBLANK(VLOOKUP($C$4,Details!$B$3:$AO$10,23,FALSE)),"errorMSG",VLOOKUP($C$4,Details!$B$3:$AO$10,23,FALSE))</f>
        <v>errorMSG</v>
      </c>
      <c r="F17" s="91"/>
      <c r="G17" s="55" t="str">
        <f>IF(ISBLANK(VLOOKUP($C$4,Details!$B$3:$AO$10,36,FALSE)),"errorMSG",VLOOKUP($C$4,Details!$B$3:$AO$10,36,FALSE))</f>
        <v>errorMSG</v>
      </c>
      <c r="H17" s="57"/>
    </row>
    <row r="18" spans="2:8" ht="74.25" customHeight="1" thickBot="1">
      <c r="B18" s="6" t="s">
        <v>5</v>
      </c>
      <c r="C18" s="55" t="str">
        <f>IF(ISBLANK(VLOOKUP($C$4,Details!$B$3:$AO$10,11,FALSE)),"errorMSG",VLOOKUP($C$4,Details!$B$3:$AO$10,11,FALSE))</f>
        <v>Windows client module is not availble for the SuperOffice version 10.</v>
      </c>
      <c r="D18" s="57"/>
      <c r="E18" s="55" t="str">
        <f>IF(ISBLANK(VLOOKUP($C$4,Details!$B$3:$AO$10,24,FALSE)),"errorMSG",VLOOKUP($C$4,Details!$B$3:$AO$10,24,FALSE))</f>
        <v>errorMSG</v>
      </c>
      <c r="F18" s="57"/>
      <c r="G18" s="55" t="str">
        <f>IF(ISBLANK(VLOOKUP($C$4,Details!$B$3:$AO$10,37,FALSE)),"errorMSG",VLOOKUP($C$4,Details!$B$3:$AO$10,37,FALSE))</f>
        <v>errorMSG</v>
      </c>
      <c r="H18" s="57"/>
    </row>
    <row r="19" spans="2:8" ht="22.5" customHeight="1">
      <c r="B19" s="52" t="s">
        <v>3</v>
      </c>
      <c r="C19" s="60" t="str">
        <f>IF(ISBLANK(VLOOKUP($C$4,Details!$B$3:$AO$10,12,FALSE)),"errorMSG",VLOOKUP($C$4,Details!$B$3:$AO$10,12,FALSE))</f>
        <v>Installation an functional testing is done. No compatibility bugs were encournted during the test.</v>
      </c>
      <c r="D19" s="61"/>
      <c r="E19" s="60" t="str">
        <f>IF(ISBLANK(VLOOKUP($C$4,Details!$B$3:$AO$10,25,FALSE)),"errorMSG",VLOOKUP($C$4,Details!$B$3:$AO$10,25,FALSE))</f>
        <v>errorMSG</v>
      </c>
      <c r="F19" s="61"/>
      <c r="G19" s="60" t="str">
        <f>IF(ISBLANK(VLOOKUP($C$4,Details!$B$3:$AO$10,38,FALSE)),"errorMSG",VLOOKUP($C$4,Details!$B$3:$AO$10,38,FALSE))</f>
        <v>errorMSG</v>
      </c>
      <c r="H19" s="61"/>
    </row>
    <row r="20" spans="2:8">
      <c r="B20" s="53"/>
      <c r="C20" s="62"/>
      <c r="D20" s="63"/>
      <c r="E20" s="62"/>
      <c r="F20" s="63"/>
      <c r="G20" s="62"/>
      <c r="H20" s="63"/>
    </row>
    <row r="21" spans="2:8" ht="50.25" customHeight="1" thickBot="1">
      <c r="B21" s="54"/>
      <c r="C21" s="58"/>
      <c r="D21" s="64"/>
      <c r="E21" s="62"/>
      <c r="F21" s="63"/>
      <c r="G21" s="62"/>
      <c r="H21" s="63"/>
    </row>
    <row r="22" spans="2:8" ht="54" customHeight="1" thickBot="1">
      <c r="B22" s="4" t="s">
        <v>22</v>
      </c>
      <c r="C22" s="71" t="str">
        <f>IF(ISBLANK(VLOOKUP($C$4,Details!$B$3:$AO$10,14,FALSE)),"errorMSG",VLOOKUP($C$4,Details!$B$3:$AO$10,14,FALSE))</f>
        <v>Smoke tests run</v>
      </c>
      <c r="D22" s="72"/>
      <c r="E22" s="71" t="str">
        <f>IF(ISBLANK(VLOOKUP($C$4,Details!$B$3:$AO$10,27,FALSE)),"errorMSG",VLOOKUP($C$4,Details!$B$3:$AO$10,27,FALSE))</f>
        <v>errorMSG</v>
      </c>
      <c r="F22" s="92"/>
      <c r="G22" s="93" t="str">
        <f>IF(ISBLANK(VLOOKUP($C$4,Details!$B$3:$AO$10,40,FALSE)),"errorMSG",VLOOKUP($C$4,Details!$B$3:$AO$10,40,FALSE))</f>
        <v>errorMSG</v>
      </c>
      <c r="H22" s="94"/>
    </row>
    <row r="23" spans="2:8" ht="13.8">
      <c r="B23" s="7"/>
      <c r="C23" s="10"/>
      <c r="D23" s="10"/>
      <c r="E23" s="10"/>
      <c r="F23" s="10"/>
      <c r="G23" s="10"/>
      <c r="H23" s="10"/>
    </row>
    <row r="24" spans="2:8" ht="14.4" thickBot="1">
      <c r="B24" s="7"/>
      <c r="C24" s="10"/>
      <c r="D24" s="10"/>
      <c r="E24" s="10"/>
      <c r="F24" s="10"/>
      <c r="G24" s="10"/>
      <c r="H24" s="10"/>
    </row>
    <row r="25" spans="2:8" ht="13.5" customHeight="1">
      <c r="B25" s="52" t="s">
        <v>6</v>
      </c>
      <c r="C25" s="65" t="str">
        <f>IF(ISBLANK(VLOOKUP($C$4,Details!$B$3:$AO$10,13,FALSE)),"errorMSG",VLOOKUP($C$4,Details!$B$3:$AO$10,13,FALSE))</f>
        <v>None</v>
      </c>
      <c r="D25" s="66"/>
      <c r="E25" s="84" t="str">
        <f>IF(ISBLANK(VLOOKUP($C$4,Details!$B$3:$AO$10,26,FALSE)),"errorMSG",VLOOKUP($C$4,Details!$B$3:$AO$10,26,FALSE))</f>
        <v>errorMSG</v>
      </c>
      <c r="F25" s="85"/>
      <c r="G25" s="84" t="str">
        <f>IF(ISBLANK(VLOOKUP($C$4,Details!$B$3:$AO$10,39,FALSE)),"errorMSG",VLOOKUP($C$4,Details!$B$3:$AO$10,39,FALSE))</f>
        <v>errorMSG</v>
      </c>
      <c r="H25" s="85"/>
    </row>
    <row r="26" spans="2:8">
      <c r="B26" s="53"/>
      <c r="C26" s="67"/>
      <c r="D26" s="68"/>
      <c r="E26" s="86"/>
      <c r="F26" s="87"/>
      <c r="G26" s="86"/>
      <c r="H26" s="87"/>
    </row>
    <row r="27" spans="2:8">
      <c r="B27" s="53"/>
      <c r="C27" s="67"/>
      <c r="D27" s="68"/>
      <c r="E27" s="86"/>
      <c r="F27" s="87"/>
      <c r="G27" s="86"/>
      <c r="H27" s="87"/>
    </row>
    <row r="28" spans="2:8" ht="13.8" thickBot="1">
      <c r="B28" s="54"/>
      <c r="C28" s="69"/>
      <c r="D28" s="70"/>
      <c r="E28" s="88"/>
      <c r="F28" s="89"/>
      <c r="G28" s="88"/>
      <c r="H28" s="89"/>
    </row>
  </sheetData>
  <customSheetViews>
    <customSheetView guid="{9B0E2558-00C1-48E2-A7EF-49F1779E1FFB}" showGridLines="0" topLeftCell="A7">
      <selection activeCell="C22" sqref="C22:D22"/>
      <pageMargins left="0.70866141732283472" right="0.70866141732283472" top="0.74803149606299213" bottom="0.74803149606299213" header="0.31496062992125984" footer="0.31496062992125984"/>
      <pageSetup orientation="landscape" r:id="rId1"/>
    </customSheetView>
    <customSheetView guid="{3C7A8347-6D1E-4BB2-A034-91D1A62F54C5}" showGridLines="0" topLeftCell="A19">
      <selection activeCell="D45" sqref="D45"/>
      <pageMargins left="0.70866141732283472" right="0.70866141732283472" top="0.74803149606299213" bottom="0.74803149606299213" header="0.31496062992125984" footer="0.31496062992125984"/>
      <pageSetup orientation="landscape" r:id="rId2"/>
    </customSheetView>
    <customSheetView guid="{D5FB9189-B54F-43A6-9987-CC8123D2D388}" showGridLines="0">
      <pageMargins left="0.70866141732283472" right="0.70866141732283472" top="0.74803149606299213" bottom="0.74803149606299213" header="0.31496062992125984" footer="0.31496062992125984"/>
      <pageSetup orientation="landscape" r:id="rId3"/>
    </customSheetView>
    <customSheetView guid="{32798D5D-D4AD-4F3B-9D40-764D7C6106DD}" showGridLines="0">
      <pageMargins left="0.70866141732283472" right="0.70866141732283472" top="0.74803149606299213" bottom="0.74803149606299213" header="0.31496062992125984" footer="0.31496062992125984"/>
      <pageSetup orientation="landscape" r:id="rId4"/>
    </customSheetView>
  </customSheetViews>
  <mergeCells count="46">
    <mergeCell ref="C9:D9"/>
    <mergeCell ref="E7:F7"/>
    <mergeCell ref="E8:F8"/>
    <mergeCell ref="C6:D6"/>
    <mergeCell ref="G8:H8"/>
    <mergeCell ref="E9:F9"/>
    <mergeCell ref="G7:H7"/>
    <mergeCell ref="G6:H6"/>
    <mergeCell ref="E6:F6"/>
    <mergeCell ref="G9:H9"/>
    <mergeCell ref="G14:H14"/>
    <mergeCell ref="G15:H15"/>
    <mergeCell ref="E14:F14"/>
    <mergeCell ref="E15:F15"/>
    <mergeCell ref="E11:F11"/>
    <mergeCell ref="E12:F12"/>
    <mergeCell ref="G11:H11"/>
    <mergeCell ref="G12:H12"/>
    <mergeCell ref="G16:H16"/>
    <mergeCell ref="E25:F28"/>
    <mergeCell ref="G25:H28"/>
    <mergeCell ref="G18:H18"/>
    <mergeCell ref="G19:H21"/>
    <mergeCell ref="E18:F18"/>
    <mergeCell ref="E19:F21"/>
    <mergeCell ref="G17:H17"/>
    <mergeCell ref="E16:F16"/>
    <mergeCell ref="E17:F17"/>
    <mergeCell ref="E22:F22"/>
    <mergeCell ref="G22:H22"/>
    <mergeCell ref="B2:F2"/>
    <mergeCell ref="D4:F4"/>
    <mergeCell ref="B25:B28"/>
    <mergeCell ref="C16:D16"/>
    <mergeCell ref="B19:B21"/>
    <mergeCell ref="C18:D18"/>
    <mergeCell ref="C17:D17"/>
    <mergeCell ref="C19:D21"/>
    <mergeCell ref="C25:D28"/>
    <mergeCell ref="C22:D22"/>
    <mergeCell ref="C7:D7"/>
    <mergeCell ref="C8:D8"/>
    <mergeCell ref="C14:D14"/>
    <mergeCell ref="C15:D15"/>
    <mergeCell ref="C11:D11"/>
    <mergeCell ref="C12:D12"/>
  </mergeCells>
  <conditionalFormatting sqref="C14:H14">
    <cfRule type="cellIs" dxfId="9" priority="3" operator="equal">
      <formula>0</formula>
    </cfRule>
  </conditionalFormatting>
  <conditionalFormatting sqref="C15:H15"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F11">
    <cfRule type="cellIs" dxfId="6" priority="14" stopIfTrue="1" operator="equal">
      <formula>0</formula>
    </cfRule>
  </conditionalFormatting>
  <conditionalFormatting sqref="H11">
    <cfRule type="cellIs" dxfId="5" priority="12" stopIfTrue="1" operator="equal">
      <formula>0</formula>
    </cfRule>
  </conditionalFormatting>
  <conditionalFormatting sqref="H12">
    <cfRule type="cellIs" dxfId="4" priority="11" stopIfTrue="1" operator="equal">
      <formula>0</formula>
    </cfRule>
  </conditionalFormatting>
  <conditionalFormatting sqref="C25:H28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7:H28">
    <cfRule type="cellIs" dxfId="1" priority="4" operator="equal">
      <formula>0</formula>
    </cfRule>
  </conditionalFormatting>
  <conditionalFormatting sqref="C6:H2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>
                  <from>
                    <xdr:col>1</xdr:col>
                    <xdr:colOff>1546860</xdr:colOff>
                    <xdr:row>3</xdr:row>
                    <xdr:rowOff>0</xdr:rowOff>
                  </from>
                  <to>
                    <xdr:col>2</xdr:col>
                    <xdr:colOff>1965960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7"/>
  <sheetViews>
    <sheetView zoomScale="80" zoomScaleNormal="80" workbookViewId="0">
      <selection activeCell="H7" sqref="H7"/>
    </sheetView>
  </sheetViews>
  <sheetFormatPr defaultColWidth="9.109375" defaultRowHeight="13.2"/>
  <cols>
    <col min="1" max="1" width="24.88671875" style="19" bestFit="1" customWidth="1"/>
    <col min="2" max="2" width="4.33203125" style="19" customWidth="1"/>
    <col min="3" max="3" width="31.5546875" style="19" customWidth="1"/>
    <col min="4" max="4" width="29.6640625" style="19" customWidth="1"/>
    <col min="5" max="5" width="15.109375" style="19" customWidth="1"/>
    <col min="6" max="6" width="24.44140625" style="19" customWidth="1"/>
    <col min="7" max="7" width="22.88671875" style="19" customWidth="1"/>
    <col min="8" max="8" width="40.88671875" style="19" customWidth="1"/>
    <col min="9" max="9" width="22.88671875" style="19" customWidth="1"/>
    <col min="10" max="10" width="43" style="19" customWidth="1"/>
    <col min="11" max="11" width="39" style="41" bestFit="1" customWidth="1"/>
    <col min="12" max="12" width="56.109375" style="19" customWidth="1"/>
    <col min="13" max="13" width="59.33203125" style="19" customWidth="1"/>
    <col min="14" max="14" width="22.5546875" style="41" customWidth="1"/>
    <col min="15" max="15" width="22.88671875" style="19" customWidth="1"/>
    <col min="16" max="16" width="29.109375" style="19" customWidth="1"/>
    <col min="17" max="17" width="16.6640625" style="19" customWidth="1"/>
    <col min="18" max="18" width="12.44140625" style="19" bestFit="1" customWidth="1"/>
    <col min="19" max="19" width="24.88671875" style="19" customWidth="1"/>
    <col min="20" max="20" width="22.6640625" style="19" customWidth="1"/>
    <col min="21" max="21" width="33" style="19" customWidth="1"/>
    <col min="22" max="22" width="24.88671875" style="19" customWidth="1"/>
    <col min="23" max="23" width="28.5546875" style="19" customWidth="1"/>
    <col min="24" max="24" width="26.109375" style="19" customWidth="1"/>
    <col min="25" max="25" width="43.109375" style="19" customWidth="1"/>
    <col min="26" max="28" width="24.88671875" style="19" customWidth="1"/>
    <col min="29" max="30" width="24.88671875" style="19" bestFit="1" customWidth="1"/>
    <col min="31" max="33" width="24.88671875" style="19" customWidth="1"/>
    <col min="34" max="34" width="32" style="19" bestFit="1" customWidth="1"/>
    <col min="35" max="35" width="16" style="19" customWidth="1"/>
    <col min="36" max="36" width="13.88671875" style="19" customWidth="1"/>
    <col min="37" max="37" width="14.5546875" style="19" customWidth="1"/>
    <col min="38" max="38" width="11.33203125" style="19" customWidth="1"/>
    <col min="39" max="39" width="13.5546875" style="19" customWidth="1"/>
    <col min="40" max="16384" width="9.109375" style="19"/>
  </cols>
  <sheetData>
    <row r="1" spans="1:41" s="20" customFormat="1" ht="16.8">
      <c r="A1" s="11"/>
      <c r="B1" s="11"/>
      <c r="C1" s="24" t="s">
        <v>10</v>
      </c>
      <c r="D1" s="11"/>
      <c r="E1" s="11"/>
      <c r="F1" s="11"/>
      <c r="G1" s="21"/>
      <c r="H1" s="11"/>
      <c r="I1" s="11"/>
      <c r="J1" s="11"/>
      <c r="K1" s="37"/>
      <c r="L1" s="11"/>
      <c r="M1" s="11"/>
      <c r="N1" s="37"/>
      <c r="O1" s="11"/>
      <c r="P1" s="32" t="s">
        <v>11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3"/>
      <c r="AC1" s="32" t="s">
        <v>12</v>
      </c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3"/>
    </row>
    <row r="2" spans="1:41" s="20" customFormat="1" ht="27">
      <c r="A2" s="22"/>
      <c r="B2" s="23"/>
      <c r="C2" s="25" t="s">
        <v>8</v>
      </c>
      <c r="D2" s="46" t="s">
        <v>2</v>
      </c>
      <c r="E2" s="46" t="s">
        <v>13</v>
      </c>
      <c r="F2" s="46" t="s">
        <v>17</v>
      </c>
      <c r="G2" s="25" t="s">
        <v>26</v>
      </c>
      <c r="H2" s="46" t="s">
        <v>18</v>
      </c>
      <c r="I2" s="46" t="s">
        <v>19</v>
      </c>
      <c r="J2" s="46" t="s">
        <v>7</v>
      </c>
      <c r="K2" s="42" t="s">
        <v>4</v>
      </c>
      <c r="L2" s="46" t="s">
        <v>5</v>
      </c>
      <c r="M2" s="46" t="s">
        <v>3</v>
      </c>
      <c r="N2" s="42" t="s">
        <v>14</v>
      </c>
      <c r="O2" s="46" t="s">
        <v>23</v>
      </c>
      <c r="P2" s="34" t="s">
        <v>0</v>
      </c>
      <c r="Q2" s="34" t="s">
        <v>2</v>
      </c>
      <c r="R2" s="34" t="s">
        <v>13</v>
      </c>
      <c r="S2" s="34" t="s">
        <v>17</v>
      </c>
      <c r="T2" s="34" t="s">
        <v>26</v>
      </c>
      <c r="U2" s="34" t="s">
        <v>18</v>
      </c>
      <c r="V2" s="34" t="s">
        <v>19</v>
      </c>
      <c r="W2" s="34" t="s">
        <v>7</v>
      </c>
      <c r="X2" s="34"/>
      <c r="Y2" s="34"/>
      <c r="Z2" s="34"/>
      <c r="AA2" s="34" t="s">
        <v>14</v>
      </c>
      <c r="AB2" s="34" t="s">
        <v>23</v>
      </c>
      <c r="AC2" s="34" t="s">
        <v>0</v>
      </c>
      <c r="AD2" s="34" t="s">
        <v>2</v>
      </c>
      <c r="AE2" s="34" t="s">
        <v>13</v>
      </c>
      <c r="AF2" s="34" t="s">
        <v>17</v>
      </c>
      <c r="AG2" s="34" t="s">
        <v>26</v>
      </c>
      <c r="AH2" s="34" t="s">
        <v>18</v>
      </c>
      <c r="AI2" s="34" t="s">
        <v>19</v>
      </c>
      <c r="AJ2" s="34" t="s">
        <v>7</v>
      </c>
      <c r="AK2" s="34"/>
      <c r="AL2" s="34"/>
      <c r="AM2" s="34"/>
      <c r="AN2" s="34" t="s">
        <v>14</v>
      </c>
      <c r="AO2" s="34" t="s">
        <v>23</v>
      </c>
    </row>
    <row r="3" spans="1:41" s="20" customFormat="1">
      <c r="A3" s="22" t="s">
        <v>15</v>
      </c>
      <c r="B3" s="23">
        <v>1</v>
      </c>
      <c r="C3" s="23">
        <v>0</v>
      </c>
      <c r="D3" s="22">
        <v>0</v>
      </c>
      <c r="E3" s="22">
        <v>0</v>
      </c>
      <c r="F3" s="22">
        <v>0</v>
      </c>
      <c r="G3" s="23">
        <v>0</v>
      </c>
      <c r="H3" s="22">
        <v>0</v>
      </c>
      <c r="I3" s="22">
        <v>0</v>
      </c>
      <c r="J3" s="22">
        <v>0</v>
      </c>
      <c r="K3" s="38">
        <v>0</v>
      </c>
      <c r="L3" s="22">
        <v>0</v>
      </c>
      <c r="M3" s="22">
        <v>0</v>
      </c>
      <c r="N3" s="38">
        <v>0</v>
      </c>
      <c r="O3" s="22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  <c r="AI3" s="34">
        <v>0</v>
      </c>
      <c r="AJ3" s="34">
        <v>0</v>
      </c>
      <c r="AK3" s="34">
        <v>0</v>
      </c>
      <c r="AL3" s="34">
        <v>0</v>
      </c>
      <c r="AM3" s="34">
        <v>0</v>
      </c>
      <c r="AN3" s="34">
        <v>0</v>
      </c>
      <c r="AO3" s="34">
        <v>0</v>
      </c>
    </row>
    <row r="4" spans="1:41" s="20" customFormat="1" ht="75.599999999999994" customHeight="1">
      <c r="A4" s="27" t="s">
        <v>46</v>
      </c>
      <c r="B4" s="23">
        <v>2</v>
      </c>
      <c r="C4" s="28" t="s">
        <v>69</v>
      </c>
      <c r="D4" s="29" t="s">
        <v>70</v>
      </c>
      <c r="E4" s="30" t="s">
        <v>71</v>
      </c>
      <c r="F4" s="31" t="s">
        <v>45</v>
      </c>
      <c r="G4" s="28" t="s">
        <v>47</v>
      </c>
      <c r="H4" s="27" t="s">
        <v>79</v>
      </c>
      <c r="I4" s="31" t="s">
        <v>32</v>
      </c>
      <c r="J4" s="27" t="s">
        <v>57</v>
      </c>
      <c r="K4" s="38" t="s">
        <v>58</v>
      </c>
      <c r="L4" s="27" t="s">
        <v>67</v>
      </c>
      <c r="M4" s="27" t="s">
        <v>57</v>
      </c>
      <c r="N4" s="45" t="s">
        <v>60</v>
      </c>
      <c r="O4" s="38" t="s">
        <v>68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s="20" customFormat="1" ht="79.2">
      <c r="A5" s="27" t="s">
        <v>51</v>
      </c>
      <c r="B5" s="23">
        <v>3</v>
      </c>
      <c r="C5" s="28" t="s">
        <v>69</v>
      </c>
      <c r="D5" s="29" t="s">
        <v>70</v>
      </c>
      <c r="E5" s="30" t="s">
        <v>71</v>
      </c>
      <c r="F5" s="31" t="s">
        <v>44</v>
      </c>
      <c r="G5" s="28" t="s">
        <v>47</v>
      </c>
      <c r="H5" s="31" t="s">
        <v>31</v>
      </c>
      <c r="I5" s="31" t="s">
        <v>32</v>
      </c>
      <c r="J5" s="27" t="s">
        <v>62</v>
      </c>
      <c r="K5" s="38" t="s">
        <v>37</v>
      </c>
      <c r="L5" s="31" t="s">
        <v>80</v>
      </c>
      <c r="M5" s="31" t="s">
        <v>36</v>
      </c>
      <c r="N5" s="38" t="s">
        <v>33</v>
      </c>
      <c r="O5" s="31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s="20" customFormat="1" ht="159" customHeight="1">
      <c r="A6" s="27" t="s">
        <v>52</v>
      </c>
      <c r="B6" s="23">
        <v>4</v>
      </c>
      <c r="C6" s="28" t="s">
        <v>69</v>
      </c>
      <c r="D6" s="29" t="s">
        <v>70</v>
      </c>
      <c r="E6" s="30" t="s">
        <v>71</v>
      </c>
      <c r="F6" s="27" t="s">
        <v>27</v>
      </c>
      <c r="G6" s="28" t="s">
        <v>47</v>
      </c>
      <c r="H6" s="31" t="s">
        <v>31</v>
      </c>
      <c r="I6" s="31" t="s">
        <v>32</v>
      </c>
      <c r="J6" s="27" t="s">
        <v>35</v>
      </c>
      <c r="K6" s="38" t="s">
        <v>37</v>
      </c>
      <c r="L6" s="27" t="s">
        <v>61</v>
      </c>
      <c r="M6" s="31" t="s">
        <v>36</v>
      </c>
      <c r="N6" s="38" t="s">
        <v>33</v>
      </c>
      <c r="O6" s="31" t="s">
        <v>22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s="20" customFormat="1" ht="207.75" customHeight="1">
      <c r="A7" s="27" t="s">
        <v>28</v>
      </c>
      <c r="B7" s="23">
        <v>5</v>
      </c>
      <c r="C7" s="28" t="s">
        <v>69</v>
      </c>
      <c r="D7" s="29" t="s">
        <v>70</v>
      </c>
      <c r="E7" s="30" t="s">
        <v>71</v>
      </c>
      <c r="F7" s="27" t="s">
        <v>56</v>
      </c>
      <c r="G7" s="28" t="s">
        <v>47</v>
      </c>
      <c r="H7" s="31" t="s">
        <v>48</v>
      </c>
      <c r="I7" s="31" t="s">
        <v>32</v>
      </c>
      <c r="J7" s="27" t="s">
        <v>39</v>
      </c>
      <c r="K7" s="38" t="s">
        <v>37</v>
      </c>
      <c r="L7" s="27" t="s">
        <v>38</v>
      </c>
      <c r="M7" s="31" t="s">
        <v>36</v>
      </c>
      <c r="N7" s="38" t="s">
        <v>33</v>
      </c>
      <c r="O7" s="31" t="s">
        <v>22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s="20" customFormat="1" ht="66">
      <c r="A8" s="27" t="s">
        <v>49</v>
      </c>
      <c r="B8" s="23">
        <v>6</v>
      </c>
      <c r="C8" s="28" t="s">
        <v>69</v>
      </c>
      <c r="D8" s="29" t="s">
        <v>70</v>
      </c>
      <c r="E8" s="30" t="s">
        <v>71</v>
      </c>
      <c r="F8" s="31" t="s">
        <v>55</v>
      </c>
      <c r="G8" s="28" t="s">
        <v>47</v>
      </c>
      <c r="H8" s="31" t="s">
        <v>53</v>
      </c>
      <c r="I8" s="31" t="s">
        <v>32</v>
      </c>
      <c r="J8" s="27" t="s">
        <v>63</v>
      </c>
      <c r="K8" s="39" t="s">
        <v>37</v>
      </c>
      <c r="L8" s="27" t="s">
        <v>64</v>
      </c>
      <c r="M8" s="31" t="s">
        <v>36</v>
      </c>
      <c r="N8" s="38" t="s">
        <v>33</v>
      </c>
      <c r="O8" s="31" t="s">
        <v>22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</row>
    <row r="9" spans="1:41" ht="52.8">
      <c r="A9" s="36" t="s">
        <v>30</v>
      </c>
      <c r="B9" s="23">
        <v>7</v>
      </c>
      <c r="C9" s="28" t="s">
        <v>69</v>
      </c>
      <c r="D9" s="29" t="s">
        <v>70</v>
      </c>
      <c r="E9" s="30" t="s">
        <v>71</v>
      </c>
      <c r="F9" s="22" t="s">
        <v>54</v>
      </c>
      <c r="G9" s="28" t="s">
        <v>47</v>
      </c>
      <c r="H9" s="31" t="s">
        <v>31</v>
      </c>
      <c r="I9" s="31" t="s">
        <v>32</v>
      </c>
      <c r="J9" s="27" t="s">
        <v>34</v>
      </c>
      <c r="K9" s="40" t="s">
        <v>37</v>
      </c>
      <c r="L9" s="22" t="s">
        <v>65</v>
      </c>
      <c r="M9" s="22" t="s">
        <v>66</v>
      </c>
      <c r="N9" s="40" t="s">
        <v>33</v>
      </c>
      <c r="O9" s="31" t="s">
        <v>22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1:41" ht="52.8">
      <c r="A10" s="36" t="s">
        <v>40</v>
      </c>
      <c r="B10" s="23">
        <v>8</v>
      </c>
      <c r="C10" s="28" t="s">
        <v>69</v>
      </c>
      <c r="D10" s="29" t="s">
        <v>70</v>
      </c>
      <c r="E10" s="30" t="s">
        <v>71</v>
      </c>
      <c r="F10" s="22" t="s">
        <v>59</v>
      </c>
      <c r="G10" s="28" t="s">
        <v>47</v>
      </c>
      <c r="H10" s="31" t="s">
        <v>50</v>
      </c>
      <c r="I10" s="31" t="s">
        <v>32</v>
      </c>
      <c r="J10" s="27" t="s">
        <v>41</v>
      </c>
      <c r="K10" s="40" t="s">
        <v>37</v>
      </c>
      <c r="L10" s="36" t="s">
        <v>42</v>
      </c>
      <c r="M10" s="36" t="s">
        <v>43</v>
      </c>
      <c r="N10" s="40" t="s">
        <v>33</v>
      </c>
      <c r="O10" s="36" t="s">
        <v>22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7" spans="8:8">
      <c r="H17" s="11"/>
    </row>
  </sheetData>
  <customSheetViews>
    <customSheetView guid="{9B0E2558-00C1-48E2-A7EF-49F1779E1FFB}" scale="80">
      <selection activeCell="J6" sqref="J6"/>
      <pageMargins left="0.7" right="0.7" top="0.75" bottom="0.75" header="0.3" footer="0.3"/>
      <pageSetup paperSize="9" orientation="portrait" r:id="rId1"/>
    </customSheetView>
    <customSheetView guid="{3C7A8347-6D1E-4BB2-A034-91D1A62F54C5}" scale="80">
      <selection activeCell="D13" sqref="D13"/>
      <pageMargins left="0.7" right="0.7" top="0.75" bottom="0.75" header="0.3" footer="0.3"/>
      <pageSetup paperSize="9" orientation="portrait" r:id="rId2"/>
    </customSheetView>
    <customSheetView guid="{D5FB9189-B54F-43A6-9987-CC8123D2D388}" scale="80">
      <selection activeCell="T8" sqref="T8"/>
      <pageMargins left="0.7" right="0.7" top="0.75" bottom="0.75" header="0.3" footer="0.3"/>
      <pageSetup paperSize="9" orientation="portrait" r:id="rId3"/>
    </customSheetView>
    <customSheetView guid="{32798D5D-D4AD-4F3B-9D40-764D7C6106DD}" scale="80">
      <selection activeCell="H7" sqref="H7"/>
      <pageMargins left="0.7" right="0.7" top="0.75" bottom="0.75" header="0.3" footer="0.3"/>
      <pageSetup paperSize="9" orientation="portrait" r:id="rId4"/>
    </customSheetView>
  </customSheetViews>
  <phoneticPr fontId="21" type="noConversion"/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Tharinda Liyanage</cp:lastModifiedBy>
  <cp:lastPrinted>2009-09-01T13:09:32Z</cp:lastPrinted>
  <dcterms:created xsi:type="dcterms:W3CDTF">2004-10-12T05:16:39Z</dcterms:created>
  <dcterms:modified xsi:type="dcterms:W3CDTF">2022-12-08T06:57:25Z</dcterms:modified>
</cp:coreProperties>
</file>