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malp\Desktop\"/>
    </mc:Choice>
  </mc:AlternateContent>
  <xr:revisionPtr revIDLastSave="0" documentId="13_ncr:1_{110A18C0-CAE3-4DE7-95F8-04B8EA932E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8153" r:id="rId1"/>
    <sheet name="Compatibility test results" sheetId="8151" r:id="rId2"/>
    <sheet name="Details" sheetId="815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151" l="1"/>
  <c r="E12" i="8151" l="1"/>
  <c r="C19" i="8151" l="1"/>
  <c r="E19" i="8151"/>
  <c r="G19" i="8151"/>
  <c r="C8" i="8151"/>
  <c r="C7" i="8151" l="1"/>
  <c r="G18" i="8151" l="1"/>
  <c r="G17" i="8151"/>
  <c r="G16" i="8151"/>
  <c r="G15" i="8151"/>
  <c r="G14" i="8151"/>
  <c r="G12" i="8151"/>
  <c r="G11" i="8151"/>
  <c r="G9" i="8151"/>
  <c r="G8" i="8151"/>
  <c r="G7" i="8151"/>
  <c r="E18" i="8151"/>
  <c r="E17" i="8151"/>
  <c r="E16" i="8151"/>
  <c r="E15" i="8151"/>
  <c r="E14" i="8151"/>
  <c r="E11" i="8151"/>
  <c r="E9" i="8151"/>
  <c r="E8" i="8151"/>
  <c r="E7" i="8151"/>
  <c r="C18" i="8151"/>
  <c r="C17" i="8151"/>
  <c r="C15" i="8151"/>
  <c r="C16" i="8151"/>
  <c r="C14" i="8151"/>
  <c r="C12" i="8151"/>
  <c r="C9" i="8151"/>
  <c r="G6" i="8151" l="1"/>
</calcChain>
</file>

<file path=xl/sharedStrings.xml><?xml version="1.0" encoding="utf-8"?>
<sst xmlns="http://schemas.openxmlformats.org/spreadsheetml/2006/main" count="66" uniqueCount="39">
  <si>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</si>
  <si>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</si>
  <si>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</si>
  <si>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</si>
  <si>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</si>
  <si>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</si>
  <si>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Description</t>
  </si>
  <si>
    <t xml:space="preserve">Third party Product: </t>
  </si>
  <si>
    <t>ENV1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</si>
  <si>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</si>
  <si>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</si>
  <si>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</si>
  <si>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</si>
  <si>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</si>
  <si>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</si>
  <si>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</si>
  <si>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</si>
  <si>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 run</t>
  </si>
  <si>
    <t>SuperOffice Product</t>
  </si>
  <si>
    <t>SO Version</t>
  </si>
  <si>
    <t>SO version</t>
  </si>
  <si>
    <t>N/A</t>
  </si>
  <si>
    <t>NA</t>
  </si>
  <si>
    <t xml:space="preserve">    Compatibility Test Report</t>
  </si>
  <si>
    <t>Maclink</t>
  </si>
  <si>
    <t xml:space="preserve">Passed </t>
  </si>
  <si>
    <t>Passed</t>
  </si>
  <si>
    <t>Yes</t>
  </si>
  <si>
    <t xml:space="preserve">Performed below test
- Web Tools Installation testing
- Alarm / Alarm toasts
- Copy contacts/appointments
- Document handling
- Document template related testing
- Web tools stability related testing
</t>
  </si>
  <si>
    <t>ENV2d</t>
  </si>
  <si>
    <t>Online Environment (SOD)</t>
  </si>
  <si>
    <t>SuperOfice Web Tools Version</t>
  </si>
  <si>
    <t>Web Tools for Mac</t>
  </si>
  <si>
    <t>Web Tools related testing carried out &amp; working as expected</t>
  </si>
  <si>
    <t>macOS Ventura</t>
  </si>
  <si>
    <t>Version 13.0 beta - 22A5331f</t>
  </si>
  <si>
    <t>Onsite Environment (10.1.5)</t>
  </si>
  <si>
    <t xml:space="preserve">Webtools Version: Webtools Version: 11.5.7948.1114
SO Version: 10.1.5_2022.09.18-01 (Onsite)
</t>
  </si>
  <si>
    <t xml:space="preserve">Webtools Version: 11.5.7948.1114 
SO Version: SuperOffice 10.1.6  
2020.09.12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</si>
</sst>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1" applyFont="1" applyFill="1" applyAlignment="1">
      <alignment vertical="center"/>
    </xf>
    <xf numFmtId="14" fontId="9" fillId="0" borderId="14" xfId="0" applyNumberFormat="1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wrapText="1"/>
    </xf>
    <xf numFmtId="0" fontId="4" fillId="4" borderId="4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NumberFormat="1" applyFont="1" applyBorder="1" applyAlignment="1">
      <alignment horizontal="left" vertical="top" wrapText="1"/>
    </xf>
    <xf numFmtId="0" fontId="9" fillId="0" borderId="16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7" xfId="0" applyNumberFormat="1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4" xfId="0" applyFont="1" applyFill="1" applyBorder="1" applyAlignment="1">
      <alignment horizontal="center"/>
    </xf>
    <xf numFmtId="0" fontId="11" fillId="0" borderId="5" xfId="0" applyFont="1" applyFill="1" applyBorder="1"/>
    <xf numFmtId="0" fontId="10" fillId="4" borderId="1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/>
    </xf>
    <xf numFmtId="0" fontId="11" fillId="8" borderId="5" xfId="0" applyFont="1" applyFill="1" applyBorder="1"/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2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25" xfId="0" applyFont="1" applyBorder="1" applyAlignment="1">
      <alignment vertical="top" wrapText="1"/>
    </xf>
    <xf numFmtId="0" fontId="4" fillId="4" borderId="34" xfId="0" applyFont="1" applyFill="1" applyBorder="1" applyAlignment="1">
      <alignment horizontal="left" vertical="top" wrapText="1"/>
    </xf>
    <xf numFmtId="0" fontId="4" fillId="4" borderId="35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/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Normal 2" xfId="1" xr:uid="{00000000-0005-0000-0000-000002000000}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12700</xdr:colOff>
          <xdr:row>2</xdr:row>
          <xdr:rowOff>146050</xdr:rowOff>
        </xdr:from>
        <xdr:to>
          <xdr:col>2</xdr:col>
          <xdr:colOff>1981200</xdr:colOff>
          <xdr:row>3</xdr:row>
          <xdr:rowOff>184150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9"/>
  <sheetViews>
    <sheetView showGridLines="0" tabSelected="1" workbookViewId="0"/>
  </sheetViews>
  <sheetFormatPr defaultRowHeight="12.5" x14ac:dyDescent="0.25"/>
  <cols>
    <col min="1" max="1" width="3" customWidth="1"/>
    <col min="2" max="2" width="12.1796875" customWidth="1"/>
    <col min="3" max="3" width="52.7265625" customWidth="1"/>
    <col min="4" max="4" width="23" customWidth="1"/>
    <col min="5" max="5" width="25.81640625" customWidth="1"/>
    <col min="6" max="6" width="20.26953125" customWidth="1"/>
  </cols>
  <sheetData>
    <row r="4" spans="3:4" ht="20" x14ac:dyDescent="0.4">
      <c r="C4" s="32" t="s">
        <v>16</v>
      </c>
      <c r="D4" s="32"/>
    </row>
    <row r="8" spans="3:4" ht="13" x14ac:dyDescent="0.3">
      <c r="C8" s="9" t="s">
        <v>12</v>
      </c>
      <c r="D8" s="4" t="s">
        <v>34</v>
      </c>
    </row>
    <row r="9" spans="3:4" ht="13" x14ac:dyDescent="0.3">
      <c r="C9" s="23" t="s">
        <v>24</v>
      </c>
      <c r="D9" s="29" t="s">
        <v>26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workbookViewId="0"/>
  </sheetViews>
  <sheetFormatPr defaultRowHeight="12.5" x14ac:dyDescent="0.25"/>
  <cols>
    <col min="1" max="1" width="5.1796875" customWidth="1"/>
    <col min="2" max="2" width="23.26953125" customWidth="1"/>
    <col min="3" max="3" width="45.7265625" customWidth="1"/>
    <col min="4" max="4" width="16.26953125" customWidth="1"/>
    <col min="5" max="5" width="15.1796875" customWidth="1"/>
    <col min="6" max="6" width="45.7265625" customWidth="1"/>
    <col min="7" max="7" width="0" hidden="1" customWidth="1"/>
    <col min="8" max="8" width="46" hidden="1" customWidth="1"/>
    <col min="10" max="10" width="45" customWidth="1"/>
  </cols>
  <sheetData>
    <row r="2" spans="2:10" ht="23" x14ac:dyDescent="0.25">
      <c r="B2" s="71" t="s">
        <v>23</v>
      </c>
      <c r="C2" s="71"/>
      <c r="D2" s="72"/>
      <c r="E2" s="72"/>
      <c r="F2" s="72"/>
      <c r="G2" s="19"/>
      <c r="H2" s="19"/>
      <c r="I2" s="1"/>
      <c r="J2" s="1"/>
    </row>
    <row r="3" spans="2:10" x14ac:dyDescent="0.25">
      <c r="C3" s="2"/>
    </row>
    <row r="4" spans="2:10" ht="14" x14ac:dyDescent="0.3">
      <c r="B4" s="8" t="s">
        <v>11</v>
      </c>
      <c r="C4" s="12">
        <v>1</v>
      </c>
      <c r="D4" s="73"/>
      <c r="E4" s="74"/>
      <c r="F4" s="74"/>
    </row>
    <row r="5" spans="2:10" ht="14.5" thickBot="1" x14ac:dyDescent="0.35">
      <c r="B5" s="3"/>
      <c r="C5" s="7" t="s">
        <v>15</v>
      </c>
    </row>
    <row r="6" spans="2:10" ht="13.5" thickBot="1" x14ac:dyDescent="0.3">
      <c r="B6" s="2"/>
      <c r="C6" s="33" t="s">
        <v>30</v>
      </c>
      <c r="D6" s="34"/>
      <c r="E6" s="33" t="s">
        <v>36</v>
      </c>
      <c r="F6" s="34"/>
      <c r="G6" s="33" t="e">
        <f>IF(G7="errorMSG","errorMSG","Env3")</f>
        <v>#REF!</v>
      </c>
      <c r="H6" s="34"/>
    </row>
    <row r="7" spans="2:10" ht="15" customHeight="1" thickBot="1" x14ac:dyDescent="0.3">
      <c r="B7" s="11" t="s">
        <v>0</v>
      </c>
      <c r="C7" s="39" t="str">
        <f>IF(ISBLANK(VLOOKUP($C$4,Details!$B$3:$AB$9,2,FALSE)),"errorMSG",VLOOKUP($C$4,Details!B3:$AB$9,2,FALSE))</f>
        <v>macOS Ventura</v>
      </c>
      <c r="D7" s="40"/>
      <c r="E7" s="39" t="str">
        <f>IF(ISBLANK(VLOOKUP($C$4,Details!$B$3:$AB$8,15,FALSE)),"errorMSG",VLOOKUP($C$4,Details!$B$3:$AB$8,15,FALSE))</f>
        <v>macOS Ventura</v>
      </c>
      <c r="F7" s="40"/>
      <c r="G7" s="39" t="e">
        <f>IF(ISBLANK(VLOOKUP($C$4,Details!$B$3:$AB$8,28,FALSE)),"errorMSG",VLOOKUP($C$4,Details!$B$3:$AB$8,28,FALSE))</f>
        <v>#REF!</v>
      </c>
      <c r="H7" s="40"/>
    </row>
    <row r="8" spans="2:10" ht="28.5" customHeight="1" thickBot="1" x14ac:dyDescent="0.3">
      <c r="B8" s="14" t="s">
        <v>2</v>
      </c>
      <c r="C8" s="35" t="str">
        <f>IF(ISBLANK(VLOOKUP($C$4,Details!$B$3:$AB$8,3,FALSE)),"errorMSG",VLOOKUP($C$4,Details!$B$3:$AB$8,3,FALSE))</f>
        <v>Version 13.0 beta - 22A5331f</v>
      </c>
      <c r="D8" s="36"/>
      <c r="E8" s="35" t="str">
        <f>IF(ISBLANK(VLOOKUP($C$4,Details!$B$3:$AB$8,16,FALSE)),"errorMSG",VLOOKUP($C$4,Details!$B$3:$AB$8,16,FALSE))</f>
        <v>Version 13.0 beta - 22A5331f</v>
      </c>
      <c r="F8" s="36"/>
      <c r="G8" s="35" t="e">
        <f>IF(ISBLANK(VLOOKUP($C$4,Details!$B$3:$AB$8,29,FALSE)),"errorMSG",VLOOKUP($C$4,Details!$B$3:$AB$8,29,FALSE))</f>
        <v>#REF!</v>
      </c>
      <c r="H8" s="36"/>
      <c r="J8" s="2"/>
    </row>
    <row r="9" spans="2:10" ht="14.25" customHeight="1" thickBot="1" x14ac:dyDescent="0.3">
      <c r="B9" s="10" t="s">
        <v>1</v>
      </c>
      <c r="C9" s="39" t="str">
        <f>IF(ISBLANK(VLOOKUP($C$4,Details!$B$3:$AB$8,4,FALSE)),"errorMSG",VLOOKUP($C$4,Details!$B$3:$AB$8,4,FALSE))</f>
        <v>N/A</v>
      </c>
      <c r="D9" s="88"/>
      <c r="E9" s="37" t="str">
        <f>IF(ISBLANK(VLOOKUP($C$4,Details!$B$3:$AB$8,17,FALSE)),"errorMSG",VLOOKUP($C$4,Details!$B$3:$AB$8,17,FALSE))</f>
        <v>N/A</v>
      </c>
      <c r="F9" s="38"/>
      <c r="G9" s="41" t="e">
        <f>IF(ISBLANK(VLOOKUP($C$4,Details!$B$3:$AB$8,30,FALSE)),"errorMSG",VLOOKUP($C$4,Details!$B$3:$AB$8,30,FALSE))</f>
        <v>#REF!</v>
      </c>
      <c r="H9" s="38"/>
      <c r="J9" s="2"/>
    </row>
    <row r="10" spans="2:10" s="17" customFormat="1" ht="21" customHeight="1" thickBot="1" x14ac:dyDescent="0.3">
      <c r="B10" s="15"/>
      <c r="C10" s="20"/>
      <c r="D10" s="16"/>
      <c r="E10" s="16"/>
      <c r="F10" s="16"/>
      <c r="G10" s="16"/>
      <c r="H10" s="16"/>
      <c r="J10" s="18"/>
    </row>
    <row r="11" spans="2:10" ht="15.5" customHeight="1" thickBot="1" x14ac:dyDescent="0.3">
      <c r="B11" s="28" t="s">
        <v>18</v>
      </c>
      <c r="C11" s="84" t="str">
        <f>IF(ISBLANK(VLOOKUP($C$4,Details!$B$3:$AB$8,5,FALSE)),"errorMSG",VLOOKUP($C$4,Details!$B$3:$AB$8,5,FALSE))</f>
        <v>Web Tools for Mac</v>
      </c>
      <c r="D11" s="85"/>
      <c r="E11" s="50" t="str">
        <f>IF(ISBLANK(VLOOKUP($C$4,Details!$B$3:$AB$8,18,FALSE)),"errorMSG",VLOOKUP($C$4,Details!$B$3:$AB$8,18,FALSE))</f>
        <v>Web Tools for Mac</v>
      </c>
      <c r="F11" s="51"/>
      <c r="G11" s="51" t="e">
        <f>IF(ISBLANK(VLOOKUP($C$4,Details!$B$3:$AB$8,31,FALSE)),"errorMSG",VLOOKUP($C$4,Details!$B$3:$AB$8,31,FALSE))</f>
        <v>#REF!</v>
      </c>
      <c r="H11" s="51"/>
      <c r="J11" s="2"/>
    </row>
    <row r="12" spans="2:10" ht="41.5" customHeight="1" thickBot="1" x14ac:dyDescent="0.3">
      <c r="B12" s="28" t="s">
        <v>31</v>
      </c>
      <c r="C12" s="86" t="str">
        <f>IF(ISBLANK(VLOOKUP($C$4,Details!$B$3:$AB$8,6,FALSE)),"errorMSG",VLOOKUP($C$4,Details!$B$3:$AB$8,6,FALSE))</f>
        <v xml:space="preserve">Webtools Version: 11.5.7948.1114 
SO Version: SuperOffice 10.1.6  
2020.09.12
</v>
      </c>
      <c r="D12" s="87"/>
      <c r="E12" s="50" t="str">
        <f>IF(ISBLANK(VLOOKUP($C$4,Details!$B$3:$AB$8,19,FALSE)),"errorMSG",VLOOKUP($C$4,Details!$B$3:$AB$8,19,FALSE))</f>
        <v xml:space="preserve">Webtools Version: Webtools Version: 11.5.7948.1114
SO Version: 10.1.5_2022.09.18-01 (Onsite)
</v>
      </c>
      <c r="F12" s="51"/>
      <c r="G12" s="51" t="e">
        <f>IF(ISBLANK(VLOOKUP($C$4,Details!$B$3:$AB$8,32,FALSE)),"errorMSG",VLOOKUP($C$4,Details!$B$3:$AB$8,32,FALSE))</f>
        <v>#REF!</v>
      </c>
      <c r="H12" s="51"/>
      <c r="J12" s="2"/>
    </row>
    <row r="13" spans="2:10" s="17" customFormat="1" ht="22.5" customHeight="1" thickBot="1" x14ac:dyDescent="0.3">
      <c r="B13" s="15"/>
      <c r="C13" s="16"/>
      <c r="D13" s="16"/>
      <c r="E13" s="16"/>
      <c r="F13" s="16"/>
      <c r="G13" s="16"/>
      <c r="H13" s="16"/>
      <c r="J13" s="18"/>
    </row>
    <row r="14" spans="2:10" ht="33" customHeight="1" thickBot="1" x14ac:dyDescent="0.3">
      <c r="B14" s="28" t="s">
        <v>13</v>
      </c>
      <c r="C14" s="80" t="str">
        <f>IF(ISBLANK(VLOOKUP($C$4,Details!$B$3:$AB$8,7,FALSE)),"errorMSG",VLOOKUP($C$4,Details!$B$3:$AB$8,7,FALSE))</f>
        <v>macOS Ventura</v>
      </c>
      <c r="D14" s="81"/>
      <c r="E14" s="46" t="str">
        <f>IF(ISBLANK(VLOOKUP($C$4,Details!$B$3:$AB$8,20,FALSE)),"errorMSG",VLOOKUP($C$4,Details!$B$3:$AB$8,20,FALSE))</f>
        <v>macOS Ventura</v>
      </c>
      <c r="F14" s="47"/>
      <c r="G14" s="42" t="e">
        <f>IF(ISBLANK(VLOOKUP($C$4,Details!$B$3:$AB$8,33,FALSE)),"errorMSG",VLOOKUP($C$4,Details!$B$3:$AB$8,33,FALSE))</f>
        <v>#REF!</v>
      </c>
      <c r="H14" s="43"/>
    </row>
    <row r="15" spans="2:10" ht="15" thickBot="1" x14ac:dyDescent="0.4">
      <c r="B15" s="21" t="s">
        <v>14</v>
      </c>
      <c r="C15" s="82" t="str">
        <f>IF(ISBLANK(VLOOKUP($C$4,Details!$B$3:$AB$8,8,FALSE)),"errorMSG",VLOOKUP($C$4,Details!$B$3:$AB$8,8,FALSE))</f>
        <v xml:space="preserve">Passed </v>
      </c>
      <c r="D15" s="83"/>
      <c r="E15" s="48" t="str">
        <f>IF(ISBLANK(VLOOKUP($C$4,Details!$B$3:$AB$8,21,FALSE)),"errorMSG",VLOOKUP($C$4,Details!$B$3:$AB$8,21,FALSE))</f>
        <v>Passed</v>
      </c>
      <c r="F15" s="49"/>
      <c r="G15" s="44" t="e">
        <f>IF(ISBLANK(VLOOKUP($C$4,Details!$B$3:$AB$8,34,FALSE)),"errorMSG",VLOOKUP($C$4,Details!$B$3:$AB$8,34,FALSE))</f>
        <v>#REF!</v>
      </c>
      <c r="H15" s="45"/>
    </row>
    <row r="16" spans="2:10" ht="68.25" customHeight="1" thickBot="1" x14ac:dyDescent="0.3">
      <c r="B16" s="21" t="s">
        <v>6</v>
      </c>
      <c r="C16" s="75" t="str">
        <f>IF(ISBLANK(VLOOKUP($C$4,Details!$B$3:$AB$8,9,FALSE)),"errorMSG",VLOOKUP($C$4,Details!$B$3:$AB$8,9,FALSE))</f>
        <v>Web Tools related testing carried out &amp; working as expected</v>
      </c>
      <c r="D16" s="75"/>
      <c r="E16" s="68" t="str">
        <f>IF(ISBLANK(VLOOKUP($C$4,Details!$B$3:$AB$8,22,FALSE)),"errorMSG",VLOOKUP($C$4,Details!$B$3:$AB$8,22,FALSE))</f>
        <v>Web Tools related testing carried out &amp; working as expected</v>
      </c>
      <c r="F16" s="69"/>
      <c r="G16" s="52" t="e">
        <f>IF(ISBLANK(VLOOKUP($C$4,Details!$B$3:$AB$8,35,FALSE)),"errorMSG",VLOOKUP($C$4,Details!$B$3:$AB$8,35,FALSE))</f>
        <v>#REF!</v>
      </c>
      <c r="H16" s="53"/>
    </row>
    <row r="17" spans="2:8" ht="94.5" hidden="1" customHeight="1" thickBot="1" x14ac:dyDescent="0.3">
      <c r="B17" s="28" t="s">
        <v>4</v>
      </c>
      <c r="C17" s="62" t="str">
        <f>IF(ISBLANK(VLOOKUP($C$4,Details!$B$3:$AB$8,10,FALSE)),"errorMSG",VLOOKUP($C$4,Details!$B$3:$AB$8,10,FALSE))</f>
        <v>errorMSG</v>
      </c>
      <c r="D17" s="70"/>
      <c r="E17" s="62">
        <f>IF(ISBLANK(VLOOKUP($C$4,Details!$B$3:$AB$8,23,FALSE)),"errorMSG",VLOOKUP($C$4,Details!$B$3:$AB$8,23,FALSE))</f>
        <v>0</v>
      </c>
      <c r="F17" s="70"/>
      <c r="G17" s="54" t="e">
        <f>IF(ISBLANK(VLOOKUP($C$4,Details!$B$3:$AB$8,36,FALSE)),"errorMSG",VLOOKUP($C$4,Details!$B$3:$AB$8,36,FALSE))</f>
        <v>#REF!</v>
      </c>
      <c r="H17" s="55"/>
    </row>
    <row r="18" spans="2:8" ht="56.25" customHeight="1" thickBot="1" x14ac:dyDescent="0.3">
      <c r="B18" s="24" t="s">
        <v>5</v>
      </c>
      <c r="C18" s="79" t="str">
        <f>IF(ISBLANK(VLOOKUP($C$4,Details!$B$3:$AB$8,11,FALSE)),"errorMSG",VLOOKUP($C$4,Details!$B$3:$AB$8,11,FALSE))</f>
        <v>NA</v>
      </c>
      <c r="D18" s="79"/>
      <c r="E18" s="62" t="str">
        <f>IF(ISBLANK(VLOOKUP($C$4,Details!$B$3:$AB$8,24,FALSE)),"errorMSG",VLOOKUP($C$4,Details!$B$3:$AB$8,24,FALSE))</f>
        <v>N/A</v>
      </c>
      <c r="F18" s="62"/>
      <c r="G18" s="54" t="e">
        <f>IF(ISBLANK(VLOOKUP($C$4,Details!$B$3:$AB$8,37,FALSE)),"errorMSG",VLOOKUP($C$4,Details!$B$3:$AB$8,37,FALSE))</f>
        <v>#REF!</v>
      </c>
      <c r="H18" s="55"/>
    </row>
    <row r="19" spans="2:8" ht="22.5" customHeight="1" x14ac:dyDescent="0.25">
      <c r="B19" s="76" t="s">
        <v>3</v>
      </c>
      <c r="C19" s="63" t="str">
        <f>IF(ISBLANK(VLOOKUP($C$4,Details!$B$3:$AB$8,12,FALSE)),"errorMSG",VLOOKUP($C$4,Details!$B$3:$AB$8,12,FALSE))</f>
        <v xml:space="preserve">Performed below test
- Web Tools Installation testing
- Alarm / Alarm toasts
- Copy contacts/appointments
- Document handling
- Document template related testing
- Web tools stability related testing
</v>
      </c>
      <c r="D19" s="64"/>
      <c r="E19" s="63" t="str">
        <f>IF(ISBLANK(VLOOKUP($C$4,Details!$B$3:$AB$8,25,FALSE)),"errorMSG",VLOOKUP($C$4,Details!$B$3:$AB$8,25,FALSE))</f>
        <v xml:space="preserve">Performed below test
- Web Tools Installation testing
- Alarm / Alarm toasts
- Copy contacts/appointments
- Document handling
- Document template related testing
- Web tools stability related testing
</v>
      </c>
      <c r="F19" s="64"/>
      <c r="G19" s="56" t="e">
        <f>IF(ISBLANK(VLOOKUP($C$4,Details!$B$3:$AB$8,38,FALSE)),"errorMSG",VLOOKUP($C$4,Details!$B$3:$AB$8,38,FALSE))</f>
        <v>#REF!</v>
      </c>
      <c r="H19" s="57"/>
    </row>
    <row r="20" spans="2:8" x14ac:dyDescent="0.25">
      <c r="B20" s="77"/>
      <c r="C20" s="58"/>
      <c r="D20" s="65"/>
      <c r="E20" s="58"/>
      <c r="F20" s="65"/>
      <c r="G20" s="58"/>
      <c r="H20" s="59"/>
    </row>
    <row r="21" spans="2:8" ht="63.75" customHeight="1" thickBot="1" x14ac:dyDescent="0.3">
      <c r="B21" s="78"/>
      <c r="C21" s="66"/>
      <c r="D21" s="67"/>
      <c r="E21" s="66"/>
      <c r="F21" s="67"/>
      <c r="G21" s="60"/>
      <c r="H21" s="61"/>
    </row>
    <row r="24" spans="2:8" x14ac:dyDescent="0.25">
      <c r="D24" s="5"/>
    </row>
    <row r="25" spans="2:8" x14ac:dyDescent="0.25">
      <c r="C25" s="5"/>
    </row>
  </sheetData>
  <mergeCells count="39">
    <mergeCell ref="B2:F2"/>
    <mergeCell ref="D4:F4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E7:F7"/>
    <mergeCell ref="E8:F8"/>
    <mergeCell ref="G16:H16"/>
    <mergeCell ref="G18:H18"/>
    <mergeCell ref="G19:H21"/>
    <mergeCell ref="E18:F18"/>
    <mergeCell ref="E19:F21"/>
    <mergeCell ref="G17:H17"/>
    <mergeCell ref="E16:F16"/>
    <mergeCell ref="E17:F17"/>
    <mergeCell ref="G14:H14"/>
    <mergeCell ref="G15:H15"/>
    <mergeCell ref="E14:F14"/>
    <mergeCell ref="E15:F15"/>
    <mergeCell ref="E11:F11"/>
    <mergeCell ref="E12:F12"/>
    <mergeCell ref="G11:H11"/>
    <mergeCell ref="G12:H12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5" operator="equal">
      <formula>0</formula>
    </cfRule>
  </conditionalFormatting>
  <conditionalFormatting sqref="C15:H15">
    <cfRule type="cellIs" dxfId="8" priority="19" operator="equal">
      <formula>"Fail"</formula>
    </cfRule>
    <cfRule type="cellIs" dxfId="7" priority="20" operator="equal">
      <formula>"Pass"</formula>
    </cfRule>
  </conditionalFormatting>
  <conditionalFormatting sqref="F11">
    <cfRule type="cellIs" dxfId="6" priority="16" stopIfTrue="1" operator="equal">
      <formula>0</formula>
    </cfRule>
  </conditionalFormatting>
  <conditionalFormatting sqref="H11">
    <cfRule type="cellIs" dxfId="5" priority="14" stopIfTrue="1" operator="equal">
      <formula>0</formula>
    </cfRule>
  </conditionalFormatting>
  <conditionalFormatting sqref="H12">
    <cfRule type="cellIs" dxfId="4" priority="13" stopIfTrue="1" operator="equal">
      <formula>0</formula>
    </cfRule>
  </conditionalFormatting>
  <conditionalFormatting sqref="C7:H7 E18:H18 C9:H17 E8:H8 C19:H21">
    <cfRule type="cellIs" dxfId="3" priority="6" operator="equal">
      <formula>0</formula>
    </cfRule>
  </conditionalFormatting>
  <conditionalFormatting sqref="C6:H7 E18:H18 C9:H17 E8:H8 C19:H21">
    <cfRule type="cellIs" dxfId="2" priority="3" operator="equal">
      <formula>"errorMSG"</formula>
    </cfRule>
  </conditionalFormatting>
  <conditionalFormatting sqref="C8:D8">
    <cfRule type="cellIs" dxfId="1" priority="2" operator="equal">
      <formula>0</formula>
    </cfRule>
  </conditionalFormatting>
  <conditionalFormatting sqref="C8:D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12700</xdr:colOff>
                    <xdr:row>2</xdr:row>
                    <xdr:rowOff>146050</xdr:rowOff>
                  </from>
                  <to>
                    <xdr:col>2</xdr:col>
                    <xdr:colOff>1981200</xdr:colOff>
                    <xdr:row>3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5"/>
  <sheetViews>
    <sheetView topLeftCell="F1" workbookViewId="0">
      <selection activeCell="G10" sqref="G10"/>
    </sheetView>
  </sheetViews>
  <sheetFormatPr defaultRowHeight="12.5" x14ac:dyDescent="0.25"/>
  <cols>
    <col min="1" max="1" width="30.453125" customWidth="1"/>
    <col min="2" max="2" width="9.54296875" customWidth="1"/>
    <col min="3" max="3" width="22.81640625" bestFit="1" customWidth="1"/>
    <col min="4" max="4" width="16" customWidth="1"/>
    <col min="5" max="5" width="22.81640625" customWidth="1"/>
    <col min="6" max="6" width="37.453125" bestFit="1" customWidth="1"/>
    <col min="7" max="7" width="41.26953125" bestFit="1" customWidth="1"/>
    <col min="8" max="9" width="22.81640625" customWidth="1"/>
    <col min="10" max="10" width="77.1796875" bestFit="1" customWidth="1"/>
    <col min="11" max="12" width="22.81640625" customWidth="1"/>
    <col min="13" max="13" width="26.453125" bestFit="1" customWidth="1"/>
    <col min="14" max="14" width="22.81640625" customWidth="1"/>
    <col min="15" max="15" width="47.1796875" bestFit="1" customWidth="1"/>
    <col min="16" max="16" width="22.81640625" bestFit="1" customWidth="1"/>
    <col min="17" max="17" width="24.81640625" bestFit="1" customWidth="1"/>
    <col min="18" max="20" width="24.81640625" customWidth="1"/>
    <col min="21" max="21" width="24.81640625" bestFit="1" customWidth="1"/>
    <col min="22" max="28" width="24.81640625" customWidth="1"/>
  </cols>
  <sheetData>
    <row r="1" spans="1:28" s="6" customFormat="1" x14ac:dyDescent="0.25">
      <c r="A1" s="2"/>
      <c r="B1" s="2"/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29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6" customFormat="1" x14ac:dyDescent="0.25">
      <c r="A2" s="2"/>
      <c r="B2" s="2"/>
      <c r="C2" s="2" t="s">
        <v>0</v>
      </c>
      <c r="D2" s="2" t="s">
        <v>2</v>
      </c>
      <c r="E2" s="2" t="s">
        <v>9</v>
      </c>
      <c r="F2" s="2" t="s">
        <v>12</v>
      </c>
      <c r="G2" s="2" t="s">
        <v>19</v>
      </c>
      <c r="H2" s="2" t="s">
        <v>13</v>
      </c>
      <c r="I2" s="2" t="s">
        <v>14</v>
      </c>
      <c r="J2" s="2" t="s">
        <v>6</v>
      </c>
      <c r="K2" s="2"/>
      <c r="L2" s="2"/>
      <c r="M2" s="2"/>
      <c r="N2" s="2" t="s">
        <v>10</v>
      </c>
      <c r="O2" s="2" t="s">
        <v>17</v>
      </c>
      <c r="P2" s="2" t="s">
        <v>7</v>
      </c>
      <c r="Q2" s="2" t="s">
        <v>2</v>
      </c>
      <c r="R2" s="2" t="s">
        <v>9</v>
      </c>
      <c r="S2" s="2" t="s">
        <v>12</v>
      </c>
      <c r="T2" s="2" t="s">
        <v>20</v>
      </c>
      <c r="U2" s="2" t="s">
        <v>13</v>
      </c>
      <c r="V2" s="2" t="s">
        <v>14</v>
      </c>
      <c r="W2" s="2" t="s">
        <v>6</v>
      </c>
      <c r="X2" s="2"/>
      <c r="Y2" s="2"/>
      <c r="Z2" s="2"/>
      <c r="AA2" s="2" t="s">
        <v>10</v>
      </c>
      <c r="AB2" s="2" t="s">
        <v>17</v>
      </c>
    </row>
    <row r="3" spans="1:28" s="6" customFormat="1" ht="150" x14ac:dyDescent="0.25">
      <c r="A3" s="25" t="s">
        <v>32</v>
      </c>
      <c r="B3" s="26">
        <v>1</v>
      </c>
      <c r="C3" s="26" t="s">
        <v>34</v>
      </c>
      <c r="D3" s="26" t="s">
        <v>35</v>
      </c>
      <c r="E3" s="26" t="s">
        <v>21</v>
      </c>
      <c r="F3" s="26" t="s">
        <v>32</v>
      </c>
      <c r="G3" s="31" t="s">
        <v>38</v>
      </c>
      <c r="H3" s="26" t="s">
        <v>34</v>
      </c>
      <c r="I3" s="26" t="s">
        <v>25</v>
      </c>
      <c r="J3" s="27" t="s">
        <v>33</v>
      </c>
      <c r="K3" s="30"/>
      <c r="L3" s="30" t="s">
        <v>22</v>
      </c>
      <c r="M3" s="27" t="s">
        <v>28</v>
      </c>
      <c r="N3" s="13"/>
      <c r="O3" s="13" t="s">
        <v>27</v>
      </c>
      <c r="P3" s="26" t="s">
        <v>34</v>
      </c>
      <c r="Q3" s="26" t="s">
        <v>35</v>
      </c>
      <c r="R3" s="2" t="s">
        <v>21</v>
      </c>
      <c r="S3" s="2" t="s">
        <v>32</v>
      </c>
      <c r="T3" s="31" t="s">
        <v>37</v>
      </c>
      <c r="U3" s="26" t="s">
        <v>34</v>
      </c>
      <c r="V3" s="2" t="s">
        <v>26</v>
      </c>
      <c r="W3" s="2" t="s">
        <v>33</v>
      </c>
      <c r="X3" s="2">
        <v>0</v>
      </c>
      <c r="Y3" s="2" t="s">
        <v>21</v>
      </c>
      <c r="Z3" s="27" t="s">
        <v>28</v>
      </c>
      <c r="AA3" s="2"/>
      <c r="AB3" s="13" t="s">
        <v>27</v>
      </c>
    </row>
    <row r="4" spans="1:28" s="6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3"/>
      <c r="N4" s="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3"/>
    </row>
    <row r="5" spans="1:28" s="6" customFormat="1" ht="15" customHeight="1" x14ac:dyDescent="0.25">
      <c r="A5" s="2"/>
      <c r="B5" s="2"/>
      <c r="C5" s="2"/>
      <c r="D5" s="2"/>
      <c r="E5" s="2"/>
      <c r="F5" s="2"/>
      <c r="G5" s="22"/>
      <c r="H5" s="2"/>
      <c r="I5" s="2"/>
      <c r="J5" s="2"/>
      <c r="K5" s="2"/>
      <c r="L5" s="2"/>
      <c r="M5" s="2"/>
      <c r="N5" s="2"/>
      <c r="O5" s="13"/>
      <c r="P5" s="2"/>
      <c r="Q5" s="13"/>
      <c r="R5" s="2"/>
      <c r="S5" s="2"/>
      <c r="T5" s="2"/>
      <c r="U5" s="2"/>
      <c r="V5" s="2"/>
      <c r="W5" s="2"/>
      <c r="X5" s="2"/>
      <c r="Y5" s="2"/>
      <c r="Z5" s="2"/>
      <c r="AA5" s="2"/>
      <c r="AB5" s="13"/>
    </row>
    <row r="6" spans="1:28" s="6" customFormat="1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3"/>
    </row>
    <row r="7" spans="1:28" s="6" customFormat="1" x14ac:dyDescent="0.25"/>
    <row r="14" spans="1:28" x14ac:dyDescent="0.25">
      <c r="E14" s="5"/>
      <c r="F14" s="5"/>
      <c r="G14" s="5"/>
    </row>
    <row r="15" spans="1:28" x14ac:dyDescent="0.25">
      <c r="H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Chamal Asela Perera</cp:lastModifiedBy>
  <cp:lastPrinted>2009-09-01T13:09:32Z</cp:lastPrinted>
  <dcterms:created xsi:type="dcterms:W3CDTF">2004-10-12T05:16:39Z</dcterms:created>
  <dcterms:modified xsi:type="dcterms:W3CDTF">2022-09-29T12:43:27Z</dcterms:modified>
</cp:coreProperties>
</file>