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E0334551-D178-874C-96B4-6C60B4BC6370}" xr6:coauthVersionLast="47" xr6:coauthVersionMax="47" xr10:uidLastSave="{00000000-0000-0000-0000-000000000000}"/>
  <bookViews>
    <workbookView xWindow="0" yWindow="500" windowWidth="28800" windowHeight="1606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G20" i="1"/>
  <c r="C20" i="1"/>
  <c r="C117" i="1" s="1"/>
  <c r="C14" i="1"/>
  <c r="F18" i="1"/>
  <c r="D20" i="1"/>
  <c r="D117" i="1" s="1"/>
  <c r="E20" i="1"/>
  <c r="E117" i="1" s="1"/>
  <c r="F20" i="1"/>
  <c r="F117" i="1" s="1"/>
  <c r="H20" i="1"/>
  <c r="K118" i="1"/>
  <c r="K117" i="1"/>
  <c r="K116" i="1"/>
  <c r="F119" i="1"/>
  <c r="G119" i="1"/>
  <c r="H118" i="1"/>
  <c r="C118" i="1"/>
  <c r="G115" i="1"/>
  <c r="D106" i="1"/>
  <c r="D121" i="1" s="1"/>
  <c r="E106" i="1"/>
  <c r="E121" i="1" s="1"/>
  <c r="F106" i="1"/>
  <c r="F121" i="1" s="1"/>
  <c r="G106" i="1"/>
  <c r="G121" i="1" s="1"/>
  <c r="H106" i="1"/>
  <c r="H121" i="1" s="1"/>
  <c r="C106" i="1"/>
  <c r="C121" i="1" s="1"/>
  <c r="G104" i="1"/>
  <c r="G105" i="1" s="1"/>
  <c r="G107" i="1" s="1"/>
  <c r="G122" i="1" s="1"/>
  <c r="E103" i="1"/>
  <c r="E104" i="1" s="1"/>
  <c r="E105" i="1" s="1"/>
  <c r="E107" i="1" s="1"/>
  <c r="E122" i="1" s="1"/>
  <c r="G103" i="1"/>
  <c r="H103" i="1"/>
  <c r="H104" i="1" s="1"/>
  <c r="H105" i="1" s="1"/>
  <c r="H107" i="1" s="1"/>
  <c r="H122" i="1" s="1"/>
  <c r="F103" i="1"/>
  <c r="F104" i="1" s="1"/>
  <c r="F105" i="1" s="1"/>
  <c r="F107" i="1" s="1"/>
  <c r="F122" i="1" s="1"/>
  <c r="H102" i="1"/>
  <c r="G102" i="1"/>
  <c r="F102" i="1"/>
  <c r="E102" i="1"/>
  <c r="D102" i="1"/>
  <c r="D103" i="1" s="1"/>
  <c r="D104" i="1" s="1"/>
  <c r="D105" i="1" s="1"/>
  <c r="D107" i="1" s="1"/>
  <c r="D122" i="1" s="1"/>
  <c r="C102" i="1"/>
  <c r="C103" i="1" s="1"/>
  <c r="C104" i="1" s="1"/>
  <c r="C105" i="1" s="1"/>
  <c r="C107" i="1" s="1"/>
  <c r="C122" i="1" s="1"/>
  <c r="H92" i="1"/>
  <c r="G92" i="1"/>
  <c r="G93" i="1" s="1"/>
  <c r="G95" i="1" s="1"/>
  <c r="G96" i="1" s="1"/>
  <c r="G120" i="1" s="1"/>
  <c r="D92" i="1"/>
  <c r="E92" i="1"/>
  <c r="F92" i="1"/>
  <c r="C92" i="1"/>
  <c r="C93" i="1" s="1"/>
  <c r="C91" i="1"/>
  <c r="C84" i="1"/>
  <c r="D93" i="1"/>
  <c r="D95" i="1" s="1"/>
  <c r="D96" i="1" s="1"/>
  <c r="D120" i="1" s="1"/>
  <c r="E93" i="1"/>
  <c r="E95" i="1" s="1"/>
  <c r="E96" i="1" s="1"/>
  <c r="E120" i="1" s="1"/>
  <c r="D91" i="1"/>
  <c r="E91" i="1"/>
  <c r="G91" i="1"/>
  <c r="H91" i="1"/>
  <c r="F91" i="1"/>
  <c r="H93" i="1"/>
  <c r="H95" i="1" s="1"/>
  <c r="H96" i="1" s="1"/>
  <c r="H120" i="1" s="1"/>
  <c r="F93" i="1"/>
  <c r="H84" i="1"/>
  <c r="G89" i="1"/>
  <c r="H89" i="1"/>
  <c r="F89" i="1"/>
  <c r="G84" i="1"/>
  <c r="F84" i="1"/>
  <c r="D84" i="1"/>
  <c r="E84" i="1"/>
  <c r="D40" i="1"/>
  <c r="E40" i="1"/>
  <c r="C40" i="1"/>
  <c r="D39" i="1"/>
  <c r="E39" i="1"/>
  <c r="C39" i="1"/>
  <c r="D37" i="1"/>
  <c r="D38" i="1" s="1"/>
  <c r="E37" i="1"/>
  <c r="E38" i="1" s="1"/>
  <c r="C37" i="1"/>
  <c r="C38" i="1" s="1"/>
  <c r="E43" i="1"/>
  <c r="D43" i="1"/>
  <c r="C43" i="1"/>
  <c r="D33" i="1"/>
  <c r="E33" i="1"/>
  <c r="C33" i="1"/>
  <c r="D30" i="1"/>
  <c r="E30" i="1"/>
  <c r="C30" i="1"/>
  <c r="D29" i="1"/>
  <c r="E29" i="1"/>
  <c r="C29" i="1"/>
  <c r="E27" i="1"/>
  <c r="E28" i="1" s="1"/>
  <c r="D27" i="1"/>
  <c r="D28" i="1" s="1"/>
  <c r="C27" i="1"/>
  <c r="C28" i="1" s="1"/>
  <c r="C47" i="1"/>
  <c r="C48" i="1" s="1"/>
  <c r="C49" i="1" s="1"/>
  <c r="C77" i="1"/>
  <c r="C119" i="1" s="1"/>
  <c r="H77" i="1"/>
  <c r="H119" i="1" s="1"/>
  <c r="G77" i="1"/>
  <c r="F77" i="1"/>
  <c r="E77" i="1"/>
  <c r="E119" i="1" s="1"/>
  <c r="D77" i="1"/>
  <c r="D119" i="1" s="1"/>
  <c r="D68" i="1"/>
  <c r="D118" i="1" s="1"/>
  <c r="E68" i="1"/>
  <c r="E118" i="1" s="1"/>
  <c r="F68" i="1"/>
  <c r="F118" i="1" s="1"/>
  <c r="G68" i="1"/>
  <c r="G118" i="1" s="1"/>
  <c r="H68" i="1"/>
  <c r="C68" i="1"/>
  <c r="D55" i="1"/>
  <c r="D56" i="1" s="1"/>
  <c r="D57" i="1" s="1"/>
  <c r="E55" i="1"/>
  <c r="E56" i="1" s="1"/>
  <c r="E57" i="1" s="1"/>
  <c r="F55" i="1"/>
  <c r="F56" i="1" s="1"/>
  <c r="F57" i="1" s="1"/>
  <c r="G55" i="1"/>
  <c r="G56" i="1" s="1"/>
  <c r="G57" i="1" s="1"/>
  <c r="H55" i="1"/>
  <c r="H56" i="1" s="1"/>
  <c r="H57" i="1" s="1"/>
  <c r="C55" i="1"/>
  <c r="C56" i="1" s="1"/>
  <c r="C57" i="1" s="1"/>
  <c r="H47" i="1"/>
  <c r="H48" i="1" s="1"/>
  <c r="H49" i="1" s="1"/>
  <c r="D47" i="1"/>
  <c r="D48" i="1" s="1"/>
  <c r="D49" i="1" s="1"/>
  <c r="E47" i="1"/>
  <c r="E48" i="1" s="1"/>
  <c r="E49" i="1" s="1"/>
  <c r="F47" i="1"/>
  <c r="F48" i="1" s="1"/>
  <c r="F49" i="1" s="1"/>
  <c r="G47" i="1"/>
  <c r="G48" i="1" s="1"/>
  <c r="G49" i="1" s="1"/>
  <c r="D18" i="1"/>
  <c r="E18" i="1"/>
  <c r="G18" i="1"/>
  <c r="H18" i="1"/>
  <c r="H117" i="1"/>
  <c r="G117" i="1"/>
  <c r="D14" i="1"/>
  <c r="D116" i="1" s="1"/>
  <c r="E14" i="1"/>
  <c r="E116" i="1" s="1"/>
  <c r="F14" i="1"/>
  <c r="F116" i="1" s="1"/>
  <c r="G14" i="1"/>
  <c r="G116" i="1" s="1"/>
  <c r="H14" i="1"/>
  <c r="H116" i="1" s="1"/>
  <c r="C116" i="1"/>
  <c r="D12" i="1"/>
  <c r="E12" i="1"/>
  <c r="F12" i="1"/>
  <c r="G12" i="1"/>
  <c r="H12" i="1"/>
  <c r="C12" i="1"/>
  <c r="C3" i="1"/>
  <c r="D5" i="1"/>
  <c r="D115" i="1" s="1"/>
  <c r="E5" i="1"/>
  <c r="E115" i="1" s="1"/>
  <c r="F5" i="1"/>
  <c r="F115" i="1" s="1"/>
  <c r="G5" i="1"/>
  <c r="H5" i="1"/>
  <c r="H115" i="1" s="1"/>
  <c r="C5" i="1"/>
  <c r="C115" i="1" s="1"/>
  <c r="D3" i="1"/>
  <c r="E3" i="1"/>
  <c r="F3" i="1"/>
  <c r="G3" i="1"/>
  <c r="H3" i="1"/>
  <c r="E123" i="1" l="1"/>
  <c r="D123" i="1"/>
  <c r="H123" i="1"/>
  <c r="G123" i="1"/>
  <c r="F95" i="1"/>
  <c r="F96" i="1" s="1"/>
  <c r="F120" i="1" s="1"/>
  <c r="F123" i="1" s="1"/>
  <c r="C95" i="1"/>
  <c r="C96" i="1" s="1"/>
  <c r="C120" i="1" s="1"/>
  <c r="C123" i="1" s="1"/>
  <c r="C129" i="1" l="1"/>
  <c r="C128" i="1"/>
  <c r="C130" i="1"/>
  <c r="C127" i="1"/>
  <c r="F130" i="1"/>
  <c r="F129" i="1"/>
  <c r="F127" i="1"/>
  <c r="F128" i="1"/>
  <c r="G130" i="1"/>
  <c r="G129" i="1"/>
  <c r="G127" i="1"/>
  <c r="G128" i="1"/>
  <c r="H130" i="1"/>
  <c r="H129" i="1"/>
  <c r="H127" i="1"/>
  <c r="H128" i="1"/>
  <c r="D130" i="1"/>
  <c r="D129" i="1"/>
  <c r="D127" i="1"/>
  <c r="D128" i="1"/>
  <c r="E129" i="1"/>
  <c r="E127" i="1"/>
  <c r="E128" i="1"/>
  <c r="E130" i="1"/>
</calcChain>
</file>

<file path=xl/sharedStrings.xml><?xml version="1.0" encoding="utf-8"?>
<sst xmlns="http://schemas.openxmlformats.org/spreadsheetml/2006/main" count="46" uniqueCount="5">
  <si>
    <t>1,3</t>
  </si>
  <si>
    <t>1,6</t>
  </si>
  <si>
    <t>1,8</t>
  </si>
  <si>
    <t>-</t>
  </si>
  <si>
    <t>2.339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</si>
</sst>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47327786418197E-2"/>
          <c:y val="0.1626984126984127"/>
          <c:w val="0.86068925735668433"/>
          <c:h val="0.74524496937882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762708968287732E-2"/>
                  <c:y val="9.3283652043494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CC5-174F-907D-3D7573F62B8D}"/>
                </c:ext>
              </c:extLst>
            </c:dLbl>
            <c:dLbl>
              <c:idx val="1"/>
              <c:layout>
                <c:manualLayout>
                  <c:x val="-7.1811337466784766E-2"/>
                  <c:y val="9.3283652043494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C5-174F-907D-3D7573F62B8D}"/>
                </c:ext>
              </c:extLst>
            </c:dLbl>
            <c:dLbl>
              <c:idx val="2"/>
              <c:layout>
                <c:manualLayout>
                  <c:x val="-5.4079981587775397E-2"/>
                  <c:y val="0.12106142982127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CC5-174F-907D-3D7573F62B8D}"/>
                </c:ext>
              </c:extLst>
            </c:dLbl>
            <c:dLbl>
              <c:idx val="3"/>
              <c:layout>
                <c:manualLayout>
                  <c:x val="-0.16419397697077068"/>
                  <c:y val="-2.1795713035870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CC5-174F-907D-3D7573F62B8D}"/>
                </c:ext>
              </c:extLst>
            </c:dLbl>
            <c:dLbl>
              <c:idx val="4"/>
              <c:layout>
                <c:manualLayout>
                  <c:x val="-0.15817094774136412"/>
                  <c:y val="5.756936632920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CC5-174F-907D-3D7573F62B8D}"/>
                </c:ext>
              </c:extLst>
            </c:dLbl>
            <c:dLbl>
              <c:idx val="5"/>
              <c:layout>
                <c:manualLayout>
                  <c:x val="-7.6252240502709692E-2"/>
                  <c:y val="7.7410636170478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CC5-174F-907D-3D7573F62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Лист1!$C$114:$H$114</c:f>
              <c:strCache>
                <c:ptCount val="6"/>
                <c:pt idx="0">
                  <c:v>0,2</c:v>
                </c:pt>
                <c:pt idx="1">
                  <c:v>0,4</c:v>
                </c:pt>
                <c:pt idx="2">
                  <c:v>0,8</c:v>
                </c:pt>
                <c:pt idx="3">
                  <c:v>1,3</c:v>
                </c:pt>
                <c:pt idx="4">
                  <c:v>1,6</c:v>
                </c:pt>
                <c:pt idx="5">
                  <c:v>1,8</c:v>
                </c:pt>
              </c:strCache>
            </c:strRef>
          </c:cat>
          <c:val>
            <c:numRef>
              <c:f>Лист1!$C$123:$H$123</c:f>
              <c:numCache>
                <c:formatCode>General</c:formatCode>
                <c:ptCount val="6"/>
                <c:pt idx="0">
                  <c:v>0.16729828642259725</c:v>
                </c:pt>
                <c:pt idx="1">
                  <c:v>0.17043821741392973</c:v>
                </c:pt>
                <c:pt idx="2">
                  <c:v>0.18146006698578215</c:v>
                </c:pt>
                <c:pt idx="3">
                  <c:v>0.38261089355009964</c:v>
                </c:pt>
                <c:pt idx="4">
                  <c:v>0.27604546522193746</c:v>
                </c:pt>
                <c:pt idx="5">
                  <c:v>0.23430505025116416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174F-907D-3D7573F6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19935"/>
        <c:axId val="484414751"/>
      </c:lineChart>
      <c:catAx>
        <c:axId val="4842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14751"/>
        <c:crosses val="autoZero"/>
        <c:auto val="1"/>
        <c:lblAlgn val="ctr"/>
        <c:lblOffset val="100"/>
        <c:noMultiLvlLbl val="0"/>
      </c:catAx>
      <c:valAx>
        <c:axId val="4844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2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31367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45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46</xdr:row>
      <xdr:rowOff>119192</xdr:rowOff>
    </xdr:from>
    <xdr:ext cx="2497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45</xdr:row>
      <xdr:rowOff>90346</xdr:rowOff>
    </xdr:from>
    <xdr:ext cx="3136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46</xdr:row>
      <xdr:rowOff>90346</xdr:rowOff>
    </xdr:from>
    <xdr:ext cx="34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47</xdr:row>
      <xdr:rowOff>71968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47</xdr:row>
      <xdr:rowOff>71967</xdr:rowOff>
    </xdr:from>
    <xdr:ext cx="171585" cy="180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48</xdr:row>
      <xdr:rowOff>73412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49</xdr:row>
      <xdr:rowOff>81879</xdr:rowOff>
    </xdr:from>
    <xdr:ext cx="430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48</xdr:row>
      <xdr:rowOff>80433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50</xdr:row>
      <xdr:rowOff>88900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53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54</xdr:row>
      <xdr:rowOff>119192</xdr:rowOff>
    </xdr:from>
    <xdr:ext cx="2497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53</xdr:row>
      <xdr:rowOff>90346</xdr:rowOff>
    </xdr:from>
    <xdr:ext cx="3136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54</xdr:row>
      <xdr:rowOff>90346</xdr:rowOff>
    </xdr:from>
    <xdr:ext cx="34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55</xdr:row>
      <xdr:rowOff>71968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55</xdr:row>
      <xdr:rowOff>71967</xdr:rowOff>
    </xdr:from>
    <xdr:ext cx="171585" cy="180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56</xdr:row>
      <xdr:rowOff>73412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57</xdr:row>
      <xdr:rowOff>81879</xdr:rowOff>
    </xdr:from>
    <xdr:ext cx="430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56</xdr:row>
      <xdr:rowOff>80433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58</xdr:row>
      <xdr:rowOff>88900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61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62</xdr:row>
      <xdr:rowOff>119192</xdr:rowOff>
    </xdr:from>
    <xdr:ext cx="196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64</xdr:row>
      <xdr:rowOff>88899</xdr:rowOff>
    </xdr:from>
    <xdr:ext cx="18062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63</xdr:row>
      <xdr:rowOff>85325</xdr:rowOff>
    </xdr:from>
    <xdr:ext cx="280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65</xdr:row>
      <xdr:rowOff>76200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66</xdr:row>
      <xdr:rowOff>67733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67</xdr:row>
      <xdr:rowOff>82826</xdr:rowOff>
    </xdr:from>
    <xdr:ext cx="545548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70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71</xdr:row>
      <xdr:rowOff>119192</xdr:rowOff>
    </xdr:from>
    <xdr:ext cx="196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73</xdr:row>
      <xdr:rowOff>88899</xdr:rowOff>
    </xdr:from>
    <xdr:ext cx="18062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72</xdr:row>
      <xdr:rowOff>85325</xdr:rowOff>
    </xdr:from>
    <xdr:ext cx="280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74</xdr:row>
      <xdr:rowOff>76200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75</xdr:row>
      <xdr:rowOff>67733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76</xdr:row>
      <xdr:rowOff>76202</xdr:rowOff>
    </xdr:from>
    <xdr:ext cx="5087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220134</xdr:colOff>
      <xdr:row>77</xdr:row>
      <xdr:rowOff>54187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2.3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2.3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25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26</xdr:row>
      <xdr:rowOff>119192</xdr:rowOff>
    </xdr:from>
    <xdr:ext cx="373949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25</xdr:row>
      <xdr:rowOff>90346</xdr:rowOff>
    </xdr:from>
    <xdr:ext cx="309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26</xdr:row>
      <xdr:rowOff>98812</xdr:rowOff>
    </xdr:from>
    <xdr:ext cx="364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27</xdr:row>
      <xdr:rowOff>98813</xdr:rowOff>
    </xdr:from>
    <xdr:ext cx="425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28</xdr:row>
      <xdr:rowOff>107280</xdr:rowOff>
    </xdr:from>
    <xdr:ext cx="576953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27</xdr:row>
      <xdr:rowOff>119192</xdr:rowOff>
    </xdr:from>
    <xdr:ext cx="365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29</xdr:row>
      <xdr:rowOff>175012</xdr:rowOff>
    </xdr:from>
    <xdr:ext cx="375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30</xdr:row>
      <xdr:rowOff>90346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28</xdr:row>
      <xdr:rowOff>38100</xdr:rowOff>
    </xdr:from>
    <xdr:ext cx="113697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29</xdr:row>
      <xdr:rowOff>88897</xdr:rowOff>
    </xdr:from>
    <xdr:ext cx="884538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30</xdr:row>
      <xdr:rowOff>101599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31</xdr:row>
      <xdr:rowOff>90346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31</xdr:row>
      <xdr:rowOff>97366</xdr:rowOff>
    </xdr:from>
    <xdr:ext cx="38735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32</xdr:row>
      <xdr:rowOff>110067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35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36</xdr:row>
      <xdr:rowOff>119192</xdr:rowOff>
    </xdr:from>
    <xdr:ext cx="373949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35</xdr:row>
      <xdr:rowOff>90346</xdr:rowOff>
    </xdr:from>
    <xdr:ext cx="309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36</xdr:row>
      <xdr:rowOff>98812</xdr:rowOff>
    </xdr:from>
    <xdr:ext cx="364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37</xdr:row>
      <xdr:rowOff>98813</xdr:rowOff>
    </xdr:from>
    <xdr:ext cx="425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38</xdr:row>
      <xdr:rowOff>107280</xdr:rowOff>
    </xdr:from>
    <xdr:ext cx="576953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37</xdr:row>
      <xdr:rowOff>119192</xdr:rowOff>
    </xdr:from>
    <xdr:ext cx="365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39</xdr:row>
      <xdr:rowOff>175012</xdr:rowOff>
    </xdr:from>
    <xdr:ext cx="375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40</xdr:row>
      <xdr:rowOff>90346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38</xdr:row>
      <xdr:rowOff>38100</xdr:rowOff>
    </xdr:from>
    <xdr:ext cx="113697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39</xdr:row>
      <xdr:rowOff>88897</xdr:rowOff>
    </xdr:from>
    <xdr:ext cx="884538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40</xdr:row>
      <xdr:rowOff>101599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41</xdr:row>
      <xdr:rowOff>90346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41</xdr:row>
      <xdr:rowOff>97366</xdr:rowOff>
    </xdr:from>
    <xdr:ext cx="38735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110067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82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83</xdr:row>
      <xdr:rowOff>119192</xdr:rowOff>
    </xdr:from>
    <xdr:ext cx="1885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82</xdr:row>
      <xdr:rowOff>90346</xdr:rowOff>
    </xdr:from>
    <xdr:ext cx="323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396447</xdr:colOff>
      <xdr:row>83</xdr:row>
      <xdr:rowOff>120391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389466</xdr:colOff>
      <xdr:row>87</xdr:row>
      <xdr:rowOff>88899</xdr:rowOff>
    </xdr:from>
    <xdr:ext cx="455317" cy="187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541866</xdr:colOff>
      <xdr:row>88</xdr:row>
      <xdr:rowOff>55033</xdr:rowOff>
    </xdr:from>
    <xdr:ext cx="209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575733</xdr:colOff>
      <xdr:row>89</xdr:row>
      <xdr:rowOff>63499</xdr:rowOff>
    </xdr:from>
    <xdr:ext cx="156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91</xdr:row>
      <xdr:rowOff>80433</xdr:rowOff>
    </xdr:from>
    <xdr:ext cx="355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92</xdr:row>
      <xdr:rowOff>88900</xdr:rowOff>
    </xdr:from>
    <xdr:ext cx="35573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87</xdr:row>
      <xdr:rowOff>114300</xdr:rowOff>
    </xdr:from>
    <xdr:ext cx="5003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558800</xdr:colOff>
      <xdr:row>90</xdr:row>
      <xdr:rowOff>55032</xdr:rowOff>
    </xdr:from>
    <xdr:ext cx="156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 ̅_в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330199</xdr:colOff>
      <xdr:row>88</xdr:row>
      <xdr:rowOff>71966</xdr:rowOff>
    </xdr:from>
    <xdr:ext cx="264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499533</xdr:colOff>
      <xdr:row>93</xdr:row>
      <xdr:rowOff>88900</xdr:rowOff>
    </xdr:from>
    <xdr:ext cx="2309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355599</xdr:colOff>
      <xdr:row>89</xdr:row>
      <xdr:rowOff>88900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94</xdr:row>
      <xdr:rowOff>114299</xdr:rowOff>
    </xdr:from>
    <xdr:ext cx="2934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ru-RU" sz="1100" b="0" i="0">
                  <a:latin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220132</xdr:colOff>
      <xdr:row>90</xdr:row>
      <xdr:rowOff>80434</xdr:rowOff>
    </xdr:from>
    <xdr:ext cx="467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601628</xdr:colOff>
      <xdr:row>98</xdr:row>
      <xdr:rowOff>88747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484332</xdr:colOff>
      <xdr:row>99</xdr:row>
      <xdr:rowOff>109989</xdr:rowOff>
    </xdr:from>
    <xdr:ext cx="3497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300302</xdr:colOff>
      <xdr:row>98</xdr:row>
      <xdr:rowOff>81143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нос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380264</xdr:colOff>
      <xdr:row>99</xdr:row>
      <xdr:rowOff>122582</xdr:rowOff>
    </xdr:from>
    <xdr:ext cx="255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509103</xdr:colOff>
      <xdr:row>100</xdr:row>
      <xdr:rowOff>140988</xdr:rowOff>
    </xdr:from>
    <xdr:ext cx="268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100</xdr:row>
      <xdr:rowOff>114300</xdr:rowOff>
    </xdr:from>
    <xdr:ext cx="5003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101</xdr:row>
      <xdr:rowOff>80433</xdr:rowOff>
    </xdr:from>
    <xdr:ext cx="355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102</xdr:row>
      <xdr:rowOff>88900</xdr:rowOff>
    </xdr:from>
    <xdr:ext cx="35573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103</xdr:row>
      <xdr:rowOff>115143</xdr:rowOff>
    </xdr:from>
    <xdr:ext cx="268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469348</xdr:colOff>
      <xdr:row>104</xdr:row>
      <xdr:rowOff>101233</xdr:rowOff>
    </xdr:from>
    <xdr:ext cx="3872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105</xdr:row>
      <xdr:rowOff>87534</xdr:rowOff>
    </xdr:from>
    <xdr:ext cx="2377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106</xdr:row>
      <xdr:rowOff>83484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219028</xdr:colOff>
      <xdr:row>108</xdr:row>
      <xdr:rowOff>49401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2.4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2.4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380239</xdr:colOff>
      <xdr:row>114</xdr:row>
      <xdr:rowOff>68444</xdr:rowOff>
    </xdr:from>
    <xdr:ext cx="31367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115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369517</xdr:colOff>
      <xdr:row>116</xdr:row>
      <xdr:rowOff>80150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117</xdr:row>
      <xdr:rowOff>82826</xdr:rowOff>
    </xdr:from>
    <xdr:ext cx="545548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118</xdr:row>
      <xdr:rowOff>76202</xdr:rowOff>
    </xdr:from>
    <xdr:ext cx="5087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95</xdr:row>
      <xdr:rowOff>81280</xdr:rowOff>
    </xdr:from>
    <xdr:ext cx="212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119</xdr:row>
      <xdr:rowOff>81280</xdr:rowOff>
    </xdr:from>
    <xdr:ext cx="212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120</xdr:row>
      <xdr:rowOff>87534</xdr:rowOff>
    </xdr:from>
    <xdr:ext cx="2377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121</xdr:row>
      <xdr:rowOff>83484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114</xdr:row>
      <xdr:rowOff>81280</xdr:rowOff>
    </xdr:from>
    <xdr:ext cx="36914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289560</xdr:colOff>
      <xdr:row>115</xdr:row>
      <xdr:rowOff>71120</xdr:rowOff>
    </xdr:from>
    <xdr:ext cx="321242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116</xdr:row>
      <xdr:rowOff>91440</xdr:rowOff>
    </xdr:from>
    <xdr:ext cx="363561" cy="188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117</xdr:row>
      <xdr:rowOff>111760</xdr:rowOff>
    </xdr:from>
    <xdr:ext cx="35144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309880</xdr:colOff>
      <xdr:row>114</xdr:row>
      <xdr:rowOff>101600</xdr:rowOff>
    </xdr:from>
    <xdr:ext cx="2538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259080</xdr:colOff>
      <xdr:row>115</xdr:row>
      <xdr:rowOff>71120</xdr:rowOff>
    </xdr:from>
    <xdr:ext cx="321242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116</xdr:row>
      <xdr:rowOff>81280</xdr:rowOff>
    </xdr:from>
    <xdr:ext cx="41921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117</xdr:row>
      <xdr:rowOff>91440</xdr:rowOff>
    </xdr:from>
    <xdr:ext cx="407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487140</xdr:colOff>
      <xdr:row>122</xdr:row>
      <xdr:rowOff>95316</xdr:rowOff>
    </xdr:from>
    <xdr:ext cx="357341" cy="266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𝑦𝑎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601628</xdr:colOff>
      <xdr:row>113</xdr:row>
      <xdr:rowOff>88747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1129948</xdr:colOff>
      <xdr:row>125</xdr:row>
      <xdr:rowOff>48107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125</xdr:row>
      <xdr:rowOff>10160</xdr:rowOff>
    </xdr:from>
    <xdr:to>
      <xdr:col>2</xdr:col>
      <xdr:colOff>20320</xdr:colOff>
      <xdr:row>125</xdr:row>
      <xdr:rowOff>335280</xdr:rowOff>
    </xdr:to>
    <xdr:cxnSp macro="">
      <xdr:nvCxnSpPr>
        <xdr:cNvPr id="164" name="Прямая соединительная линия 163">
          <a:extLst>
            <a:ext uri="{FF2B5EF4-FFF2-40B4-BE49-F238E27FC236}">
              <a16:creationId xmlns:a16="http://schemas.microsoft.com/office/drawing/2014/main" id="{A37B7DF8-0190-4FB3-1410-92F581CCD39C}"/>
            </a:ext>
          </a:extLst>
        </xdr:cNvPr>
        <xdr:cNvCxnSpPr/>
      </xdr:nvCxnSpPr>
      <xdr:spPr>
        <a:xfrm>
          <a:off x="822960" y="41879520"/>
          <a:ext cx="1371600" cy="3251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125</xdr:row>
      <xdr:rowOff>111760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431800</xdr:colOff>
      <xdr:row>119</xdr:row>
      <xdr:rowOff>91440</xdr:rowOff>
    </xdr:from>
    <xdr:to>
      <xdr:col>15</xdr:col>
      <xdr:colOff>721360</xdr:colOff>
      <xdr:row>128</xdr:row>
      <xdr:rowOff>325120</xdr:rowOff>
    </xdr:to>
    <xdr:graphicFrame macro="">
      <xdr:nvGraphicFramePr>
        <xdr:cNvPr id="166" name="Диаграмма 165">
          <a:extLst>
            <a:ext uri="{FF2B5EF4-FFF2-40B4-BE49-F238E27FC236}">
              <a16:creationId xmlns:a16="http://schemas.microsoft.com/office/drawing/2014/main" id="{FB0CA018-40F4-B294-D33B-79256E388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259080</xdr:colOff>
      <xdr:row>119</xdr:row>
      <xdr:rowOff>243840</xdr:rowOff>
    </xdr:from>
    <xdr:ext cx="917624" cy="199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𝑦𝑎</a:t>
              </a:r>
              <a:r>
                <a:rPr lang="ru-RU" sz="1200" b="0" i="0">
                  <a:latin typeface="Cambria Math" panose="02040503050406030204" pitchFamily="18" charset="0"/>
                </a:rPr>
                <a:t>^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200" b="0" i="0">
                  <a:latin typeface="Cambria Math" panose="02040503050406030204" pitchFamily="18" charset="0"/>
                </a:rPr>
                <a:t>=𝑓(𝑀_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15</xdr:col>
      <xdr:colOff>360680</xdr:colOff>
      <xdr:row>128</xdr:row>
      <xdr:rowOff>20320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563880</xdr:colOff>
      <xdr:row>119</xdr:row>
      <xdr:rowOff>223520</xdr:rowOff>
    </xdr:from>
    <xdr:ext cx="24564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342900</xdr:colOff>
      <xdr:row>131</xdr:row>
      <xdr:rowOff>63500</xdr:rowOff>
    </xdr:from>
    <xdr:ext cx="1999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0.04762</cdr:y>
    </cdr:from>
    <cdr:to>
      <cdr:x>0.30735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F6F371-EF01-BB22-7376-EC6C48A935AE}"/>
            </a:ext>
          </a:extLst>
        </cdr:cNvPr>
        <cdr:cNvSpPr txBox="1"/>
      </cdr:nvSpPr>
      <cdr:spPr>
        <a:xfrm xmlns:a="http://schemas.openxmlformats.org/drawingml/2006/main">
          <a:off x="84836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Q133"/>
  <sheetViews>
    <sheetView tabSelected="1" topLeftCell="A116" zoomScale="134" workbookViewId="0">
      <selection activeCell="C19" sqref="C19"/>
    </sheetView>
  </sheetViews>
  <sheetFormatPr baseColWidth="10" defaultRowHeight="16" x14ac:dyDescent="0.2"/>
  <cols>
    <col min="1" max="1" width="10.83203125" style="1"/>
    <col min="2" max="2" width="17.6640625" style="1" customWidth="1"/>
    <col min="3" max="14" width="10.83203125" style="1"/>
    <col min="15" max="15" width="10.83203125" style="1" customWidth="1"/>
    <col min="16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3.1819999999999999</v>
      </c>
      <c r="L11" s="13"/>
    </row>
    <row r="12" spans="1:12" ht="39" customHeight="1" x14ac:dyDescent="0.2">
      <c r="A12" s="11"/>
      <c r="B12" s="2"/>
      <c r="C12" s="2">
        <f>$K$11*SQRT(ABS(POWER(C11, 2)-1))</f>
        <v>3.1177105446144289</v>
      </c>
      <c r="D12" s="2">
        <f t="shared" ref="D12:H12" si="2">$K$11*SQRT(ABS(POWER(D11, 2)-1))</f>
        <v>2.9163511722698963</v>
      </c>
      <c r="E12" s="2">
        <f t="shared" si="2"/>
        <v>1.9091999999999996</v>
      </c>
      <c r="F12" s="2">
        <f t="shared" si="2"/>
        <v>2.6431677131805316</v>
      </c>
      <c r="G12" s="2">
        <f t="shared" si="2"/>
        <v>3.9743167261807413</v>
      </c>
      <c r="H12" s="2">
        <f t="shared" si="2"/>
        <v>4.7623815218858727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1.6E-2</v>
      </c>
      <c r="D13" s="4">
        <v>1.6500000000000001E-2</v>
      </c>
      <c r="E13" s="4">
        <v>1.8499999999999999E-2</v>
      </c>
      <c r="F13" s="4">
        <v>1.7000000000000001E-2</v>
      </c>
      <c r="G13" s="4">
        <v>1.4E-2</v>
      </c>
      <c r="H13" s="4">
        <v>1.2999999999999999E-2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5.0911999999999999E-2</v>
      </c>
      <c r="D14" s="6">
        <f t="shared" ref="D14:H14" si="3">D13*$K$11</f>
        <v>5.2503000000000001E-2</v>
      </c>
      <c r="E14" s="6">
        <f t="shared" si="3"/>
        <v>5.8866999999999996E-2</v>
      </c>
      <c r="F14" s="6">
        <f t="shared" si="3"/>
        <v>5.4094000000000003E-2</v>
      </c>
      <c r="G14" s="6">
        <f t="shared" si="3"/>
        <v>4.4547999999999997E-2</v>
      </c>
      <c r="H14" s="7">
        <f t="shared" si="3"/>
        <v>4.1366E-2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2.052</v>
      </c>
      <c r="L17" s="13"/>
    </row>
    <row r="18" spans="1:12" ht="37" customHeight="1" x14ac:dyDescent="0.2">
      <c r="A18" s="11"/>
      <c r="B18" s="2"/>
      <c r="C18" s="2">
        <f>$K$17*SQRT(ABS(POWER(C17, 2)-1))</f>
        <v>2.0105411808764324</v>
      </c>
      <c r="D18" s="2">
        <f t="shared" ref="D18:H18" si="4">$K$17*SQRT(ABS(POWER(D17, 2)-1))</f>
        <v>1.8806890652098767</v>
      </c>
      <c r="E18" s="2">
        <f t="shared" si="4"/>
        <v>1.2311999999999999</v>
      </c>
      <c r="F18" s="2">
        <f>$K$17*SQRT(ABS(POWER(F17, 2)-1))</f>
        <v>1.7045192166707892</v>
      </c>
      <c r="G18" s="2">
        <f t="shared" si="4"/>
        <v>2.5629471785427032</v>
      </c>
      <c r="H18" s="2">
        <f t="shared" si="4"/>
        <v>3.0711523830640513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2.0500000000000001E-2</v>
      </c>
      <c r="D19" s="4">
        <v>2.1000000000000001E-2</v>
      </c>
      <c r="E19" s="4">
        <v>2.3E-2</v>
      </c>
      <c r="F19" s="4">
        <v>2.1499999999999998E-2</v>
      </c>
      <c r="G19" s="4">
        <v>1.9E-2</v>
      </c>
      <c r="H19" s="4">
        <v>1.7500000000000002E-2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C19*$K$17</f>
        <v>4.2066000000000006E-2</v>
      </c>
      <c r="D20" s="6">
        <f t="shared" ref="D20:H20" si="5">D19*$K$17</f>
        <v>4.3092000000000005E-2</v>
      </c>
      <c r="E20" s="6">
        <f t="shared" si="5"/>
        <v>4.7196000000000002E-2</v>
      </c>
      <c r="F20" s="6">
        <f t="shared" si="5"/>
        <v>4.4117999999999997E-2</v>
      </c>
      <c r="G20" s="6">
        <f>G19*$K$17</f>
        <v>3.8988000000000002E-2</v>
      </c>
      <c r="H20" s="7">
        <f t="shared" si="5"/>
        <v>3.5910000000000004E-2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  <row r="24" spans="1:12" ht="17" thickBot="1" x14ac:dyDescent="0.25"/>
    <row r="25" spans="1:12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29" customHeight="1" x14ac:dyDescent="0.2">
      <c r="A26" s="11"/>
      <c r="B26" s="2"/>
      <c r="C26" s="3" t="s">
        <v>0</v>
      </c>
      <c r="D26" s="3" t="s">
        <v>1</v>
      </c>
      <c r="E26" s="3" t="s">
        <v>2</v>
      </c>
      <c r="F26" s="21"/>
      <c r="G26" s="2"/>
      <c r="H26" s="2">
        <v>4.1980000000000004</v>
      </c>
      <c r="I26" s="12"/>
      <c r="J26" s="12"/>
      <c r="K26" s="12"/>
      <c r="L26" s="13"/>
    </row>
    <row r="27" spans="1:12" ht="30" customHeight="1" thickBot="1" x14ac:dyDescent="0.25">
      <c r="A27" s="11"/>
      <c r="B27" s="4"/>
      <c r="C27" s="4">
        <f>POWER($H$26, 2)/((SQRT(POWER(C26, 2)-1)-TAN(RADIANS($H$27)))*$H$28)</f>
        <v>1.041102354262978</v>
      </c>
      <c r="D27" s="4">
        <f t="shared" ref="D27" si="6">POWER($H$26, 2)/((SQRT(POWER(D26, 2)-1)-TAN(RADIANS($H$27)))*$H$28)</f>
        <v>0.62088451135064104</v>
      </c>
      <c r="E27" s="4">
        <f>POWER($H$26, 2)/((SQRT(POWER(E26, 2)-1)-TAN(RADIANS($H$27)))*$H$28)</f>
        <v>0.50113560113517641</v>
      </c>
      <c r="F27" s="12"/>
      <c r="G27" s="2"/>
      <c r="H27" s="2">
        <v>12</v>
      </c>
      <c r="I27" s="12"/>
      <c r="J27" s="12"/>
      <c r="K27" s="12"/>
      <c r="L27" s="13"/>
    </row>
    <row r="28" spans="1:12" ht="31" customHeight="1" thickBot="1" x14ac:dyDescent="0.25">
      <c r="A28" s="11"/>
      <c r="B28" s="5"/>
      <c r="C28" s="6">
        <f>1-(C27*(1-$H$29))</f>
        <v>1.1561653531394467</v>
      </c>
      <c r="D28" s="6">
        <f t="shared" ref="D28:E28" si="7">1-(D27*(1-$H$29))</f>
        <v>1.0931326767025962</v>
      </c>
      <c r="E28" s="7">
        <f t="shared" si="7"/>
        <v>1.0751703401702764</v>
      </c>
      <c r="F28" s="12"/>
      <c r="G28" s="2"/>
      <c r="H28" s="2">
        <v>27.385999999999999</v>
      </c>
      <c r="I28" s="12"/>
      <c r="J28" s="12"/>
      <c r="K28" s="12"/>
      <c r="L28" s="13"/>
    </row>
    <row r="29" spans="1:12" ht="36" customHeight="1" x14ac:dyDescent="0.2">
      <c r="A29" s="11"/>
      <c r="B29" s="22"/>
      <c r="C29" s="22">
        <f>SQRT(POWER(C26, 2)-1)*_xlfn.COTH(RADIANS($H$30))</f>
        <v>1.3771372105922117</v>
      </c>
      <c r="D29" s="22">
        <f t="shared" ref="D29:E29" si="8">SQRT(POWER(D26, 2)-1)*_xlfn.COTH(RADIANS($H$30))</f>
        <v>2.0706894318547135</v>
      </c>
      <c r="E29" s="22">
        <f t="shared" si="8"/>
        <v>2.4812851534623195</v>
      </c>
      <c r="F29" s="12"/>
      <c r="G29" s="2"/>
      <c r="H29" s="2">
        <v>1.1499999999999999</v>
      </c>
      <c r="I29" s="12"/>
      <c r="J29" s="12"/>
      <c r="K29" s="12"/>
      <c r="L29" s="13"/>
    </row>
    <row r="30" spans="1:12" ht="46" customHeight="1" x14ac:dyDescent="0.2">
      <c r="A30" s="11"/>
      <c r="B30" s="2"/>
      <c r="C30" s="2">
        <f>($H$31*SQRT(POWER(C26,2)-1))/$H$26</f>
        <v>0.37991228720349457</v>
      </c>
      <c r="D30" s="2">
        <f t="shared" ref="D30:E30" si="9">($H$31*SQRT(POWER(D26,2)-1))/$H$26</f>
        <v>0.57124326617079213</v>
      </c>
      <c r="E30" s="2">
        <f t="shared" si="9"/>
        <v>0.68451473869518509</v>
      </c>
      <c r="F30" s="12"/>
      <c r="G30" s="2"/>
      <c r="H30" s="2">
        <v>40</v>
      </c>
      <c r="I30" s="12"/>
      <c r="J30" s="12"/>
      <c r="K30" s="12"/>
      <c r="L30" s="13"/>
    </row>
    <row r="31" spans="1:12" ht="29" customHeight="1" x14ac:dyDescent="0.2">
      <c r="A31" s="11"/>
      <c r="B31" s="2"/>
      <c r="C31" s="2">
        <v>3.3</v>
      </c>
      <c r="D31" s="2">
        <v>3</v>
      </c>
      <c r="E31" s="2">
        <v>2.5</v>
      </c>
      <c r="F31" s="12"/>
      <c r="G31" s="2"/>
      <c r="H31" s="2">
        <v>1.92</v>
      </c>
      <c r="I31" s="12"/>
      <c r="J31" s="12"/>
      <c r="K31" s="12"/>
      <c r="L31" s="13"/>
    </row>
    <row r="32" spans="1:12" ht="29" customHeight="1" thickBot="1" x14ac:dyDescent="0.25">
      <c r="A32" s="11"/>
      <c r="B32" s="4"/>
      <c r="C32" s="4">
        <v>6.1499999999999999E-2</v>
      </c>
      <c r="D32" s="4">
        <v>4.9200000000000001E-2</v>
      </c>
      <c r="E32" s="4">
        <v>4.3900000000000002E-2</v>
      </c>
      <c r="F32" s="12"/>
      <c r="G32" s="2"/>
      <c r="H32" s="2">
        <v>0.19600000000000001</v>
      </c>
      <c r="I32" s="12"/>
      <c r="J32" s="12"/>
      <c r="K32" s="12"/>
      <c r="L32" s="13"/>
    </row>
    <row r="33" spans="1:12" ht="29" customHeight="1" thickBot="1" x14ac:dyDescent="0.25">
      <c r="A33" s="11"/>
      <c r="B33" s="5"/>
      <c r="C33" s="6">
        <f>C31/(C32*SQRT(POWER(C26,2)-1)*((1/POWER($H$32,2))-1))</f>
        <v>2.5807099309296166</v>
      </c>
      <c r="D33" s="6">
        <f t="shared" ref="D33:E33" si="10">D31/(D32*SQRT(POWER(D26,2)-1)*((1/POWER($H$32,2))-1))</f>
        <v>1.9503778992610066</v>
      </c>
      <c r="E33" s="7">
        <f t="shared" si="10"/>
        <v>1.5201148217242304</v>
      </c>
      <c r="F33" s="12"/>
      <c r="G33" s="12"/>
      <c r="H33" s="12"/>
      <c r="I33" s="12"/>
      <c r="J33" s="12"/>
      <c r="K33" s="12"/>
      <c r="L33" s="13"/>
    </row>
    <row r="34" spans="1:12" ht="29" customHeight="1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29" customHeight="1" x14ac:dyDescent="0.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1:12" ht="29" customHeight="1" x14ac:dyDescent="0.2">
      <c r="A36" s="11"/>
      <c r="B36" s="2"/>
      <c r="C36" s="3" t="s">
        <v>0</v>
      </c>
      <c r="D36" s="3" t="s">
        <v>1</v>
      </c>
      <c r="E36" s="3" t="s">
        <v>2</v>
      </c>
      <c r="F36" s="21"/>
      <c r="G36" s="2"/>
      <c r="H36" s="2">
        <v>2.7</v>
      </c>
      <c r="I36" s="12"/>
      <c r="J36" s="12"/>
      <c r="K36" s="12"/>
      <c r="L36" s="13"/>
    </row>
    <row r="37" spans="1:12" ht="29" customHeight="1" thickBot="1" x14ac:dyDescent="0.25">
      <c r="A37" s="11"/>
      <c r="B37" s="4"/>
      <c r="C37" s="4">
        <f>POWER($H$36, 2)/((SQRT(POWER(C36, 2)-1)-TAN(RADIANS($H$37)))*$H$38)</f>
        <v>5.1929755561849555</v>
      </c>
      <c r="D37" s="4">
        <f t="shared" ref="D37:E37" si="11">POWER($H$36, 2)/((SQRT(POWER(D36, 2)-1)-TAN(RADIANS($H$37)))*$H$38)</f>
        <v>3.4536516012990681</v>
      </c>
      <c r="E37" s="4">
        <f t="shared" si="11"/>
        <v>2.8821515584934527</v>
      </c>
      <c r="F37" s="12"/>
      <c r="G37" s="2"/>
      <c r="H37" s="2">
        <v>0</v>
      </c>
      <c r="I37" s="12"/>
      <c r="J37" s="12"/>
      <c r="K37" s="12"/>
      <c r="L37" s="13"/>
    </row>
    <row r="38" spans="1:12" ht="32" customHeight="1" thickBot="1" x14ac:dyDescent="0.25">
      <c r="A38" s="11"/>
      <c r="B38" s="5"/>
      <c r="C38" s="6">
        <f>1-(C37*(1-$H$39))</f>
        <v>2.2982438890462387</v>
      </c>
      <c r="D38" s="6">
        <f t="shared" ref="D38:E38" si="12">1-(D37*(1-$H$39))</f>
        <v>1.863412900324767</v>
      </c>
      <c r="E38" s="7">
        <f t="shared" si="12"/>
        <v>1.7205378896233632</v>
      </c>
      <c r="F38" s="12"/>
      <c r="G38" s="2"/>
      <c r="H38" s="2">
        <v>1.69</v>
      </c>
      <c r="I38" s="12"/>
      <c r="J38" s="12"/>
      <c r="K38" s="12"/>
      <c r="L38" s="13"/>
    </row>
    <row r="39" spans="1:12" ht="38" customHeight="1" x14ac:dyDescent="0.2">
      <c r="A39" s="11"/>
      <c r="B39" s="22"/>
      <c r="C39" s="22">
        <f>SQRT(POWER(C36, 2)-1)*_xlfn.COTH(RADIANS($H$40))</f>
        <v>1.1047050223943076</v>
      </c>
      <c r="D39" s="22">
        <f t="shared" ref="D39:E39" si="13">SQRT(POWER(D36, 2)-1)*_xlfn.COTH(RADIANS($H$40))</f>
        <v>1.6610552656586925</v>
      </c>
      <c r="E39" s="22">
        <f t="shared" si="13"/>
        <v>1.99042488282159</v>
      </c>
      <c r="F39" s="12"/>
      <c r="G39" s="2"/>
      <c r="H39" s="2">
        <v>1.25</v>
      </c>
      <c r="I39" s="12"/>
      <c r="J39" s="12"/>
      <c r="K39" s="12"/>
      <c r="L39" s="13"/>
    </row>
    <row r="40" spans="1:12" ht="47" customHeight="1" x14ac:dyDescent="0.2">
      <c r="A40" s="11"/>
      <c r="B40" s="2"/>
      <c r="C40" s="2">
        <f>($H$41*SQRT(POWER(C36,2)-1))/$H$36</f>
        <v>0.44117402294164887</v>
      </c>
      <c r="D40" s="2">
        <f t="shared" ref="D40:E40" si="14">($H$41*SQRT(POWER(D36,2)-1))/$H$36</f>
        <v>0.66335756516320765</v>
      </c>
      <c r="E40" s="2">
        <f t="shared" si="14"/>
        <v>0.79489432483464173</v>
      </c>
      <c r="F40" s="12"/>
      <c r="G40" s="2"/>
      <c r="H40" s="2">
        <v>56</v>
      </c>
      <c r="I40" s="12"/>
      <c r="J40" s="12"/>
      <c r="K40" s="12"/>
      <c r="L40" s="13"/>
    </row>
    <row r="41" spans="1:12" ht="29" customHeight="1" x14ac:dyDescent="0.2">
      <c r="A41" s="11"/>
      <c r="B41" s="2"/>
      <c r="C41" s="2">
        <v>3.6</v>
      </c>
      <c r="D41" s="2">
        <v>3.8</v>
      </c>
      <c r="E41" s="2">
        <v>4</v>
      </c>
      <c r="F41" s="12"/>
      <c r="G41" s="2"/>
      <c r="H41" s="2">
        <v>1.4339999999999999</v>
      </c>
      <c r="I41" s="12"/>
      <c r="J41" s="12"/>
      <c r="K41" s="12"/>
      <c r="L41" s="13"/>
    </row>
    <row r="42" spans="1:12" ht="29" customHeight="1" thickBot="1" x14ac:dyDescent="0.25">
      <c r="A42" s="11"/>
      <c r="B42" s="4"/>
      <c r="C42" s="4">
        <v>9.4899999999999998E-2</v>
      </c>
      <c r="D42" s="4">
        <v>8.2600000000000007E-2</v>
      </c>
      <c r="E42" s="4">
        <v>7.3800000000000004E-2</v>
      </c>
      <c r="F42" s="12"/>
      <c r="G42" s="2"/>
      <c r="H42" s="2">
        <v>0.29499999999999998</v>
      </c>
      <c r="I42" s="12"/>
      <c r="J42" s="12"/>
      <c r="K42" s="12"/>
      <c r="L42" s="13"/>
    </row>
    <row r="43" spans="1:12" ht="32" customHeight="1" thickBot="1" x14ac:dyDescent="0.25">
      <c r="A43" s="11"/>
      <c r="B43" s="5"/>
      <c r="C43" s="6">
        <f>C41/(C42*SQRT(POWER(C36,2)-1)*((1/POWER($H$32,2))-1))</f>
        <v>1.824469708809328</v>
      </c>
      <c r="D43" s="6">
        <f t="shared" ref="D43" si="15">D41/(D42*SQRT(POWER(D36,2)-1)*((1/POWER($H$32,2))-1))</f>
        <v>1.4715199840429289</v>
      </c>
      <c r="E43" s="7">
        <f t="shared" ref="E43" si="16">E41/(E42*SQRT(POWER(E36,2)-1)*((1/POWER($H$32,2))-1))</f>
        <v>1.4467867896735764</v>
      </c>
      <c r="F43" s="12"/>
      <c r="G43" s="12"/>
      <c r="H43" s="12"/>
      <c r="I43" s="12"/>
      <c r="J43" s="12"/>
      <c r="K43" s="12"/>
      <c r="L43" s="13"/>
    </row>
    <row r="44" spans="1:12" ht="25" customHeight="1" x14ac:dyDescent="0.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26" customHeight="1" x14ac:dyDescent="0.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1:12" ht="28" customHeight="1" x14ac:dyDescent="0.2">
      <c r="A46" s="11"/>
      <c r="B46" s="2"/>
      <c r="C46" s="2">
        <v>0.2</v>
      </c>
      <c r="D46" s="2">
        <v>0.4</v>
      </c>
      <c r="E46" s="2">
        <v>0.8</v>
      </c>
      <c r="F46" s="3" t="s">
        <v>0</v>
      </c>
      <c r="G46" s="3" t="s">
        <v>1</v>
      </c>
      <c r="H46" s="3" t="s">
        <v>2</v>
      </c>
      <c r="I46" s="12"/>
      <c r="J46" s="2"/>
      <c r="K46" s="2">
        <v>8.57</v>
      </c>
      <c r="L46" s="13"/>
    </row>
    <row r="47" spans="1:12" ht="33" customHeight="1" x14ac:dyDescent="0.2">
      <c r="A47" s="11"/>
      <c r="B47" s="2"/>
      <c r="C47" s="2">
        <f>(C46*$K$48*$K$46)/$K$47</f>
        <v>2355979.1136463359</v>
      </c>
      <c r="D47" s="2">
        <f t="shared" ref="D47:G47" si="17">(D46*$K$48*$K$46)/$K$47</f>
        <v>4711958.2272926718</v>
      </c>
      <c r="E47" s="2">
        <f t="shared" si="17"/>
        <v>9423916.4545853436</v>
      </c>
      <c r="F47" s="2">
        <f t="shared" si="17"/>
        <v>15313864.238701185</v>
      </c>
      <c r="G47" s="2">
        <f t="shared" si="17"/>
        <v>18847832.909170687</v>
      </c>
      <c r="H47" s="2">
        <f>(H46*$K$48*$K$46)/$K$47</f>
        <v>21203812.022817027</v>
      </c>
      <c r="I47" s="12"/>
      <c r="J47" s="2"/>
      <c r="K47" s="2">
        <v>2.2790000000000001E-4</v>
      </c>
      <c r="L47" s="13"/>
    </row>
    <row r="48" spans="1:12" ht="27" customHeight="1" thickBot="1" x14ac:dyDescent="0.25">
      <c r="A48" s="11"/>
      <c r="B48" s="4"/>
      <c r="C48" s="4">
        <f>(0.093/POWER(C47,0.2))*($K$46/$K$49)*(1+0.4*C46+0.147*POWER(C46,2)-0.006*POWER(C46,3))</f>
        <v>2.3960224941866035E-2</v>
      </c>
      <c r="D48" s="4">
        <f t="shared" ref="D48:H48" si="18">(0.093/POWER(D47,0.2))*($K$46/$K$49)*(1+0.4*D46+0.147*POWER(D46,2)-0.006*POWER(D46,3))</f>
        <v>2.2727775168948919E-2</v>
      </c>
      <c r="E48" s="4">
        <f t="shared" si="18"/>
        <v>2.3596399064662203E-2</v>
      </c>
      <c r="F48" s="4">
        <f t="shared" si="18"/>
        <v>2.663692390865827E-2</v>
      </c>
      <c r="G48" s="4">
        <f t="shared" si="18"/>
        <v>2.8996379475699816E-2</v>
      </c>
      <c r="H48" s="4">
        <f t="shared" si="18"/>
        <v>3.0732111121619575E-2</v>
      </c>
      <c r="I48" s="12"/>
      <c r="J48" s="2"/>
      <c r="K48" s="2">
        <v>313.26</v>
      </c>
      <c r="L48" s="13"/>
    </row>
    <row r="49" spans="1:12" ht="27" customHeight="1" thickBot="1" x14ac:dyDescent="0.25">
      <c r="A49" s="11"/>
      <c r="B49" s="5"/>
      <c r="C49" s="6">
        <f>1-$K$51*POWER((1+$K$51),2)*($K$51+$K$50*(1+$K$50)-1)*(C48/(1+POWER($K$50,2)))</f>
        <v>0.99247534131941617</v>
      </c>
      <c r="D49" s="6">
        <f t="shared" ref="D49:H49" si="19">1-$K$51*POWER((1+$K$51),2)*($K$51+$K$50*(1+$K$50)-1)*(D48/(1+POWER($K$50,2)))</f>
        <v>0.9928623896006683</v>
      </c>
      <c r="E49" s="6">
        <f t="shared" si="19"/>
        <v>0.99258960007749397</v>
      </c>
      <c r="F49" s="6">
        <f t="shared" si="19"/>
        <v>0.99163472959040899</v>
      </c>
      <c r="G49" s="6">
        <f t="shared" si="19"/>
        <v>0.99089374748957026</v>
      </c>
      <c r="H49" s="7">
        <f t="shared" si="19"/>
        <v>0.99034864458555649</v>
      </c>
      <c r="I49" s="12"/>
      <c r="J49" s="2"/>
      <c r="K49" s="20">
        <v>1.92</v>
      </c>
      <c r="L49" s="13"/>
    </row>
    <row r="50" spans="1:12" ht="27" customHeight="1" x14ac:dyDescent="0.2">
      <c r="A50" s="11"/>
      <c r="B50" s="12"/>
      <c r="C50" s="12"/>
      <c r="D50" s="12"/>
      <c r="E50" s="12"/>
      <c r="F50" s="12"/>
      <c r="G50" s="12"/>
      <c r="H50" s="12"/>
      <c r="I50" s="12"/>
      <c r="J50" s="2"/>
      <c r="K50" s="20">
        <v>3.02</v>
      </c>
      <c r="L50" s="13"/>
    </row>
    <row r="51" spans="1:12" ht="30" customHeight="1" x14ac:dyDescent="0.2">
      <c r="A51" s="11"/>
      <c r="B51" s="12"/>
      <c r="C51" s="12"/>
      <c r="D51" s="12"/>
      <c r="E51" s="12"/>
      <c r="F51" s="12"/>
      <c r="G51" s="12"/>
      <c r="H51" s="12"/>
      <c r="I51" s="12"/>
      <c r="J51" s="2"/>
      <c r="K51" s="2">
        <v>0.19600000000000001</v>
      </c>
      <c r="L51" s="13"/>
    </row>
    <row r="52" spans="1:12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</row>
    <row r="53" spans="1:12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</row>
    <row r="54" spans="1:12" ht="28" customHeight="1" x14ac:dyDescent="0.2">
      <c r="A54" s="11"/>
      <c r="B54" s="2"/>
      <c r="C54" s="2">
        <v>0.2</v>
      </c>
      <c r="D54" s="2">
        <v>0.4</v>
      </c>
      <c r="E54" s="2">
        <v>0.8</v>
      </c>
      <c r="F54" s="3" t="s">
        <v>0</v>
      </c>
      <c r="G54" s="3" t="s">
        <v>1</v>
      </c>
      <c r="H54" s="3" t="s">
        <v>2</v>
      </c>
      <c r="I54" s="12"/>
      <c r="J54" s="2"/>
      <c r="K54" s="2">
        <v>15.65</v>
      </c>
      <c r="L54" s="13"/>
    </row>
    <row r="55" spans="1:12" ht="30" customHeight="1" x14ac:dyDescent="0.2">
      <c r="A55" s="11"/>
      <c r="B55" s="2"/>
      <c r="C55" s="2">
        <f>(C54*$K$56*$K$54)/$K$55</f>
        <v>4302342.2553751646</v>
      </c>
      <c r="D55" s="2">
        <f t="shared" ref="D55:H55" si="20">(D54*$K$56*$K$54)/$K$55</f>
        <v>8604684.5107503291</v>
      </c>
      <c r="E55" s="2">
        <f t="shared" si="20"/>
        <v>17209369.021500658</v>
      </c>
      <c r="F55" s="2">
        <f t="shared" si="20"/>
        <v>27965224.659938566</v>
      </c>
      <c r="G55" s="2">
        <f t="shared" si="20"/>
        <v>34418738.043001316</v>
      </c>
      <c r="H55" s="2">
        <f t="shared" si="20"/>
        <v>38721080.298376486</v>
      </c>
      <c r="I55" s="12"/>
      <c r="J55" s="2"/>
      <c r="K55" s="2">
        <v>2.2790000000000001E-4</v>
      </c>
      <c r="L55" s="13"/>
    </row>
    <row r="56" spans="1:12" ht="27" customHeight="1" thickBot="1" x14ac:dyDescent="0.25">
      <c r="A56" s="11"/>
      <c r="B56" s="4"/>
      <c r="C56" s="4">
        <f>(0.093/POWER(C55,0.2))*($K$54/$K$57)*(1+0.4*C54+0.147*POWER(C54,2)-0.006*POWER(C54,3))</f>
        <v>5.1936153806574438E-2</v>
      </c>
      <c r="D56" s="4">
        <f t="shared" ref="D56:H56" si="21">(0.093/POWER(D55,0.2))*($K$54/$K$57)*(1+0.4*D54+0.147*POWER(D54,2)-0.006*POWER(D54,3))</f>
        <v>4.9264697210469707E-2</v>
      </c>
      <c r="E56" s="4">
        <f t="shared" si="21"/>
        <v>5.1147525287304818E-2</v>
      </c>
      <c r="F56" s="4">
        <f t="shared" si="21"/>
        <v>5.7738163160431268E-2</v>
      </c>
      <c r="G56" s="4">
        <f t="shared" si="21"/>
        <v>6.2852516115253915E-2</v>
      </c>
      <c r="H56" s="4">
        <f t="shared" si="21"/>
        <v>6.6614885873807844E-2</v>
      </c>
      <c r="I56" s="12"/>
      <c r="J56" s="2"/>
      <c r="K56" s="2">
        <v>313.26</v>
      </c>
      <c r="L56" s="13"/>
    </row>
    <row r="57" spans="1:12" ht="28" customHeight="1" thickBot="1" x14ac:dyDescent="0.25">
      <c r="A57" s="11"/>
      <c r="B57" s="5"/>
      <c r="C57" s="6">
        <f>1-$K$59*POWER((1+$K$59),2)*($K$59+$K$58*(1+$K$58)-1)*(C56/(1+POWER($K$58,2)))</f>
        <v>0.9725822382182745</v>
      </c>
      <c r="D57" s="6">
        <f t="shared" ref="D57:H57" si="22">1-$K$59*POWER((1+$K$59),2)*($K$59+$K$58*(1+$K$58)-1)*(D56/(1+POWER($K$58,2)))</f>
        <v>0.97399253442224454</v>
      </c>
      <c r="E57" s="6">
        <f t="shared" si="22"/>
        <v>0.97299856532936813</v>
      </c>
      <c r="F57" s="6">
        <f t="shared" si="22"/>
        <v>0.96951928305775481</v>
      </c>
      <c r="G57" s="6">
        <f t="shared" si="22"/>
        <v>0.96681935053088286</v>
      </c>
      <c r="H57" s="7">
        <f t="shared" si="22"/>
        <v>0.9648331472752667</v>
      </c>
      <c r="I57" s="12"/>
      <c r="J57" s="2"/>
      <c r="K57" s="20">
        <v>1.4339999999999999</v>
      </c>
      <c r="L57" s="13"/>
    </row>
    <row r="58" spans="1:12" ht="27" customHeight="1" x14ac:dyDescent="0.2">
      <c r="A58" s="11"/>
      <c r="B58" s="12"/>
      <c r="C58" s="12"/>
      <c r="D58" s="12"/>
      <c r="E58" s="12"/>
      <c r="F58" s="12"/>
      <c r="G58" s="12"/>
      <c r="H58" s="12"/>
      <c r="I58" s="12"/>
      <c r="J58" s="2"/>
      <c r="K58" s="20">
        <v>12.85</v>
      </c>
      <c r="L58" s="13"/>
    </row>
    <row r="59" spans="1:12" ht="30" customHeight="1" x14ac:dyDescent="0.2">
      <c r="A59" s="11"/>
      <c r="B59" s="12"/>
      <c r="C59" s="12"/>
      <c r="D59" s="12"/>
      <c r="E59" s="12"/>
      <c r="F59" s="12"/>
      <c r="G59" s="12"/>
      <c r="H59" s="12"/>
      <c r="I59" s="12"/>
      <c r="J59" s="2"/>
      <c r="K59" s="2">
        <v>0.29499999999999998</v>
      </c>
      <c r="L59" s="13"/>
    </row>
    <row r="60" spans="1:12" x14ac:dyDescent="0.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1" spans="1:12" x14ac:dyDescent="0.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</row>
    <row r="62" spans="1:12" ht="27" customHeight="1" x14ac:dyDescent="0.2">
      <c r="A62" s="11"/>
      <c r="B62" s="2"/>
      <c r="C62" s="2">
        <v>0.2</v>
      </c>
      <c r="D62" s="2">
        <v>0.4</v>
      </c>
      <c r="E62" s="2">
        <v>0.8</v>
      </c>
      <c r="F62" s="3" t="s">
        <v>0</v>
      </c>
      <c r="G62" s="3" t="s">
        <v>1</v>
      </c>
      <c r="H62" s="3" t="s">
        <v>2</v>
      </c>
      <c r="I62" s="12"/>
      <c r="J62" s="12"/>
      <c r="K62" s="12"/>
      <c r="L62" s="13"/>
    </row>
    <row r="63" spans="1:12" ht="33" customHeight="1" x14ac:dyDescent="0.2">
      <c r="A63" s="11"/>
      <c r="B63" s="2"/>
      <c r="C63" s="2">
        <v>1.1499999999999999</v>
      </c>
      <c r="D63" s="2">
        <v>1.1499999999999999</v>
      </c>
      <c r="E63" s="2">
        <v>1.1499999999999999</v>
      </c>
      <c r="F63" s="2">
        <v>1.1561999999999999</v>
      </c>
      <c r="G63" s="2">
        <v>1.0931</v>
      </c>
      <c r="H63" s="2">
        <v>1.0751999999999999</v>
      </c>
      <c r="I63" s="12"/>
      <c r="J63" s="12"/>
      <c r="K63" s="12"/>
      <c r="L63" s="13"/>
    </row>
    <row r="64" spans="1:12" ht="28" customHeight="1" x14ac:dyDescent="0.2">
      <c r="A64" s="11"/>
      <c r="B64" s="2"/>
      <c r="C64" s="2">
        <v>0.3</v>
      </c>
      <c r="D64" s="2">
        <v>0.3</v>
      </c>
      <c r="E64" s="2">
        <v>0.3</v>
      </c>
      <c r="F64" s="2">
        <v>2.5807000000000002</v>
      </c>
      <c r="G64" s="2">
        <v>1.9503999999999999</v>
      </c>
      <c r="H64" s="2">
        <v>1.5201</v>
      </c>
      <c r="I64" s="12"/>
      <c r="J64" s="12"/>
      <c r="K64" s="12"/>
      <c r="L64" s="13"/>
    </row>
    <row r="65" spans="1:12" ht="29" customHeight="1" x14ac:dyDescent="0.2">
      <c r="A65" s="11"/>
      <c r="B65" s="2"/>
      <c r="C65" s="2">
        <v>2.3759999999999999</v>
      </c>
      <c r="D65" s="2">
        <v>2.3759999999999999</v>
      </c>
      <c r="E65" s="2">
        <v>2.3759999999999999</v>
      </c>
      <c r="F65" s="2">
        <v>2.3759999999999999</v>
      </c>
      <c r="G65" s="2">
        <v>2.3759999999999999</v>
      </c>
      <c r="H65" s="2">
        <v>2.3759999999999999</v>
      </c>
      <c r="I65" s="12"/>
      <c r="J65" s="12"/>
      <c r="K65" s="12"/>
      <c r="L65" s="13"/>
    </row>
    <row r="66" spans="1:12" ht="28" customHeight="1" x14ac:dyDescent="0.2">
      <c r="A66" s="11"/>
      <c r="B66" s="2"/>
      <c r="C66" s="2">
        <v>0.99247534131941617</v>
      </c>
      <c r="D66" s="2">
        <v>0.9928623896006683</v>
      </c>
      <c r="E66" s="2">
        <v>0.99258960007749397</v>
      </c>
      <c r="F66" s="2">
        <v>0.99163472959040899</v>
      </c>
      <c r="G66" s="2">
        <v>0.99089374748957026</v>
      </c>
      <c r="H66" s="2">
        <v>0.99034864458555649</v>
      </c>
      <c r="I66" s="12"/>
      <c r="J66" s="12"/>
      <c r="K66" s="12"/>
      <c r="L66" s="13"/>
    </row>
    <row r="67" spans="1:12" ht="25" customHeight="1" thickBot="1" x14ac:dyDescent="0.25">
      <c r="A67" s="11"/>
      <c r="B67" s="4"/>
      <c r="C67" s="4">
        <v>0.871</v>
      </c>
      <c r="D67" s="4">
        <v>0.871</v>
      </c>
      <c r="E67" s="4">
        <v>0.871</v>
      </c>
      <c r="F67" s="4">
        <v>0.871</v>
      </c>
      <c r="G67" s="4">
        <v>0.871</v>
      </c>
      <c r="H67" s="4">
        <v>0.871</v>
      </c>
      <c r="I67" s="12"/>
      <c r="J67" s="12"/>
      <c r="K67" s="12"/>
      <c r="L67" s="13"/>
    </row>
    <row r="68" spans="1:12" ht="27" customHeight="1" thickBot="1" x14ac:dyDescent="0.25">
      <c r="A68" s="11"/>
      <c r="B68" s="5"/>
      <c r="C68" s="6">
        <f>(C63+C64)*C65*C66*C67</f>
        <v>2.9781894359907914</v>
      </c>
      <c r="D68" s="6">
        <f t="shared" ref="D68:H68" si="23">(D63+D64)*D65*D66*D67</f>
        <v>2.9793508785520859</v>
      </c>
      <c r="E68" s="6">
        <f t="shared" si="23"/>
        <v>2.9785323001528612</v>
      </c>
      <c r="F68" s="6">
        <f t="shared" si="23"/>
        <v>7.6688067870134606</v>
      </c>
      <c r="G68" s="6">
        <f t="shared" si="23"/>
        <v>6.2411552437022042</v>
      </c>
      <c r="H68" s="7">
        <f t="shared" si="23"/>
        <v>5.3191258962702959</v>
      </c>
      <c r="I68" s="12"/>
      <c r="J68" s="12"/>
      <c r="K68" s="12"/>
      <c r="L68" s="13"/>
    </row>
    <row r="69" spans="1:12" x14ac:dyDescent="0.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</row>
    <row r="70" spans="1:12" x14ac:dyDescent="0.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</row>
    <row r="71" spans="1:12" ht="29" customHeight="1" x14ac:dyDescent="0.2">
      <c r="A71" s="11"/>
      <c r="B71" s="2"/>
      <c r="C71" s="2">
        <v>0.2</v>
      </c>
      <c r="D71" s="2">
        <v>0.4</v>
      </c>
      <c r="E71" s="2">
        <v>0.8</v>
      </c>
      <c r="F71" s="3" t="s">
        <v>0</v>
      </c>
      <c r="G71" s="3" t="s">
        <v>1</v>
      </c>
      <c r="H71" s="3" t="s">
        <v>2</v>
      </c>
      <c r="I71" s="12"/>
      <c r="J71" s="12"/>
      <c r="K71" s="12"/>
      <c r="L71" s="13"/>
    </row>
    <row r="72" spans="1:12" ht="32" customHeight="1" x14ac:dyDescent="0.2">
      <c r="A72" s="11"/>
      <c r="B72" s="2"/>
      <c r="C72" s="2">
        <v>1.25</v>
      </c>
      <c r="D72" s="2">
        <v>1.25</v>
      </c>
      <c r="E72" s="2">
        <v>1.25</v>
      </c>
      <c r="F72" s="2">
        <v>2.2982</v>
      </c>
      <c r="G72" s="2">
        <v>1.8633999999999999</v>
      </c>
      <c r="H72" s="2">
        <v>1.7204999999999999</v>
      </c>
      <c r="I72" s="12"/>
      <c r="J72" s="12"/>
      <c r="K72" s="12"/>
      <c r="L72" s="13"/>
    </row>
    <row r="73" spans="1:12" ht="29" customHeight="1" x14ac:dyDescent="0.2">
      <c r="A73" s="11"/>
      <c r="B73" s="2"/>
      <c r="C73" s="2">
        <v>0.45</v>
      </c>
      <c r="D73" s="2">
        <v>0.45</v>
      </c>
      <c r="E73" s="2">
        <v>0.45</v>
      </c>
      <c r="F73" s="2">
        <v>1.8245</v>
      </c>
      <c r="G73" s="2">
        <v>1.4715</v>
      </c>
      <c r="H73" s="2">
        <v>1.4468000000000001</v>
      </c>
      <c r="I73" s="12"/>
      <c r="J73" s="12"/>
      <c r="K73" s="12"/>
      <c r="L73" s="13"/>
    </row>
    <row r="74" spans="1:12" ht="31" customHeight="1" x14ac:dyDescent="0.2">
      <c r="A74" s="11"/>
      <c r="B74" s="2"/>
      <c r="C74" s="2">
        <v>3.76</v>
      </c>
      <c r="D74" s="2">
        <v>3.76</v>
      </c>
      <c r="E74" s="2">
        <v>3.76</v>
      </c>
      <c r="F74" s="2">
        <v>3.76</v>
      </c>
      <c r="G74" s="2">
        <v>3.76</v>
      </c>
      <c r="H74" s="2">
        <v>3.76</v>
      </c>
      <c r="I74" s="12"/>
      <c r="J74" s="12"/>
      <c r="K74" s="12"/>
      <c r="L74" s="13"/>
    </row>
    <row r="75" spans="1:12" ht="26" customHeight="1" x14ac:dyDescent="0.2">
      <c r="A75" s="11"/>
      <c r="B75" s="2"/>
      <c r="C75" s="2">
        <v>0.9725822382182745</v>
      </c>
      <c r="D75" s="2">
        <v>0.97399253442224454</v>
      </c>
      <c r="E75" s="2">
        <v>0.97299856532936813</v>
      </c>
      <c r="F75" s="2">
        <v>0.96951928305775481</v>
      </c>
      <c r="G75" s="2">
        <v>0.96681935053088286</v>
      </c>
      <c r="H75" s="2">
        <v>0.9648331472752667</v>
      </c>
      <c r="I75" s="12"/>
      <c r="J75" s="12"/>
      <c r="K75" s="12"/>
      <c r="L75" s="13"/>
    </row>
    <row r="76" spans="1:12" ht="28" customHeight="1" thickBot="1" x14ac:dyDescent="0.25">
      <c r="A76" s="11"/>
      <c r="B76" s="4"/>
      <c r="C76" s="4">
        <v>0.92600000000000005</v>
      </c>
      <c r="D76" s="4">
        <v>0.92600000000000005</v>
      </c>
      <c r="E76" s="4">
        <v>0.92600000000000005</v>
      </c>
      <c r="F76" s="4">
        <v>0.92600000000000005</v>
      </c>
      <c r="G76" s="4">
        <v>0.92600000000000005</v>
      </c>
      <c r="H76" s="4">
        <v>0.92600000000000005</v>
      </c>
      <c r="I76" s="12"/>
      <c r="J76" s="12"/>
      <c r="K76" s="12"/>
      <c r="L76" s="13"/>
    </row>
    <row r="77" spans="1:12" ht="30" customHeight="1" thickBot="1" x14ac:dyDescent="0.25">
      <c r="A77" s="11"/>
      <c r="B77" s="5"/>
      <c r="C77" s="6">
        <f>(C72+C73)*C74*C75*C76</f>
        <v>5.7567064873560607</v>
      </c>
      <c r="D77" s="6">
        <f t="shared" ref="D77" si="24">(D72+D73)*D74*D75*D76</f>
        <v>5.7650540193049897</v>
      </c>
      <c r="E77" s="6">
        <f t="shared" ref="E77" si="25">(E72+E73)*E74*E75*E76</f>
        <v>5.7591707241960073</v>
      </c>
      <c r="F77" s="6">
        <f t="shared" ref="F77" si="26">(F72+F73)*F74*F75*F76</f>
        <v>13.916724061333417</v>
      </c>
      <c r="G77" s="6">
        <f t="shared" ref="G77" si="27">(G72+G73)*G74*G75*G76</f>
        <v>11.226050237957008</v>
      </c>
      <c r="H77" s="7">
        <f t="shared" ref="H77" si="28">(H72+H73)*H74*H75*H76</f>
        <v>10.639966187438196</v>
      </c>
      <c r="I77" s="12"/>
      <c r="J77" s="12"/>
      <c r="K77" s="12"/>
      <c r="L77" s="13"/>
    </row>
    <row r="78" spans="1:12" x14ac:dyDescent="0.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7"/>
    </row>
    <row r="79" spans="1:12" ht="17" thickBot="1" x14ac:dyDescent="0.2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8"/>
    </row>
    <row r="81" spans="1:12" ht="17" thickBot="1" x14ac:dyDescent="0.25"/>
    <row r="82" spans="1:12" x14ac:dyDescent="0.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10"/>
    </row>
    <row r="83" spans="1:12" ht="30" customHeight="1" x14ac:dyDescent="0.2">
      <c r="A83" s="11"/>
      <c r="B83" s="4"/>
      <c r="C83" s="4">
        <v>0.2</v>
      </c>
      <c r="D83" s="4">
        <v>0.4</v>
      </c>
      <c r="E83" s="4">
        <v>0.8</v>
      </c>
      <c r="F83" s="24" t="s">
        <v>0</v>
      </c>
      <c r="G83" s="24" t="s">
        <v>1</v>
      </c>
      <c r="H83" s="24" t="s">
        <v>2</v>
      </c>
      <c r="I83" s="12"/>
      <c r="J83" s="2"/>
      <c r="K83" s="2">
        <v>8.1170000000000009</v>
      </c>
      <c r="L83" s="13"/>
    </row>
    <row r="84" spans="1:12" ht="33" customHeight="1" x14ac:dyDescent="0.2">
      <c r="A84" s="11"/>
      <c r="B84" s="2"/>
      <c r="C84" s="2">
        <f>0.5*(1+SQRT(1+POWER($K$83/(2*$K$84),2)*(1-POWER(C83,2))))</f>
        <v>1.0734856079340651</v>
      </c>
      <c r="D84" s="2">
        <f t="shared" ref="D84:E84" si="29">0.5*(1+SQRT(1+POWER($K$83/(2*$K$84),2)*(1-POWER(D83,2))))</f>
        <v>1.0648230029788679</v>
      </c>
      <c r="E84" s="2">
        <f t="shared" si="29"/>
        <v>1.0287552869147638</v>
      </c>
      <c r="F84" s="2">
        <f>SQRT(1-POWER($K$83/(2*$K$84),2)*(POWER(F83,2)-1))</f>
        <v>0.87931990213512445</v>
      </c>
      <c r="G84" s="2">
        <f t="shared" ref="G84" si="30">SQRT(1-POWER($K$83/(2*$K$84),2)*(POWER(G83,2)-1))</f>
        <v>0.69802770267462999</v>
      </c>
      <c r="H84" s="2">
        <f>SQRT(1-POWER($K$83/(2*$K$84),2)*(POWER(H83,2)-1))</f>
        <v>0.51354948148154078</v>
      </c>
      <c r="I84" s="12"/>
      <c r="J84" s="2"/>
      <c r="K84" s="2">
        <v>7.0789999999999997</v>
      </c>
      <c r="L84" s="13"/>
    </row>
    <row r="85" spans="1:12" x14ac:dyDescent="0.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</row>
    <row r="86" spans="1:12" x14ac:dyDescent="0.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23"/>
      <c r="L86" s="13"/>
    </row>
    <row r="87" spans="1:12" ht="29" customHeight="1" x14ac:dyDescent="0.2">
      <c r="A87" s="11"/>
      <c r="B87" s="4"/>
      <c r="C87" s="4">
        <v>0.2</v>
      </c>
      <c r="D87" s="4">
        <v>0.4</v>
      </c>
      <c r="E87" s="4">
        <v>0.8</v>
      </c>
      <c r="F87" s="24" t="s">
        <v>0</v>
      </c>
      <c r="G87" s="24" t="s">
        <v>1</v>
      </c>
      <c r="H87" s="24" t="s">
        <v>2</v>
      </c>
      <c r="I87" s="12"/>
      <c r="J87" s="12"/>
      <c r="K87" s="23"/>
      <c r="L87" s="13"/>
    </row>
    <row r="88" spans="1:12" ht="32" customHeight="1" x14ac:dyDescent="0.2">
      <c r="A88" s="11"/>
      <c r="B88" s="2"/>
      <c r="C88" s="2">
        <v>5.8000000000000003E-2</v>
      </c>
      <c r="D88" s="2">
        <v>5.9700000000000003E-2</v>
      </c>
      <c r="E88" s="2">
        <v>7.1999999999999995E-2</v>
      </c>
      <c r="F88" s="2">
        <v>6.1499999999999999E-2</v>
      </c>
      <c r="G88" s="2">
        <v>4.9200000000000001E-2</v>
      </c>
      <c r="H88" s="2">
        <v>4.3900000000000002E-2</v>
      </c>
      <c r="I88" s="12"/>
      <c r="J88" s="2"/>
      <c r="K88" s="2">
        <v>5.18</v>
      </c>
      <c r="L88" s="13"/>
    </row>
    <row r="89" spans="1:12" ht="25" customHeight="1" x14ac:dyDescent="0.2">
      <c r="A89" s="11"/>
      <c r="B89" s="2"/>
      <c r="C89" s="2" t="s">
        <v>3</v>
      </c>
      <c r="D89" s="2" t="s">
        <v>3</v>
      </c>
      <c r="E89" s="2" t="s">
        <v>3</v>
      </c>
      <c r="F89" s="2">
        <f>DEGREES(ASIN(1/F87))</f>
        <v>50.284862768173788</v>
      </c>
      <c r="G89" s="2">
        <f t="shared" ref="G89:H89" si="31">DEGREES(ASIN(1/G87))</f>
        <v>38.682187453489441</v>
      </c>
      <c r="H89" s="2">
        <f t="shared" si="31"/>
        <v>33.748988595888584</v>
      </c>
      <c r="I89" s="12"/>
      <c r="J89" s="2"/>
      <c r="K89" s="2">
        <v>9.81</v>
      </c>
      <c r="L89" s="13"/>
    </row>
    <row r="90" spans="1:12" ht="27" customHeight="1" x14ac:dyDescent="0.2">
      <c r="A90" s="11"/>
      <c r="B90" s="2"/>
      <c r="C90" s="2">
        <v>3.0979999999999999</v>
      </c>
      <c r="D90" s="2">
        <v>3.0979999999999999</v>
      </c>
      <c r="E90" s="2">
        <v>3.0979999999999999</v>
      </c>
      <c r="F90" s="2">
        <v>3.0979999999999999</v>
      </c>
      <c r="G90" s="2">
        <v>2.7280000000000002</v>
      </c>
      <c r="H90" s="2">
        <v>2.6</v>
      </c>
      <c r="I90" s="12"/>
      <c r="J90" s="2"/>
      <c r="K90" s="2">
        <v>1</v>
      </c>
      <c r="L90" s="13"/>
    </row>
    <row r="91" spans="1:12" ht="27" customHeight="1" x14ac:dyDescent="0.2">
      <c r="A91" s="11"/>
      <c r="B91" s="2"/>
      <c r="C91" s="2">
        <f>C90/($K$89/2)</f>
        <v>0.63160040774719672</v>
      </c>
      <c r="D91" s="2">
        <f t="shared" ref="D91:E91" si="32">D90/($K$89/2)</f>
        <v>0.63160040774719672</v>
      </c>
      <c r="E91" s="2">
        <f t="shared" si="32"/>
        <v>0.63160040774719672</v>
      </c>
      <c r="F91" s="2">
        <f>F90/($K$89/2)</f>
        <v>0.63160040774719672</v>
      </c>
      <c r="G91" s="2">
        <f t="shared" ref="G91:H91" si="33">G90/($K$89/2)</f>
        <v>0.5561671763506626</v>
      </c>
      <c r="H91" s="2">
        <f t="shared" si="33"/>
        <v>0.5300713557594291</v>
      </c>
      <c r="I91" s="12"/>
      <c r="J91" s="2"/>
      <c r="K91" s="2">
        <v>3.1819999999999999</v>
      </c>
      <c r="L91" s="13"/>
    </row>
    <row r="92" spans="1:12" ht="28" customHeight="1" x14ac:dyDescent="0.2">
      <c r="A92" s="11"/>
      <c r="B92" s="2"/>
      <c r="C92" s="2">
        <f>$K$88</f>
        <v>5.18</v>
      </c>
      <c r="D92" s="2">
        <f t="shared" ref="D92:F92" si="34">$K$88</f>
        <v>5.18</v>
      </c>
      <c r="E92" s="2">
        <f t="shared" si="34"/>
        <v>5.18</v>
      </c>
      <c r="F92" s="2">
        <f t="shared" si="34"/>
        <v>5.18</v>
      </c>
      <c r="G92" s="2">
        <f>2.411*2</f>
        <v>4.8220000000000001</v>
      </c>
      <c r="H92" s="2">
        <f>1.973*2</f>
        <v>3.9460000000000002</v>
      </c>
      <c r="I92" s="12"/>
      <c r="J92" s="12"/>
      <c r="K92" s="12"/>
      <c r="L92" s="13"/>
    </row>
    <row r="93" spans="1:12" ht="29" customHeight="1" x14ac:dyDescent="0.2">
      <c r="A93" s="11"/>
      <c r="B93" s="2"/>
      <c r="C93" s="2">
        <f>C92/$K$88</f>
        <v>1</v>
      </c>
      <c r="D93" s="2">
        <f t="shared" ref="D93:E93" si="35">D92/$K$88</f>
        <v>1</v>
      </c>
      <c r="E93" s="2">
        <f t="shared" si="35"/>
        <v>1</v>
      </c>
      <c r="F93" s="2">
        <f>F92/$K$88</f>
        <v>1</v>
      </c>
      <c r="G93" s="2">
        <f t="shared" ref="G93:H93" si="36">G92/$K$88</f>
        <v>0.93088803088803096</v>
      </c>
      <c r="H93" s="2">
        <f t="shared" si="36"/>
        <v>0.76177606177606183</v>
      </c>
      <c r="I93" s="12"/>
      <c r="J93" s="12"/>
      <c r="K93" s="12"/>
      <c r="L93" s="13"/>
    </row>
    <row r="94" spans="1:12" ht="30" customHeight="1" x14ac:dyDescent="0.2">
      <c r="A94" s="11"/>
      <c r="B94" s="2"/>
      <c r="C94" s="2">
        <v>2.9780000000000002</v>
      </c>
      <c r="D94" s="2">
        <v>2.9790000000000001</v>
      </c>
      <c r="E94" s="2">
        <v>2.9790000000000001</v>
      </c>
      <c r="F94" s="2">
        <v>7.6689999999999996</v>
      </c>
      <c r="G94" s="2">
        <v>6.2409999999999997</v>
      </c>
      <c r="H94" s="2">
        <v>5.319</v>
      </c>
      <c r="I94" s="12"/>
      <c r="J94" s="12"/>
      <c r="K94" s="12"/>
      <c r="L94" s="13"/>
    </row>
    <row r="95" spans="1:12" ht="30" customHeight="1" thickBot="1" x14ac:dyDescent="0.25">
      <c r="A95" s="11"/>
      <c r="B95" s="4"/>
      <c r="C95" s="4">
        <f t="shared" ref="C95" si="37">(C88/(2*PI()*$K$91*C91))*C94*C93*$K$90</f>
        <v>1.3678240691559006E-2</v>
      </c>
      <c r="D95" s="4">
        <f t="shared" ref="D95" si="38">(D88/(2*PI()*$K$91*D91))*D94*D93*$K$90</f>
        <v>1.4083882364368647E-2</v>
      </c>
      <c r="E95" s="4">
        <f t="shared" ref="E95" si="39">(E88/(2*PI()*$K$91*E91))*E94*E93*$K$90</f>
        <v>1.6985586771097863E-2</v>
      </c>
      <c r="F95" s="4">
        <f t="shared" ref="F95:H95" si="40">(F88/(2*PI()*$K$91*F91))*F94*F93*$K$90</f>
        <v>3.7350068974834463E-2</v>
      </c>
      <c r="G95" s="4">
        <f t="shared" si="40"/>
        <v>2.5705812397293675E-2</v>
      </c>
      <c r="H95" s="4">
        <f t="shared" si="40"/>
        <v>1.6784463029638527E-2</v>
      </c>
      <c r="I95" s="12"/>
      <c r="J95" s="12"/>
      <c r="K95" s="12"/>
      <c r="L95" s="13"/>
    </row>
    <row r="96" spans="1:12" ht="30" customHeight="1" thickBot="1" x14ac:dyDescent="0.25">
      <c r="A96" s="11"/>
      <c r="B96" s="5"/>
      <c r="C96" s="6">
        <f>1-C95</f>
        <v>0.98632175930844102</v>
      </c>
      <c r="D96" s="6">
        <f t="shared" ref="D96:H96" si="41">1-D95</f>
        <v>0.98591611763563136</v>
      </c>
      <c r="E96" s="6">
        <f t="shared" si="41"/>
        <v>0.98301441322890215</v>
      </c>
      <c r="F96" s="6">
        <f t="shared" si="41"/>
        <v>0.9626499310251655</v>
      </c>
      <c r="G96" s="6">
        <f t="shared" si="41"/>
        <v>0.97429418760270636</v>
      </c>
      <c r="H96" s="7">
        <f t="shared" si="41"/>
        <v>0.98321553697036146</v>
      </c>
      <c r="I96" s="12"/>
      <c r="J96" s="12"/>
      <c r="K96" s="12"/>
      <c r="L96" s="13"/>
    </row>
    <row r="97" spans="1:12" x14ac:dyDescent="0.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</row>
    <row r="98" spans="1:12" x14ac:dyDescent="0.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</row>
    <row r="99" spans="1:12" ht="25" customHeight="1" x14ac:dyDescent="0.2">
      <c r="A99" s="11"/>
      <c r="B99" s="4"/>
      <c r="C99" s="4">
        <v>0.2</v>
      </c>
      <c r="D99" s="4">
        <v>0.4</v>
      </c>
      <c r="E99" s="4">
        <v>0.8</v>
      </c>
      <c r="F99" s="24" t="s">
        <v>0</v>
      </c>
      <c r="G99" s="24" t="s">
        <v>1</v>
      </c>
      <c r="H99" s="24" t="s">
        <v>2</v>
      </c>
      <c r="I99" s="12"/>
      <c r="J99" s="2"/>
      <c r="K99" s="2">
        <v>2.1349999999999998</v>
      </c>
      <c r="L99" s="13"/>
    </row>
    <row r="100" spans="1:12" ht="31" customHeight="1" x14ac:dyDescent="0.2">
      <c r="A100" s="11"/>
      <c r="B100" s="2"/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12"/>
      <c r="J100" s="2"/>
      <c r="K100" s="2" t="s">
        <v>4</v>
      </c>
      <c r="L100" s="13"/>
    </row>
    <row r="101" spans="1:12" ht="35" customHeight="1" x14ac:dyDescent="0.2">
      <c r="A101" s="11"/>
      <c r="B101" s="2"/>
      <c r="C101" s="2">
        <v>0.99</v>
      </c>
      <c r="D101" s="2">
        <v>0.99</v>
      </c>
      <c r="E101" s="2">
        <v>0.98</v>
      </c>
      <c r="F101" s="2">
        <v>0.95</v>
      </c>
      <c r="G101" s="2">
        <v>0.93</v>
      </c>
      <c r="H101" s="2">
        <v>0.92500000000000004</v>
      </c>
      <c r="I101" s="12"/>
      <c r="J101" s="2"/>
      <c r="K101" s="2">
        <v>5.18</v>
      </c>
      <c r="L101" s="13"/>
    </row>
    <row r="102" spans="1:12" ht="30" customHeight="1" x14ac:dyDescent="0.2">
      <c r="A102" s="11"/>
      <c r="B102" s="2"/>
      <c r="C102" s="2">
        <f>$K$88</f>
        <v>5.18</v>
      </c>
      <c r="D102" s="2">
        <f t="shared" ref="D102:F102" si="42">$K$88</f>
        <v>5.18</v>
      </c>
      <c r="E102" s="2">
        <f t="shared" si="42"/>
        <v>5.18</v>
      </c>
      <c r="F102" s="2">
        <f t="shared" si="42"/>
        <v>5.18</v>
      </c>
      <c r="G102" s="2">
        <f>2.411*2</f>
        <v>4.8220000000000001</v>
      </c>
      <c r="H102" s="2">
        <f>1.973*2</f>
        <v>3.9460000000000002</v>
      </c>
      <c r="I102" s="12"/>
      <c r="J102" s="12"/>
      <c r="K102" s="12"/>
      <c r="L102" s="13"/>
    </row>
    <row r="103" spans="1:12" ht="29" customHeight="1" x14ac:dyDescent="0.2">
      <c r="A103" s="11"/>
      <c r="B103" s="2"/>
      <c r="C103" s="2">
        <f>C102/$K$101</f>
        <v>1</v>
      </c>
      <c r="D103" s="2">
        <f t="shared" ref="D103:E103" si="43">D102/$K$101</f>
        <v>1</v>
      </c>
      <c r="E103" s="2">
        <f t="shared" si="43"/>
        <v>1</v>
      </c>
      <c r="F103" s="2">
        <f>F102/$K$101</f>
        <v>1</v>
      </c>
      <c r="G103" s="2">
        <f t="shared" ref="G103:H103" si="44">G102/$K$101</f>
        <v>0.93088803088803096</v>
      </c>
      <c r="H103" s="2">
        <f t="shared" si="44"/>
        <v>0.76177606177606183</v>
      </c>
      <c r="I103" s="12"/>
      <c r="J103" s="12"/>
      <c r="K103" s="12"/>
      <c r="L103" s="13"/>
    </row>
    <row r="104" spans="1:12" ht="32" customHeight="1" x14ac:dyDescent="0.2">
      <c r="A104" s="11"/>
      <c r="B104" s="2"/>
      <c r="C104" s="2">
        <f>(C101+C103)/(1+C103)</f>
        <v>0.995</v>
      </c>
      <c r="D104" s="2">
        <f t="shared" ref="D104:H104" si="45">(D101+D103)/(1+D103)</f>
        <v>0.995</v>
      </c>
      <c r="E104" s="2">
        <f t="shared" si="45"/>
        <v>0.99</v>
      </c>
      <c r="F104" s="2">
        <f t="shared" si="45"/>
        <v>0.97499999999999998</v>
      </c>
      <c r="G104" s="2">
        <f t="shared" si="45"/>
        <v>0.96374725054988997</v>
      </c>
      <c r="H104" s="2">
        <f t="shared" si="45"/>
        <v>0.95742932281393822</v>
      </c>
      <c r="I104" s="12"/>
      <c r="J104" s="12"/>
      <c r="K104" s="12"/>
      <c r="L104" s="13"/>
    </row>
    <row r="105" spans="1:12" ht="30" customHeight="1" thickBot="1" x14ac:dyDescent="0.25">
      <c r="A105" s="11"/>
      <c r="B105" s="4"/>
      <c r="C105" s="4">
        <f>C100*C104</f>
        <v>0.995</v>
      </c>
      <c r="D105" s="4">
        <f t="shared" ref="D105:H105" si="46">D100*D104</f>
        <v>0.995</v>
      </c>
      <c r="E105" s="4">
        <f t="shared" si="46"/>
        <v>0.99</v>
      </c>
      <c r="F105" s="4">
        <f t="shared" si="46"/>
        <v>0.97499999999999998</v>
      </c>
      <c r="G105" s="4">
        <f t="shared" si="46"/>
        <v>0.96374725054988997</v>
      </c>
      <c r="H105" s="4">
        <f t="shared" si="46"/>
        <v>0.95742932281393822</v>
      </c>
      <c r="I105" s="12"/>
      <c r="J105" s="12"/>
      <c r="K105" s="12"/>
      <c r="L105" s="13"/>
    </row>
    <row r="106" spans="1:12" ht="28" customHeight="1" thickBot="1" x14ac:dyDescent="0.25">
      <c r="A106" s="11"/>
      <c r="B106" s="5"/>
      <c r="C106" s="6">
        <f>C100</f>
        <v>1</v>
      </c>
      <c r="D106" s="6">
        <f t="shared" ref="D106:H106" si="47">D100</f>
        <v>1</v>
      </c>
      <c r="E106" s="6">
        <f t="shared" si="47"/>
        <v>1</v>
      </c>
      <c r="F106" s="6">
        <f t="shared" si="47"/>
        <v>1</v>
      </c>
      <c r="G106" s="6">
        <f t="shared" si="47"/>
        <v>1</v>
      </c>
      <c r="H106" s="7">
        <f t="shared" si="47"/>
        <v>1</v>
      </c>
      <c r="I106" s="12"/>
      <c r="J106" s="12"/>
      <c r="K106" s="12"/>
      <c r="L106" s="13"/>
    </row>
    <row r="107" spans="1:12" ht="29" customHeight="1" thickBot="1" x14ac:dyDescent="0.25">
      <c r="A107" s="11"/>
      <c r="B107" s="5"/>
      <c r="C107" s="6">
        <f>C105</f>
        <v>0.995</v>
      </c>
      <c r="D107" s="6">
        <f t="shared" ref="D107:H107" si="48">D105</f>
        <v>0.995</v>
      </c>
      <c r="E107" s="6">
        <f t="shared" si="48"/>
        <v>0.99</v>
      </c>
      <c r="F107" s="6">
        <f t="shared" si="48"/>
        <v>0.97499999999999998</v>
      </c>
      <c r="G107" s="6">
        <f t="shared" si="48"/>
        <v>0.96374725054988997</v>
      </c>
      <c r="H107" s="7">
        <f t="shared" si="48"/>
        <v>0.95742932281393822</v>
      </c>
      <c r="I107" s="12"/>
      <c r="J107" s="12"/>
      <c r="K107" s="12"/>
      <c r="L107" s="13"/>
    </row>
    <row r="108" spans="1:12" ht="17" thickBot="1" x14ac:dyDescent="0.25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3"/>
    </row>
    <row r="109" spans="1:12" x14ac:dyDescent="0.2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7"/>
    </row>
    <row r="110" spans="1:12" ht="17" thickBo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8"/>
    </row>
    <row r="112" spans="1:12" ht="17" thickBot="1" x14ac:dyDescent="0.25"/>
    <row r="113" spans="1:17" ht="17" thickBo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7"/>
    </row>
    <row r="114" spans="1:17" ht="27" customHeight="1" thickBot="1" x14ac:dyDescent="0.25">
      <c r="A114" s="28"/>
      <c r="B114" s="29"/>
      <c r="C114" s="30">
        <v>0.2</v>
      </c>
      <c r="D114" s="30">
        <v>0.4</v>
      </c>
      <c r="E114" s="30">
        <v>0.8</v>
      </c>
      <c r="F114" s="31" t="s">
        <v>0</v>
      </c>
      <c r="G114" s="31" t="s">
        <v>1</v>
      </c>
      <c r="H114" s="32" t="s">
        <v>2</v>
      </c>
      <c r="I114" s="33"/>
      <c r="J114" s="33"/>
      <c r="K114" s="33"/>
      <c r="L114" s="33"/>
      <c r="M114" s="33"/>
      <c r="N114" s="33"/>
      <c r="O114" s="33"/>
      <c r="P114" s="33"/>
      <c r="Q114" s="34"/>
    </row>
    <row r="115" spans="1:17" ht="28" customHeight="1" thickBot="1" x14ac:dyDescent="0.25">
      <c r="A115" s="28"/>
      <c r="B115" s="29"/>
      <c r="C115" s="30">
        <f>C5</f>
        <v>4.3099999999999999E-2</v>
      </c>
      <c r="D115" s="30">
        <f t="shared" ref="D115:H115" si="49">D5</f>
        <v>4.2099999999999999E-2</v>
      </c>
      <c r="E115" s="30">
        <f t="shared" si="49"/>
        <v>3.7100000000000001E-2</v>
      </c>
      <c r="F115" s="30">
        <f t="shared" si="49"/>
        <v>4.0099999999999997E-2</v>
      </c>
      <c r="G115" s="30">
        <f t="shared" si="49"/>
        <v>4.6100000000000002E-2</v>
      </c>
      <c r="H115" s="35">
        <f t="shared" si="49"/>
        <v>4.9099999999999998E-2</v>
      </c>
      <c r="I115" s="33"/>
      <c r="J115" s="36"/>
      <c r="K115" s="37">
        <v>1</v>
      </c>
      <c r="L115" s="33"/>
      <c r="M115" s="38"/>
      <c r="N115" s="38">
        <v>31.7</v>
      </c>
      <c r="O115" s="33"/>
      <c r="P115" s="33"/>
      <c r="Q115" s="34"/>
    </row>
    <row r="116" spans="1:17" ht="27" customHeight="1" thickBot="1" x14ac:dyDescent="0.25">
      <c r="A116" s="28"/>
      <c r="B116" s="29"/>
      <c r="C116" s="30">
        <f>C14</f>
        <v>5.0911999999999999E-2</v>
      </c>
      <c r="D116" s="30">
        <f t="shared" ref="D116:H116" si="50">D14</f>
        <v>5.2503000000000001E-2</v>
      </c>
      <c r="E116" s="30">
        <f t="shared" si="50"/>
        <v>5.8866999999999996E-2</v>
      </c>
      <c r="F116" s="30">
        <f t="shared" si="50"/>
        <v>5.4094000000000003E-2</v>
      </c>
      <c r="G116" s="30">
        <f t="shared" si="50"/>
        <v>4.4547999999999997E-2</v>
      </c>
      <c r="H116" s="35">
        <f t="shared" si="50"/>
        <v>4.1366E-2</v>
      </c>
      <c r="I116" s="33"/>
      <c r="J116" s="36"/>
      <c r="K116" s="37">
        <f>N116/$N$115</f>
        <v>0.80987381703470029</v>
      </c>
      <c r="L116" s="33"/>
      <c r="M116" s="38"/>
      <c r="N116" s="38">
        <v>25.672999999999998</v>
      </c>
      <c r="O116" s="33"/>
      <c r="P116" s="33"/>
      <c r="Q116" s="34"/>
    </row>
    <row r="117" spans="1:17" ht="29" customHeight="1" thickBot="1" x14ac:dyDescent="0.25">
      <c r="A117" s="28"/>
      <c r="B117" s="29"/>
      <c r="C117" s="30">
        <f>C20</f>
        <v>4.2066000000000006E-2</v>
      </c>
      <c r="D117" s="30">
        <f t="shared" ref="D117:H117" si="51">D20</f>
        <v>4.3092000000000005E-2</v>
      </c>
      <c r="E117" s="30">
        <f t="shared" si="51"/>
        <v>4.7196000000000002E-2</v>
      </c>
      <c r="F117" s="30">
        <f t="shared" si="51"/>
        <v>4.4117999999999997E-2</v>
      </c>
      <c r="G117" s="30">
        <f t="shared" si="51"/>
        <v>3.8988000000000002E-2</v>
      </c>
      <c r="H117" s="35">
        <f t="shared" si="51"/>
        <v>3.5910000000000004E-2</v>
      </c>
      <c r="I117" s="33"/>
      <c r="J117" s="36"/>
      <c r="K117" s="37">
        <f>N117/$N$115</f>
        <v>0.61703470031545737</v>
      </c>
      <c r="L117" s="33"/>
      <c r="M117" s="38"/>
      <c r="N117" s="38">
        <v>19.559999999999999</v>
      </c>
      <c r="O117" s="33"/>
      <c r="P117" s="33"/>
      <c r="Q117" s="34"/>
    </row>
    <row r="118" spans="1:17" ht="31" customHeight="1" thickBot="1" x14ac:dyDescent="0.25">
      <c r="A118" s="28"/>
      <c r="B118" s="29"/>
      <c r="C118" s="30">
        <f>C68</f>
        <v>2.9781894359907914</v>
      </c>
      <c r="D118" s="30">
        <f t="shared" ref="D118:H118" si="52">D68</f>
        <v>2.9793508785520859</v>
      </c>
      <c r="E118" s="30">
        <f t="shared" si="52"/>
        <v>2.9785323001528612</v>
      </c>
      <c r="F118" s="30">
        <f t="shared" si="52"/>
        <v>7.6688067870134606</v>
      </c>
      <c r="G118" s="30">
        <f t="shared" si="52"/>
        <v>6.2411552437022042</v>
      </c>
      <c r="H118" s="35">
        <f t="shared" si="52"/>
        <v>5.3191258962702959</v>
      </c>
      <c r="I118" s="33"/>
      <c r="J118" s="36"/>
      <c r="K118" s="37">
        <f>N118/$N$115</f>
        <v>0.16340694006309148</v>
      </c>
      <c r="L118" s="33"/>
      <c r="M118" s="38"/>
      <c r="N118" s="38">
        <v>5.18</v>
      </c>
      <c r="O118" s="33"/>
      <c r="P118" s="33"/>
      <c r="Q118" s="34"/>
    </row>
    <row r="119" spans="1:17" ht="29" customHeight="1" thickBot="1" x14ac:dyDescent="0.25">
      <c r="A119" s="28"/>
      <c r="B119" s="29"/>
      <c r="C119" s="30">
        <f>C77</f>
        <v>5.7567064873560607</v>
      </c>
      <c r="D119" s="30">
        <f t="shared" ref="D119:H119" si="53">D77</f>
        <v>5.7650540193049897</v>
      </c>
      <c r="E119" s="30">
        <f t="shared" si="53"/>
        <v>5.7591707241960073</v>
      </c>
      <c r="F119" s="30">
        <f t="shared" si="53"/>
        <v>13.916724061333417</v>
      </c>
      <c r="G119" s="30">
        <f t="shared" si="53"/>
        <v>11.226050237957008</v>
      </c>
      <c r="H119" s="35">
        <f t="shared" si="53"/>
        <v>10.639966187438196</v>
      </c>
      <c r="I119" s="33"/>
      <c r="J119" s="39"/>
      <c r="K119" s="33"/>
      <c r="L119" s="33"/>
      <c r="M119" s="33"/>
      <c r="N119" s="33"/>
      <c r="O119" s="33"/>
      <c r="P119" s="33"/>
      <c r="Q119" s="34"/>
    </row>
    <row r="120" spans="1:17" ht="27" customHeight="1" thickBot="1" x14ac:dyDescent="0.25">
      <c r="A120" s="28"/>
      <c r="B120" s="29"/>
      <c r="C120" s="30">
        <f>C96</f>
        <v>0.98632175930844102</v>
      </c>
      <c r="D120" s="30">
        <f t="shared" ref="D120:H120" si="54">D96</f>
        <v>0.98591611763563136</v>
      </c>
      <c r="E120" s="30">
        <f t="shared" si="54"/>
        <v>0.98301441322890215</v>
      </c>
      <c r="F120" s="30">
        <f t="shared" si="54"/>
        <v>0.9626499310251655</v>
      </c>
      <c r="G120" s="30">
        <f t="shared" si="54"/>
        <v>0.97429418760270636</v>
      </c>
      <c r="H120" s="35">
        <f t="shared" si="54"/>
        <v>0.98321553697036146</v>
      </c>
      <c r="I120" s="33"/>
      <c r="J120" s="33"/>
      <c r="K120" s="33"/>
      <c r="L120" s="33"/>
      <c r="M120" s="33"/>
      <c r="N120" s="33"/>
      <c r="O120" s="33"/>
      <c r="P120" s="33"/>
      <c r="Q120" s="34"/>
    </row>
    <row r="121" spans="1:17" ht="28" customHeight="1" thickBot="1" x14ac:dyDescent="0.25">
      <c r="A121" s="28"/>
      <c r="B121" s="29"/>
      <c r="C121" s="30">
        <f>C106</f>
        <v>1</v>
      </c>
      <c r="D121" s="30">
        <f t="shared" ref="D121:H121" si="55">D106</f>
        <v>1</v>
      </c>
      <c r="E121" s="30">
        <f t="shared" si="55"/>
        <v>1</v>
      </c>
      <c r="F121" s="30">
        <f t="shared" si="55"/>
        <v>1</v>
      </c>
      <c r="G121" s="30">
        <f t="shared" si="55"/>
        <v>1</v>
      </c>
      <c r="H121" s="35">
        <f t="shared" si="55"/>
        <v>1</v>
      </c>
      <c r="I121" s="33"/>
      <c r="J121" s="33"/>
      <c r="K121" s="33"/>
      <c r="L121" s="33"/>
      <c r="M121" s="33"/>
      <c r="N121" s="33"/>
      <c r="O121" s="33"/>
      <c r="P121" s="33"/>
      <c r="Q121" s="34"/>
    </row>
    <row r="122" spans="1:17" ht="28" customHeight="1" thickBot="1" x14ac:dyDescent="0.25">
      <c r="A122" s="28"/>
      <c r="B122" s="29"/>
      <c r="C122" s="30">
        <f>C107</f>
        <v>0.995</v>
      </c>
      <c r="D122" s="30">
        <f t="shared" ref="D122:H122" si="56">D107</f>
        <v>0.995</v>
      </c>
      <c r="E122" s="30">
        <f t="shared" si="56"/>
        <v>0.99</v>
      </c>
      <c r="F122" s="30">
        <f t="shared" si="56"/>
        <v>0.97499999999999998</v>
      </c>
      <c r="G122" s="30">
        <f t="shared" si="56"/>
        <v>0.96374725054988997</v>
      </c>
      <c r="H122" s="35">
        <f t="shared" si="56"/>
        <v>0.95742932281393822</v>
      </c>
      <c r="I122" s="33"/>
      <c r="J122" s="33"/>
      <c r="K122" s="33"/>
      <c r="L122" s="33"/>
      <c r="M122" s="33"/>
      <c r="N122" s="33"/>
      <c r="O122" s="33"/>
      <c r="P122" s="33"/>
      <c r="Q122" s="34"/>
    </row>
    <row r="123" spans="1:17" ht="39" customHeight="1" thickBot="1" x14ac:dyDescent="0.25">
      <c r="A123" s="28"/>
      <c r="B123" s="36"/>
      <c r="C123" s="40">
        <f>(C115*$K$116)+(C116*C118*C121*$K$117*$K$115)+(C117*C119*C122*$K$118*C120)</f>
        <v>0.16729828642259725</v>
      </c>
      <c r="D123" s="40">
        <f t="shared" ref="D123:H123" si="57">(D115*$K$116)+(D116*D118*D121*$K$117*$K$115)+(D117*D119*D122*$K$118*D120)</f>
        <v>0.17043821741392973</v>
      </c>
      <c r="E123" s="40">
        <f t="shared" si="57"/>
        <v>0.18146006698578215</v>
      </c>
      <c r="F123" s="40">
        <f t="shared" si="57"/>
        <v>0.38261089355009964</v>
      </c>
      <c r="G123" s="40">
        <f t="shared" si="57"/>
        <v>0.27604546522193746</v>
      </c>
      <c r="H123" s="40">
        <f t="shared" si="57"/>
        <v>0.23430505025116416</v>
      </c>
      <c r="I123" s="33"/>
      <c r="J123" s="33"/>
      <c r="K123" s="33"/>
      <c r="L123" s="33"/>
      <c r="M123" s="33"/>
      <c r="N123" s="33"/>
      <c r="O123" s="33"/>
      <c r="P123" s="33"/>
      <c r="Q123" s="34"/>
    </row>
    <row r="124" spans="1:17" x14ac:dyDescent="0.2">
      <c r="A124" s="2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4"/>
    </row>
    <row r="125" spans="1:17" x14ac:dyDescent="0.2">
      <c r="A125" s="2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4"/>
    </row>
    <row r="126" spans="1:17" ht="27" customHeight="1" thickBot="1" x14ac:dyDescent="0.25">
      <c r="A126" s="28"/>
      <c r="B126" s="38"/>
      <c r="C126" s="41">
        <v>0.2</v>
      </c>
      <c r="D126" s="41">
        <v>0.4</v>
      </c>
      <c r="E126" s="41">
        <v>0.8</v>
      </c>
      <c r="F126" s="42" t="s">
        <v>0</v>
      </c>
      <c r="G126" s="42" t="s">
        <v>1</v>
      </c>
      <c r="H126" s="42" t="s">
        <v>2</v>
      </c>
      <c r="I126" s="33"/>
      <c r="J126" s="33"/>
      <c r="K126" s="33"/>
      <c r="L126" s="33"/>
      <c r="M126" s="33"/>
      <c r="N126" s="33"/>
      <c r="O126" s="33"/>
      <c r="P126" s="33"/>
      <c r="Q126" s="34"/>
    </row>
    <row r="127" spans="1:17" ht="25" customHeight="1" x14ac:dyDescent="0.2">
      <c r="A127" s="28"/>
      <c r="B127" s="43">
        <v>0</v>
      </c>
      <c r="C127" s="44">
        <f>C$123*$B127</f>
        <v>0</v>
      </c>
      <c r="D127" s="45">
        <f t="shared" ref="D127:H130" si="58">D$123*$B127</f>
        <v>0</v>
      </c>
      <c r="E127" s="45">
        <f t="shared" si="58"/>
        <v>0</v>
      </c>
      <c r="F127" s="45">
        <f t="shared" si="58"/>
        <v>0</v>
      </c>
      <c r="G127" s="45">
        <f t="shared" si="58"/>
        <v>0</v>
      </c>
      <c r="H127" s="46">
        <f t="shared" si="58"/>
        <v>0</v>
      </c>
      <c r="I127" s="33"/>
      <c r="J127" s="33"/>
      <c r="K127" s="33"/>
      <c r="L127" s="33"/>
      <c r="M127" s="33"/>
      <c r="N127" s="33"/>
      <c r="O127" s="33"/>
      <c r="P127" s="33"/>
      <c r="Q127" s="34"/>
    </row>
    <row r="128" spans="1:17" ht="27" customHeight="1" x14ac:dyDescent="0.2">
      <c r="A128" s="28"/>
      <c r="B128" s="43">
        <v>2</v>
      </c>
      <c r="C128" s="47">
        <f t="shared" ref="C128:C130" si="59">C$123*$B128</f>
        <v>0.33459657284519451</v>
      </c>
      <c r="D128" s="38">
        <f t="shared" si="58"/>
        <v>0.34087643482785945</v>
      </c>
      <c r="E128" s="38">
        <f t="shared" si="58"/>
        <v>0.36292013397156431</v>
      </c>
      <c r="F128" s="38">
        <f t="shared" si="58"/>
        <v>0.76522178710019928</v>
      </c>
      <c r="G128" s="38">
        <f t="shared" si="58"/>
        <v>0.55209093044387492</v>
      </c>
      <c r="H128" s="48">
        <f t="shared" si="58"/>
        <v>0.46861010050232832</v>
      </c>
      <c r="I128" s="33"/>
      <c r="J128" s="33"/>
      <c r="K128" s="33"/>
      <c r="L128" s="33"/>
      <c r="M128" s="33"/>
      <c r="N128" s="33"/>
      <c r="O128" s="33"/>
      <c r="P128" s="33"/>
      <c r="Q128" s="34"/>
    </row>
    <row r="129" spans="1:17" ht="27" customHeight="1" x14ac:dyDescent="0.2">
      <c r="A129" s="28"/>
      <c r="B129" s="43">
        <v>4</v>
      </c>
      <c r="C129" s="47">
        <f t="shared" si="59"/>
        <v>0.66919314569038901</v>
      </c>
      <c r="D129" s="38">
        <f t="shared" si="58"/>
        <v>0.68175286965571891</v>
      </c>
      <c r="E129" s="38">
        <f t="shared" si="58"/>
        <v>0.72584026794312861</v>
      </c>
      <c r="F129" s="38">
        <f t="shared" si="58"/>
        <v>1.5304435742003986</v>
      </c>
      <c r="G129" s="38">
        <f t="shared" si="58"/>
        <v>1.1041818608877498</v>
      </c>
      <c r="H129" s="48">
        <f t="shared" si="58"/>
        <v>0.93722020100465664</v>
      </c>
      <c r="I129" s="33"/>
      <c r="J129" s="33"/>
      <c r="K129" s="33"/>
      <c r="L129" s="33"/>
      <c r="M129" s="33"/>
      <c r="N129" s="33"/>
      <c r="O129" s="33"/>
      <c r="P129" s="33"/>
      <c r="Q129" s="34"/>
    </row>
    <row r="130" spans="1:17" ht="28" customHeight="1" thickBot="1" x14ac:dyDescent="0.25">
      <c r="A130" s="28"/>
      <c r="B130" s="43">
        <v>6</v>
      </c>
      <c r="C130" s="49">
        <f t="shared" si="59"/>
        <v>1.0037897185355835</v>
      </c>
      <c r="D130" s="50">
        <f>D$123*$B130</f>
        <v>1.0226293044835784</v>
      </c>
      <c r="E130" s="50">
        <f t="shared" si="58"/>
        <v>1.0887604019146928</v>
      </c>
      <c r="F130" s="50">
        <f t="shared" si="58"/>
        <v>2.295665361300598</v>
      </c>
      <c r="G130" s="50">
        <f>G$123*$B130</f>
        <v>1.6562727913316246</v>
      </c>
      <c r="H130" s="51">
        <f t="shared" si="58"/>
        <v>1.4058303015069851</v>
      </c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1:17" ht="17" thickBot="1" x14ac:dyDescent="0.25">
      <c r="A131" s="2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/>
    </row>
    <row r="132" spans="1:17" x14ac:dyDescent="0.2">
      <c r="A132" s="2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4"/>
    </row>
    <row r="133" spans="1:17" ht="17" thickBot="1" x14ac:dyDescent="0.25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2022-06-14T18:12:59Z</dcterms:modified>
</cp:coreProperties>
</file>