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20" windowWidth="24795" windowHeight="12045"/>
  </bookViews>
  <sheets>
    <sheet name="Sheet1" sheetId="1" r:id="rId1"/>
    <sheet name="Sheet2" sheetId="2" r:id="rId2"/>
    <sheet name="Sheet3" sheetId="3" r:id="rId3"/>
  </sheets>
  <definedNames>
    <definedName name="소재">Sheet1!$B$17:$B$23</definedName>
  </definedNames>
  <calcPr calcId="125725"/>
</workbook>
</file>

<file path=xl/calcChain.xml><?xml version="1.0" encoding="utf-8"?>
<calcChain xmlns="http://schemas.openxmlformats.org/spreadsheetml/2006/main">
  <c r="Y47" i="2"/>
  <c r="Z47"/>
  <c r="AA47"/>
  <c r="AB47"/>
  <c r="AC47"/>
  <c r="AD47"/>
  <c r="AE47"/>
  <c r="AF47"/>
  <c r="AG47"/>
  <c r="AH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B47"/>
  <c r="X45" i="1"/>
  <c r="X46"/>
  <c r="X48"/>
  <c r="X49"/>
  <c r="X50"/>
  <c r="X51"/>
  <c r="S69"/>
  <c r="T69" s="1"/>
  <c r="S71"/>
  <c r="T71" s="1"/>
  <c r="S72"/>
  <c r="T72" s="1"/>
  <c r="S73"/>
  <c r="T73" s="1"/>
  <c r="S74"/>
  <c r="T74" s="1"/>
  <c r="S75"/>
  <c r="T75" s="1"/>
  <c r="P57"/>
  <c r="P58"/>
  <c r="P59"/>
  <c r="P61"/>
  <c r="P62"/>
  <c r="P63"/>
  <c r="O57"/>
  <c r="O58"/>
  <c r="O60"/>
  <c r="O61"/>
  <c r="O62"/>
  <c r="O63"/>
  <c r="O45"/>
  <c r="O46"/>
  <c r="O48"/>
  <c r="O49"/>
  <c r="O50"/>
  <c r="O51"/>
  <c r="N45"/>
  <c r="N47"/>
  <c r="N48"/>
  <c r="N49"/>
  <c r="N50"/>
  <c r="N51"/>
  <c r="M46"/>
  <c r="M47"/>
  <c r="M48"/>
  <c r="M49"/>
  <c r="M50"/>
  <c r="M51"/>
  <c r="K69"/>
  <c r="K71"/>
  <c r="K72"/>
  <c r="K73"/>
  <c r="K74"/>
  <c r="K75"/>
  <c r="L69"/>
  <c r="L70"/>
  <c r="L71"/>
  <c r="L73"/>
  <c r="L74"/>
  <c r="L75"/>
  <c r="J70"/>
  <c r="J71"/>
  <c r="J72"/>
  <c r="J73"/>
  <c r="J74"/>
  <c r="J75"/>
  <c r="W45"/>
  <c r="W46"/>
  <c r="W47"/>
  <c r="W48"/>
  <c r="W49"/>
  <c r="W50"/>
  <c r="W51"/>
  <c r="I69"/>
  <c r="I70"/>
  <c r="I71"/>
  <c r="I72"/>
  <c r="I73"/>
  <c r="I74"/>
  <c r="I75"/>
  <c r="N57"/>
  <c r="N58"/>
  <c r="N59"/>
  <c r="N60"/>
  <c r="N61"/>
  <c r="N62"/>
  <c r="N63"/>
  <c r="T57"/>
  <c r="T58"/>
  <c r="T59"/>
  <c r="T60"/>
  <c r="T61"/>
  <c r="T62"/>
  <c r="T63"/>
  <c r="M58"/>
  <c r="M59"/>
  <c r="M60"/>
  <c r="M61"/>
  <c r="M62"/>
  <c r="M63"/>
  <c r="F69"/>
  <c r="F70"/>
  <c r="F71"/>
  <c r="F72"/>
  <c r="F73"/>
  <c r="F74"/>
  <c r="F75"/>
  <c r="G69"/>
  <c r="G70"/>
  <c r="G71"/>
  <c r="G72"/>
  <c r="G73"/>
  <c r="G74"/>
  <c r="G75"/>
  <c r="E71"/>
  <c r="E72"/>
  <c r="E73"/>
  <c r="E74"/>
  <c r="E75"/>
  <c r="V45"/>
  <c r="V47"/>
  <c r="V48"/>
  <c r="V49"/>
  <c r="V50"/>
  <c r="V51"/>
  <c r="U46"/>
  <c r="U48"/>
  <c r="U49"/>
  <c r="U50"/>
  <c r="U51"/>
  <c r="L58" l="1"/>
  <c r="L59"/>
  <c r="L60"/>
  <c r="L62"/>
  <c r="L63"/>
  <c r="H11"/>
  <c r="H10"/>
  <c r="H9"/>
  <c r="H8"/>
  <c r="H7"/>
  <c r="H6"/>
  <c r="H5"/>
  <c r="H4"/>
  <c r="H70"/>
  <c r="H71"/>
  <c r="H72"/>
  <c r="H74"/>
  <c r="H75"/>
  <c r="Q69"/>
  <c r="Q70"/>
  <c r="Q71"/>
  <c r="Q72"/>
  <c r="Q73"/>
  <c r="Q74"/>
  <c r="Q75"/>
  <c r="P70"/>
  <c r="P71"/>
  <c r="P72"/>
  <c r="P73"/>
  <c r="P74"/>
  <c r="P75"/>
  <c r="G4"/>
  <c r="M6"/>
  <c r="M7"/>
  <c r="M8"/>
  <c r="M9"/>
  <c r="M10"/>
  <c r="M11"/>
  <c r="M5"/>
  <c r="R75" l="1"/>
  <c r="R73"/>
  <c r="R71"/>
  <c r="R74"/>
  <c r="R72"/>
  <c r="R70"/>
  <c r="L4"/>
  <c r="S46"/>
  <c r="S50"/>
  <c r="S51"/>
  <c r="N70"/>
  <c r="O70" s="1"/>
  <c r="N74"/>
  <c r="O74" s="1"/>
  <c r="N75"/>
  <c r="O75" s="1"/>
  <c r="D70"/>
  <c r="D72"/>
  <c r="D73"/>
  <c r="D74"/>
  <c r="D75"/>
  <c r="F58"/>
  <c r="F60"/>
  <c r="F61"/>
  <c r="F62"/>
  <c r="F63"/>
  <c r="E59"/>
  <c r="E60"/>
  <c r="E61"/>
  <c r="E63"/>
  <c r="L68" l="1"/>
  <c r="P56"/>
  <c r="O44"/>
  <c r="X44"/>
  <c r="O56"/>
  <c r="S68"/>
  <c r="T68" s="1"/>
  <c r="N44"/>
  <c r="K68"/>
  <c r="J68"/>
  <c r="M44"/>
  <c r="E68"/>
  <c r="W44"/>
  <c r="V44"/>
  <c r="U44"/>
  <c r="P68"/>
  <c r="F68"/>
  <c r="Q68"/>
  <c r="R68" s="1"/>
  <c r="G68"/>
  <c r="L56"/>
  <c r="K56"/>
  <c r="I68"/>
  <c r="M56"/>
  <c r="N56"/>
  <c r="T56"/>
  <c r="N68"/>
  <c r="N4"/>
  <c r="H68"/>
  <c r="R45"/>
  <c r="R46"/>
  <c r="R47"/>
  <c r="R48"/>
  <c r="R49"/>
  <c r="R50"/>
  <c r="D57"/>
  <c r="D58"/>
  <c r="D59"/>
  <c r="D60"/>
  <c r="D63"/>
  <c r="C57"/>
  <c r="C58"/>
  <c r="C59"/>
  <c r="C60"/>
  <c r="C61"/>
  <c r="C62"/>
  <c r="C69"/>
  <c r="C70"/>
  <c r="C72"/>
  <c r="C74"/>
  <c r="M74" s="1"/>
  <c r="S58"/>
  <c r="S59"/>
  <c r="S61"/>
  <c r="S62"/>
  <c r="S63"/>
  <c r="R57"/>
  <c r="R58"/>
  <c r="U58" s="1"/>
  <c r="R60"/>
  <c r="R62"/>
  <c r="Q45"/>
  <c r="Q48"/>
  <c r="Q50"/>
  <c r="K45"/>
  <c r="K46"/>
  <c r="K47"/>
  <c r="K48"/>
  <c r="K49"/>
  <c r="K50"/>
  <c r="U62" l="1"/>
  <c r="L47"/>
  <c r="L48"/>
  <c r="L49"/>
  <c r="L51"/>
  <c r="J57"/>
  <c r="K57"/>
  <c r="J58"/>
  <c r="K58"/>
  <c r="J59"/>
  <c r="K59"/>
  <c r="J60"/>
  <c r="K60"/>
  <c r="J61"/>
  <c r="K61"/>
  <c r="J62"/>
  <c r="K62"/>
  <c r="J63"/>
  <c r="K63"/>
  <c r="J56"/>
  <c r="I57"/>
  <c r="I62"/>
  <c r="I63"/>
  <c r="I56"/>
  <c r="H58"/>
  <c r="H59"/>
  <c r="H60"/>
  <c r="H61"/>
  <c r="H62"/>
  <c r="H63"/>
  <c r="G58"/>
  <c r="G59"/>
  <c r="G60"/>
  <c r="G61"/>
  <c r="G62"/>
  <c r="T45"/>
  <c r="T49"/>
  <c r="T50"/>
  <c r="Y50" s="1"/>
  <c r="T51"/>
  <c r="J46"/>
  <c r="J49"/>
  <c r="J50"/>
  <c r="J51"/>
  <c r="H45"/>
  <c r="H46"/>
  <c r="H47"/>
  <c r="H48"/>
  <c r="H49"/>
  <c r="H50"/>
  <c r="G45"/>
  <c r="G50"/>
  <c r="F46"/>
  <c r="F48"/>
  <c r="F49"/>
  <c r="F50"/>
  <c r="F51"/>
  <c r="E45"/>
  <c r="E47"/>
  <c r="E48"/>
  <c r="E49"/>
  <c r="E51"/>
  <c r="D46"/>
  <c r="D48"/>
  <c r="D49"/>
  <c r="D50"/>
  <c r="D51"/>
  <c r="C50"/>
  <c r="C51"/>
  <c r="P49" l="1"/>
  <c r="E6"/>
  <c r="E7"/>
  <c r="E8"/>
  <c r="E9"/>
  <c r="E10"/>
  <c r="E11"/>
  <c r="E5"/>
  <c r="F6"/>
  <c r="F7"/>
  <c r="F8"/>
  <c r="F9"/>
  <c r="F10"/>
  <c r="F11"/>
  <c r="G10" l="1"/>
  <c r="L10" s="1"/>
  <c r="N10" s="1"/>
  <c r="G8"/>
  <c r="L8" s="1"/>
  <c r="G6"/>
  <c r="L6" s="1"/>
  <c r="E70" s="1"/>
  <c r="G11"/>
  <c r="L11" s="1"/>
  <c r="C75" s="1"/>
  <c r="M75" s="1"/>
  <c r="G9"/>
  <c r="L9" s="1"/>
  <c r="G7"/>
  <c r="L7" s="1"/>
  <c r="G51"/>
  <c r="D71"/>
  <c r="F59"/>
  <c r="F5"/>
  <c r="G5" s="1"/>
  <c r="P60" l="1"/>
  <c r="L72"/>
  <c r="M72" s="1"/>
  <c r="U47"/>
  <c r="X47"/>
  <c r="O59"/>
  <c r="O47"/>
  <c r="S70"/>
  <c r="T70" s="1"/>
  <c r="T76" s="1"/>
  <c r="N46"/>
  <c r="K70"/>
  <c r="M70" s="1"/>
  <c r="I58"/>
  <c r="V46"/>
  <c r="L61"/>
  <c r="H73"/>
  <c r="S48"/>
  <c r="N72"/>
  <c r="O72" s="1"/>
  <c r="S47"/>
  <c r="N71"/>
  <c r="O71" s="1"/>
  <c r="I59"/>
  <c r="D47"/>
  <c r="S49"/>
  <c r="N73"/>
  <c r="O73" s="1"/>
  <c r="N7"/>
  <c r="C71"/>
  <c r="M71" s="1"/>
  <c r="R59"/>
  <c r="U59" s="1"/>
  <c r="Q47"/>
  <c r="G47"/>
  <c r="N6"/>
  <c r="D61"/>
  <c r="I61"/>
  <c r="N8"/>
  <c r="I60"/>
  <c r="Q60" s="1"/>
  <c r="N9"/>
  <c r="Q51"/>
  <c r="N11"/>
  <c r="R63"/>
  <c r="U63" s="1"/>
  <c r="L5"/>
  <c r="G12"/>
  <c r="C25" l="1"/>
  <c r="Q59"/>
  <c r="Q61"/>
  <c r="M57"/>
  <c r="M45"/>
  <c r="J69"/>
  <c r="E69"/>
  <c r="U45"/>
  <c r="L57"/>
  <c r="H69"/>
  <c r="H57"/>
  <c r="N69"/>
  <c r="O69" s="1"/>
  <c r="S45"/>
  <c r="P69"/>
  <c r="R69" s="1"/>
  <c r="R76" s="1"/>
  <c r="J45"/>
  <c r="L12"/>
  <c r="G57"/>
  <c r="N5"/>
  <c r="N12" s="1"/>
  <c r="E50"/>
  <c r="I50" s="1"/>
  <c r="C48"/>
  <c r="E57"/>
  <c r="C49"/>
  <c r="S57"/>
  <c r="U57" s="1"/>
  <c r="J47"/>
  <c r="P47" s="1"/>
  <c r="C47"/>
  <c r="E58"/>
  <c r="Q58" s="1"/>
  <c r="C46"/>
  <c r="F45"/>
  <c r="D69"/>
  <c r="F57"/>
  <c r="R51"/>
  <c r="Y51" s="1"/>
  <c r="G63"/>
  <c r="D62"/>
  <c r="E62"/>
  <c r="L50"/>
  <c r="P50" s="1"/>
  <c r="C73"/>
  <c r="M73" s="1"/>
  <c r="R61"/>
  <c r="U61" s="1"/>
  <c r="Q49"/>
  <c r="Y49" s="1"/>
  <c r="G49"/>
  <c r="T48"/>
  <c r="Y48" s="1"/>
  <c r="S60"/>
  <c r="U60" s="1"/>
  <c r="H51"/>
  <c r="I51" s="1"/>
  <c r="C63"/>
  <c r="K51"/>
  <c r="P51" s="1"/>
  <c r="T46"/>
  <c r="Q46"/>
  <c r="G46"/>
  <c r="J48"/>
  <c r="P48" s="1"/>
  <c r="G48"/>
  <c r="F47"/>
  <c r="T47"/>
  <c r="Y47" s="1"/>
  <c r="E46"/>
  <c r="L46"/>
  <c r="P46" s="1"/>
  <c r="L45"/>
  <c r="C45"/>
  <c r="D45"/>
  <c r="M69" l="1"/>
  <c r="Q63"/>
  <c r="Q62"/>
  <c r="Y45"/>
  <c r="Y46"/>
  <c r="Q57"/>
  <c r="P45"/>
  <c r="I47"/>
  <c r="C24"/>
  <c r="I48"/>
  <c r="I49"/>
  <c r="D68"/>
  <c r="F56"/>
  <c r="E56"/>
  <c r="L44"/>
  <c r="G56"/>
  <c r="F44"/>
  <c r="K44"/>
  <c r="C56"/>
  <c r="D56"/>
  <c r="E44"/>
  <c r="H56"/>
  <c r="S56"/>
  <c r="D44"/>
  <c r="R44"/>
  <c r="Q44"/>
  <c r="C68"/>
  <c r="R56"/>
  <c r="G44"/>
  <c r="O68"/>
  <c r="O76" s="1"/>
  <c r="S44"/>
  <c r="I46"/>
  <c r="T44"/>
  <c r="C44"/>
  <c r="I45"/>
  <c r="H44"/>
  <c r="J44"/>
  <c r="Y44" l="1"/>
  <c r="P44"/>
  <c r="P52" s="1"/>
  <c r="M68"/>
  <c r="M76" s="1"/>
  <c r="Q56"/>
  <c r="U56"/>
  <c r="U64" s="1"/>
  <c r="Q64"/>
  <c r="Y52"/>
  <c r="I44"/>
  <c r="C23"/>
  <c r="I52" l="1"/>
  <c r="I53"/>
  <c r="C18"/>
  <c r="C21"/>
  <c r="C19"/>
  <c r="C22"/>
  <c r="C20"/>
  <c r="C17" l="1"/>
  <c r="D17" s="1"/>
  <c r="E18" s="1"/>
  <c r="E22" l="1"/>
  <c r="E23"/>
  <c r="E24"/>
  <c r="E19"/>
  <c r="E25"/>
  <c r="E21"/>
  <c r="E20"/>
  <c r="E17"/>
  <c r="E26" l="1"/>
</calcChain>
</file>

<file path=xl/sharedStrings.xml><?xml version="1.0" encoding="utf-8"?>
<sst xmlns="http://schemas.openxmlformats.org/spreadsheetml/2006/main" count="1238" uniqueCount="1191">
  <si>
    <t>2번북</t>
  </si>
  <si>
    <t>3번북</t>
  </si>
  <si>
    <t>4번북</t>
  </si>
  <si>
    <t>5번북</t>
  </si>
  <si>
    <t>6번북</t>
  </si>
  <si>
    <t>7번북</t>
  </si>
  <si>
    <t>8번북</t>
  </si>
  <si>
    <t>실크</t>
  </si>
  <si>
    <t>폴리</t>
  </si>
  <si>
    <t>울</t>
  </si>
  <si>
    <t>코튼</t>
  </si>
  <si>
    <t>레이온</t>
  </si>
  <si>
    <t>린넨</t>
  </si>
  <si>
    <t>캐시미어</t>
  </si>
  <si>
    <t>1번북</t>
    <phoneticPr fontId="1" type="noConversion"/>
  </si>
  <si>
    <t xml:space="preserve"> </t>
    <phoneticPr fontId="1" type="noConversion"/>
  </si>
  <si>
    <t xml:space="preserve"> </t>
  </si>
  <si>
    <t>위사g수</t>
    <phoneticPr fontId="1" type="noConversion"/>
  </si>
  <si>
    <t>실크</t>
    <phoneticPr fontId="1" type="noConversion"/>
  </si>
  <si>
    <t>SP</t>
    <phoneticPr fontId="1" type="noConversion"/>
  </si>
  <si>
    <t>메탈사2</t>
  </si>
  <si>
    <t>메탈사3</t>
  </si>
  <si>
    <t>북</t>
    <phoneticPr fontId="1" type="noConversion"/>
  </si>
  <si>
    <t xml:space="preserve"> 실소재</t>
    <phoneticPr fontId="1" type="noConversion"/>
  </si>
  <si>
    <t>각북장수</t>
    <phoneticPr fontId="1" type="noConversion"/>
  </si>
  <si>
    <t>바닥장수</t>
    <phoneticPr fontId="1" type="noConversion"/>
  </si>
  <si>
    <t>밀도</t>
    <phoneticPr fontId="1" type="noConversion"/>
  </si>
  <si>
    <t>각북밀도</t>
    <phoneticPr fontId="1" type="noConversion"/>
  </si>
  <si>
    <t xml:space="preserve"> 데니아</t>
    <phoneticPr fontId="1" type="noConversion"/>
  </si>
  <si>
    <t>성폭</t>
    <phoneticPr fontId="1" type="noConversion"/>
  </si>
  <si>
    <t>연축</t>
    <phoneticPr fontId="1" type="noConversion"/>
  </si>
  <si>
    <t>총야드</t>
    <phoneticPr fontId="1" type="noConversion"/>
  </si>
  <si>
    <t>총위사g수</t>
    <phoneticPr fontId="1" type="noConversion"/>
  </si>
  <si>
    <t>종류</t>
    <phoneticPr fontId="1" type="noConversion"/>
  </si>
  <si>
    <t>데니아</t>
    <phoneticPr fontId="1" type="noConversion"/>
  </si>
  <si>
    <t>MS</t>
    <phoneticPr fontId="1" type="noConversion"/>
  </si>
  <si>
    <t>TW</t>
    <phoneticPr fontId="1" type="noConversion"/>
  </si>
  <si>
    <t>TW1</t>
    <phoneticPr fontId="1" type="noConversion"/>
  </si>
  <si>
    <t>W</t>
    <phoneticPr fontId="1" type="noConversion"/>
  </si>
  <si>
    <t>W1</t>
    <phoneticPr fontId="1" type="noConversion"/>
  </si>
  <si>
    <t>W2</t>
    <phoneticPr fontId="1" type="noConversion"/>
  </si>
  <si>
    <t>C</t>
    <phoneticPr fontId="1" type="noConversion"/>
  </si>
  <si>
    <t>합계</t>
    <phoneticPr fontId="1" type="noConversion"/>
  </si>
  <si>
    <t xml:space="preserve"> </t>
    <phoneticPr fontId="1" type="noConversion"/>
  </si>
  <si>
    <t>CM</t>
    <phoneticPr fontId="1" type="noConversion"/>
  </si>
  <si>
    <t>CM1</t>
    <phoneticPr fontId="1" type="noConversion"/>
  </si>
  <si>
    <t>N노일사</t>
    <phoneticPr fontId="1" type="noConversion"/>
  </si>
  <si>
    <t>NO노일사</t>
    <phoneticPr fontId="1" type="noConversion"/>
  </si>
  <si>
    <t>LN</t>
    <phoneticPr fontId="1" type="noConversion"/>
  </si>
  <si>
    <t>L루프사</t>
    <phoneticPr fontId="1" type="noConversion"/>
  </si>
  <si>
    <t>L루프사1</t>
    <phoneticPr fontId="1" type="noConversion"/>
  </si>
  <si>
    <t>L루프사2</t>
    <phoneticPr fontId="1" type="noConversion"/>
  </si>
  <si>
    <t>L레프사</t>
    <phoneticPr fontId="1" type="noConversion"/>
  </si>
  <si>
    <t>LS</t>
    <phoneticPr fontId="1" type="noConversion"/>
  </si>
  <si>
    <t>메탈사1</t>
    <phoneticPr fontId="1" type="noConversion"/>
  </si>
  <si>
    <t>메탈사2</t>
    <phoneticPr fontId="1" type="noConversion"/>
  </si>
  <si>
    <t>메탈사3</t>
    <phoneticPr fontId="1" type="noConversion"/>
  </si>
  <si>
    <t>견방사</t>
    <phoneticPr fontId="1" type="noConversion"/>
  </si>
  <si>
    <t>캐시미어</t>
    <phoneticPr fontId="1" type="noConversion"/>
  </si>
  <si>
    <t xml:space="preserve"> </t>
    <phoneticPr fontId="1" type="noConversion"/>
  </si>
  <si>
    <t>실크</t>
    <phoneticPr fontId="1" type="noConversion"/>
  </si>
  <si>
    <t>견방사</t>
    <phoneticPr fontId="1" type="noConversion"/>
  </si>
  <si>
    <t>N노일사</t>
    <phoneticPr fontId="1" type="noConversion"/>
  </si>
  <si>
    <t>MS</t>
    <phoneticPr fontId="1" type="noConversion"/>
  </si>
  <si>
    <t>L레프사-40</t>
    <phoneticPr fontId="1" type="noConversion"/>
  </si>
  <si>
    <t>LS-5</t>
    <phoneticPr fontId="1" type="noConversion"/>
  </si>
  <si>
    <t>실크합계</t>
    <phoneticPr fontId="1" type="noConversion"/>
  </si>
  <si>
    <t>W</t>
    <phoneticPr fontId="1" type="noConversion"/>
  </si>
  <si>
    <t>W1-60</t>
    <phoneticPr fontId="1" type="noConversion"/>
  </si>
  <si>
    <t>TW-60</t>
    <phoneticPr fontId="1" type="noConversion"/>
  </si>
  <si>
    <t>울합계</t>
    <phoneticPr fontId="1" type="noConversion"/>
  </si>
  <si>
    <t>L레프사-30</t>
    <phoneticPr fontId="1" type="noConversion"/>
  </si>
  <si>
    <t>LS-95</t>
    <phoneticPr fontId="1" type="noConversion"/>
  </si>
  <si>
    <t>캐시미어-65</t>
    <phoneticPr fontId="1" type="noConversion"/>
  </si>
  <si>
    <t>C</t>
    <phoneticPr fontId="1" type="noConversion"/>
  </si>
  <si>
    <t>코튼합계</t>
    <phoneticPr fontId="1" type="noConversion"/>
  </si>
  <si>
    <t>1번북</t>
    <phoneticPr fontId="1" type="noConversion"/>
  </si>
  <si>
    <t>W1-40</t>
    <phoneticPr fontId="1" type="noConversion"/>
  </si>
  <si>
    <t>TW-40</t>
    <phoneticPr fontId="1" type="noConversion"/>
  </si>
  <si>
    <t>TW1-60</t>
    <phoneticPr fontId="1" type="noConversion"/>
  </si>
  <si>
    <t>SP</t>
    <phoneticPr fontId="1" type="noConversion"/>
  </si>
  <si>
    <t>메탈사1</t>
    <phoneticPr fontId="1" type="noConversion"/>
  </si>
  <si>
    <t>폴리합계</t>
    <phoneticPr fontId="1" type="noConversion"/>
  </si>
  <si>
    <t>L레프사-20</t>
    <phoneticPr fontId="1" type="noConversion"/>
  </si>
  <si>
    <t>린넨합계</t>
    <phoneticPr fontId="1" type="noConversion"/>
  </si>
  <si>
    <t>L레프사-10</t>
    <phoneticPr fontId="1" type="noConversion"/>
  </si>
  <si>
    <t>TW1-40</t>
    <phoneticPr fontId="1" type="noConversion"/>
  </si>
  <si>
    <t>레이온합계</t>
    <phoneticPr fontId="1" type="noConversion"/>
  </si>
  <si>
    <t>캐시미어-35</t>
    <phoneticPr fontId="1" type="noConversion"/>
  </si>
  <si>
    <t>캐시미어합계</t>
    <phoneticPr fontId="1" type="noConversion"/>
  </si>
  <si>
    <t>나일론합계</t>
    <phoneticPr fontId="1" type="noConversion"/>
  </si>
  <si>
    <t>1번북</t>
    <phoneticPr fontId="1" type="noConversion"/>
  </si>
  <si>
    <t>나일론</t>
    <phoneticPr fontId="1" type="noConversion"/>
  </si>
  <si>
    <t>합계</t>
    <phoneticPr fontId="1" type="noConversion"/>
  </si>
  <si>
    <t>위사g수</t>
    <phoneticPr fontId="1" type="noConversion"/>
  </si>
  <si>
    <t>경사g수</t>
    <phoneticPr fontId="1" type="noConversion"/>
  </si>
  <si>
    <t>성분</t>
    <phoneticPr fontId="1" type="noConversion"/>
  </si>
  <si>
    <t>혼용률</t>
    <phoneticPr fontId="1" type="noConversion"/>
  </si>
  <si>
    <t>실크경사일때</t>
    <phoneticPr fontId="1" type="noConversion"/>
  </si>
  <si>
    <t>L루프사1-60</t>
    <phoneticPr fontId="1" type="noConversion"/>
  </si>
  <si>
    <t>L루프사2-60</t>
    <phoneticPr fontId="1" type="noConversion"/>
  </si>
  <si>
    <t>L루프사1-40</t>
    <phoneticPr fontId="1" type="noConversion"/>
  </si>
  <si>
    <t>L루프사2-40</t>
    <phoneticPr fontId="1" type="noConversion"/>
  </si>
  <si>
    <t>LP-58</t>
    <phoneticPr fontId="1" type="noConversion"/>
  </si>
  <si>
    <t>LP-42</t>
    <phoneticPr fontId="1" type="noConversion"/>
  </si>
  <si>
    <t>LP</t>
    <phoneticPr fontId="1" type="noConversion"/>
  </si>
  <si>
    <t>1~14, 16, 27~29, 38~50</t>
    <phoneticPr fontId="1" type="noConversion"/>
  </si>
  <si>
    <t>15, 17~26, 30~37</t>
    <phoneticPr fontId="1" type="noConversion"/>
  </si>
  <si>
    <t>2~4, 6~9, 11~19</t>
    <phoneticPr fontId="1" type="noConversion"/>
  </si>
  <si>
    <t>5, 10, 16</t>
    <phoneticPr fontId="1" type="noConversion"/>
  </si>
  <si>
    <t>1, 20~37</t>
    <phoneticPr fontId="1" type="noConversion"/>
  </si>
  <si>
    <t>C1~36</t>
    <phoneticPr fontId="1" type="noConversion"/>
  </si>
  <si>
    <t>N1~8, NO11</t>
    <phoneticPr fontId="1" type="noConversion"/>
  </si>
  <si>
    <t>NO1~NO10</t>
    <phoneticPr fontId="1" type="noConversion"/>
  </si>
  <si>
    <t>N9~22,LN23~42</t>
    <phoneticPr fontId="1" type="noConversion"/>
  </si>
  <si>
    <t>1~17, 31~48</t>
    <phoneticPr fontId="1" type="noConversion"/>
  </si>
  <si>
    <t>50~64</t>
    <phoneticPr fontId="1" type="noConversion"/>
  </si>
  <si>
    <t>65~75</t>
    <phoneticPr fontId="1" type="noConversion"/>
  </si>
  <si>
    <t>18~30</t>
    <phoneticPr fontId="1" type="noConversion"/>
  </si>
  <si>
    <t>LS1~13</t>
    <phoneticPr fontId="1" type="noConversion"/>
  </si>
  <si>
    <t>박사, M(1~18), M(33~36)</t>
    <phoneticPr fontId="1" type="noConversion"/>
  </si>
  <si>
    <t>필름사, M(19~32), M(37~46)</t>
    <phoneticPr fontId="1" type="noConversion"/>
  </si>
  <si>
    <t>은사, M(47~58)</t>
    <phoneticPr fontId="1" type="noConversion"/>
  </si>
  <si>
    <t>CC1~13</t>
    <phoneticPr fontId="1" type="noConversion"/>
  </si>
  <si>
    <t>LP1~11</t>
    <phoneticPr fontId="1" type="noConversion"/>
  </si>
  <si>
    <t>CM2</t>
    <phoneticPr fontId="1" type="noConversion"/>
  </si>
  <si>
    <t>1~24</t>
    <phoneticPr fontId="1" type="noConversion"/>
  </si>
  <si>
    <t>CM1</t>
    <phoneticPr fontId="1" type="noConversion"/>
  </si>
  <si>
    <t>CM</t>
    <phoneticPr fontId="1" type="noConversion"/>
  </si>
  <si>
    <t>위사폴리</t>
    <phoneticPr fontId="1" type="noConversion"/>
  </si>
  <si>
    <t>80~89</t>
    <phoneticPr fontId="1" type="noConversion"/>
  </si>
  <si>
    <t>L루프사3</t>
    <phoneticPr fontId="1" type="noConversion"/>
  </si>
  <si>
    <t>L루프사-85</t>
    <phoneticPr fontId="1" type="noConversion"/>
  </si>
  <si>
    <t>L루프사-15</t>
    <phoneticPr fontId="1" type="noConversion"/>
  </si>
  <si>
    <t>--</t>
    <phoneticPr fontId="1" type="noConversion"/>
  </si>
  <si>
    <t>면번수(NE)</t>
    <phoneticPr fontId="1" type="noConversion"/>
  </si>
  <si>
    <t>텍스(Tex)</t>
    <phoneticPr fontId="1" type="noConversion"/>
  </si>
  <si>
    <t>공통식번수(Nm)</t>
    <phoneticPr fontId="1" type="noConversion"/>
  </si>
  <si>
    <t>데니아(D)</t>
    <phoneticPr fontId="1" type="noConversion"/>
  </si>
  <si>
    <t>마번수(NeL)</t>
    <phoneticPr fontId="1" type="noConversion"/>
  </si>
  <si>
    <t>RM</t>
    <phoneticPr fontId="1" type="noConversion"/>
  </si>
  <si>
    <t>RM1~4</t>
    <phoneticPr fontId="1" type="noConversion"/>
  </si>
  <si>
    <t>해리스사</t>
    <phoneticPr fontId="1" type="noConversion"/>
  </si>
  <si>
    <t>에르메스사</t>
    <phoneticPr fontId="1" type="noConversion"/>
  </si>
  <si>
    <t>제논사</t>
    <phoneticPr fontId="1" type="noConversion"/>
  </si>
  <si>
    <t>모사</t>
    <phoneticPr fontId="1" type="noConversion"/>
  </si>
  <si>
    <t>HA1~8</t>
    <phoneticPr fontId="1" type="noConversion"/>
  </si>
  <si>
    <t>ER 6</t>
    <phoneticPr fontId="1" type="noConversion"/>
  </si>
  <si>
    <t>에르메스사1</t>
    <phoneticPr fontId="1" type="noConversion"/>
  </si>
  <si>
    <t>ER1~5</t>
    <phoneticPr fontId="1" type="noConversion"/>
  </si>
  <si>
    <t>XE1~8</t>
    <phoneticPr fontId="1" type="noConversion"/>
  </si>
  <si>
    <t>HI1~6</t>
    <phoneticPr fontId="1" type="noConversion"/>
  </si>
  <si>
    <t>제논사-53</t>
    <phoneticPr fontId="1" type="noConversion"/>
  </si>
  <si>
    <t>에르메스사-70</t>
    <phoneticPr fontId="1" type="noConversion"/>
  </si>
  <si>
    <t>에르메스사1-65</t>
    <phoneticPr fontId="1" type="noConversion"/>
  </si>
  <si>
    <t>모사-60</t>
    <phoneticPr fontId="1" type="noConversion"/>
  </si>
  <si>
    <t>에르메스사-30</t>
    <phoneticPr fontId="1" type="noConversion"/>
  </si>
  <si>
    <t>에르메스사1-30</t>
    <phoneticPr fontId="1" type="noConversion"/>
  </si>
  <si>
    <t>제논사-35</t>
    <phoneticPr fontId="1" type="noConversion"/>
  </si>
  <si>
    <t>제논사-12</t>
    <phoneticPr fontId="1" type="noConversion"/>
  </si>
  <si>
    <t>모사-40</t>
    <phoneticPr fontId="1" type="noConversion"/>
  </si>
  <si>
    <t>에르메스사1-5</t>
    <phoneticPr fontId="1" type="noConversion"/>
  </si>
  <si>
    <t>우레탄합계</t>
    <phoneticPr fontId="1" type="noConversion"/>
  </si>
  <si>
    <t>우레탄</t>
    <phoneticPr fontId="1" type="noConversion"/>
  </si>
  <si>
    <t>sjsilk@3365</t>
    <phoneticPr fontId="1" type="noConversion"/>
  </si>
  <si>
    <t>MC ,P1</t>
    <phoneticPr fontId="1" type="noConversion"/>
  </si>
  <si>
    <t xml:space="preserve"> </t>
    <phoneticPr fontId="1" type="noConversion"/>
  </si>
  <si>
    <t xml:space="preserve">                   패턴넘버: </t>
    <phoneticPr fontId="1" type="noConversion"/>
  </si>
  <si>
    <t>30~80,82,83,84</t>
    <phoneticPr fontId="1" type="noConversion"/>
  </si>
  <si>
    <t>합계</t>
    <phoneticPr fontId="1" type="noConversion"/>
  </si>
  <si>
    <t>1번</t>
    <phoneticPr fontId="1" type="noConversion"/>
  </si>
  <si>
    <t>2번</t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</si>
  <si>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</si>
  <si>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</si>
  <si>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</si>
  <si>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</si>
  <si>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</si>
  <si>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</si>
  <si>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</si>
  <si>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</si>
  <si>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</si>
  <si>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</si>
  <si>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</si>
  <si>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</si>
  <si>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</si>
  <si>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</si>
  <si>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</si>
  <si>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</si>
  <si>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</si>
  <si>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</si>
  <si>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</si>
  <si>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</si>
  <si>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</si>
  <si>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</si>
  <si>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</si>
  <si>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</si>
  <si>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</si>
  <si>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</si>
  <si>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</si>
  <si>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</si>
  <si>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</si>
  <si>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32번</t>
  </si>
  <si>
    <t>33번</t>
  </si>
  <si>
    <t>34번</t>
  </si>
  <si>
    <t>35번</t>
  </si>
  <si>
    <t>36번</t>
  </si>
  <si>
    <t>37번</t>
  </si>
  <si>
    <t>38번</t>
  </si>
  <si>
    <t>39번</t>
  </si>
  <si>
    <t>40번</t>
  </si>
  <si>
    <t>41번</t>
  </si>
  <si>
    <t>42번</t>
  </si>
  <si>
    <t>43번</t>
  </si>
  <si>
    <t>44번</t>
  </si>
  <si>
    <t>45번</t>
  </si>
  <si>
    <t>1회차</t>
    <phoneticPr fontId="1" type="noConversion"/>
  </si>
  <si>
    <t>2회차</t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</si>
  <si>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</si>
  <si>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</si>
  <si>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</si>
  <si>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</si>
  <si>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</si>
  <si>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</si>
  <si>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</si>
  <si>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</si>
  <si>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</si>
  <si>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</si>
  <si>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</si>
  <si>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14회차</t>
  </si>
  <si>
    <t>15회차</t>
  </si>
  <si>
    <t>16회차</t>
  </si>
  <si>
    <t>17회차</t>
  </si>
  <si>
    <t>18회차</t>
  </si>
  <si>
    <t>19회차</t>
  </si>
  <si>
    <t>20회차</t>
  </si>
  <si>
    <t>21회차</t>
  </si>
  <si>
    <t>22회차</t>
  </si>
  <si>
    <t>23회차</t>
  </si>
  <si>
    <t>24회차</t>
  </si>
  <si>
    <t>25회차</t>
  </si>
  <si>
    <t>26회차</t>
  </si>
  <si>
    <t>27회차</t>
  </si>
  <si>
    <t>28회차</t>
  </si>
  <si>
    <t>29회차</t>
  </si>
  <si>
    <t>30회차</t>
  </si>
  <si>
    <t>31회차</t>
  </si>
  <si>
    <t>32회차</t>
  </si>
  <si>
    <t>33회차</t>
  </si>
  <si>
    <t>34회차</t>
  </si>
  <si>
    <t>35회차</t>
  </si>
  <si>
    <t>36회차</t>
  </si>
  <si>
    <t>37회차</t>
  </si>
  <si>
    <t>38회차</t>
  </si>
  <si>
    <t>39회차</t>
  </si>
  <si>
    <t>40회차</t>
  </si>
  <si>
    <t>41회차</t>
  </si>
  <si>
    <t>42회차</t>
  </si>
  <si>
    <t>43회차</t>
  </si>
  <si>
    <t>44회차</t>
  </si>
  <si>
    <t>45회차</t>
  </si>
  <si>
    <t>46회차</t>
  </si>
  <si>
    <t>47회차</t>
  </si>
  <si>
    <t>48회차</t>
  </si>
  <si>
    <t>49회차</t>
  </si>
  <si>
    <t>50회차</t>
  </si>
  <si>
    <t>51회차</t>
  </si>
  <si>
    <t>52회차</t>
  </si>
  <si>
    <t>53회차</t>
  </si>
  <si>
    <t>54회차</t>
  </si>
  <si>
    <t>55회차</t>
  </si>
  <si>
    <t>56회차</t>
  </si>
  <si>
    <t>57회차</t>
  </si>
  <si>
    <t>58회차</t>
  </si>
  <si>
    <t>59회차</t>
  </si>
  <si>
    <t>60회차</t>
  </si>
  <si>
    <t>61회차</t>
  </si>
  <si>
    <t>62회차</t>
  </si>
  <si>
    <t>63회차</t>
  </si>
  <si>
    <t>64회차</t>
  </si>
  <si>
    <t>65회차</t>
  </si>
  <si>
    <t>66회차</t>
  </si>
  <si>
    <t>67회차</t>
  </si>
  <si>
    <t>68회차</t>
  </si>
  <si>
    <t>69회차</t>
  </si>
  <si>
    <t>70회차</t>
  </si>
  <si>
    <t>71회차</t>
  </si>
  <si>
    <t>72회차</t>
  </si>
  <si>
    <t>73회차</t>
  </si>
  <si>
    <t>74회차</t>
  </si>
  <si>
    <t>75회차</t>
  </si>
  <si>
    <t>76회차</t>
  </si>
  <si>
    <t>77회차</t>
  </si>
  <si>
    <t>78회차</t>
  </si>
  <si>
    <t>79회차</t>
  </si>
  <si>
    <t>80회차</t>
  </si>
  <si>
    <t>81회차</t>
  </si>
  <si>
    <t>82회차</t>
  </si>
  <si>
    <t>83회차</t>
  </si>
  <si>
    <t>84회차</t>
  </si>
  <si>
    <t>85회차</t>
  </si>
  <si>
    <t>86회차</t>
  </si>
  <si>
    <t>87회차</t>
  </si>
  <si>
    <t>88회차</t>
  </si>
  <si>
    <t>89회차</t>
  </si>
  <si>
    <t>90회차</t>
  </si>
  <si>
    <t>91회차</t>
  </si>
  <si>
    <t>92회차</t>
  </si>
  <si>
    <t>93회차</t>
  </si>
  <si>
    <t>94회차</t>
  </si>
  <si>
    <t>95회차</t>
  </si>
  <si>
    <t>96회차</t>
  </si>
  <si>
    <t>97회차</t>
  </si>
  <si>
    <t>98회차</t>
  </si>
  <si>
    <t>99회차</t>
  </si>
  <si>
    <t>100회차</t>
  </si>
  <si>
    <t>101회차</t>
  </si>
  <si>
    <t>102회차</t>
  </si>
  <si>
    <t>103회차</t>
  </si>
  <si>
    <t>104회차</t>
  </si>
  <si>
    <t>105회차</t>
  </si>
  <si>
    <t>106회차</t>
  </si>
  <si>
    <t>107회차</t>
  </si>
  <si>
    <t>108회차</t>
  </si>
  <si>
    <t>109회차</t>
  </si>
  <si>
    <t>110회차</t>
  </si>
  <si>
    <t>111회차</t>
  </si>
  <si>
    <t>112회차</t>
  </si>
  <si>
    <t>113회차</t>
  </si>
  <si>
    <t>114회차</t>
  </si>
  <si>
    <t>115회차</t>
  </si>
  <si>
    <t>116회차</t>
  </si>
  <si>
    <t>117회차</t>
  </si>
  <si>
    <t>118회차</t>
  </si>
  <si>
    <t>119회차</t>
  </si>
  <si>
    <t>120회차</t>
  </si>
  <si>
    <t>121회차</t>
  </si>
  <si>
    <t>122회차</t>
  </si>
  <si>
    <t>123회차</t>
  </si>
  <si>
    <t>124회차</t>
  </si>
  <si>
    <t>125회차</t>
  </si>
  <si>
    <t>126회차</t>
  </si>
  <si>
    <t>127회차</t>
  </si>
  <si>
    <t>128회차</t>
  </si>
  <si>
    <t>129회차</t>
  </si>
  <si>
    <t>130회차</t>
  </si>
  <si>
    <t>131회차</t>
  </si>
  <si>
    <t>132회차</t>
  </si>
  <si>
    <t>133회차</t>
  </si>
  <si>
    <t>134회차</t>
  </si>
  <si>
    <t>135회차</t>
  </si>
  <si>
    <t>136회차</t>
  </si>
  <si>
    <t>137회차</t>
  </si>
  <si>
    <t>138회차</t>
  </si>
  <si>
    <t>139회차</t>
  </si>
  <si>
    <t>140회차</t>
  </si>
  <si>
    <t>141회차</t>
  </si>
  <si>
    <t>142회차</t>
  </si>
  <si>
    <t>143회차</t>
  </si>
  <si>
    <t>144회차</t>
  </si>
  <si>
    <t>145회차</t>
  </si>
  <si>
    <t>146회차</t>
  </si>
  <si>
    <t>147회차</t>
  </si>
  <si>
    <t>148회차</t>
  </si>
  <si>
    <t>149회차</t>
  </si>
  <si>
    <t>150회차</t>
  </si>
  <si>
    <t>151회차</t>
  </si>
  <si>
    <t>152회차</t>
  </si>
  <si>
    <t>153회차</t>
  </si>
  <si>
    <t>154회차</t>
  </si>
  <si>
    <t>155회차</t>
  </si>
  <si>
    <t>156회차</t>
  </si>
  <si>
    <t>157회차</t>
  </si>
  <si>
    <t>158회차</t>
  </si>
  <si>
    <t>159회차</t>
  </si>
  <si>
    <t>160회차</t>
  </si>
  <si>
    <t>161회차</t>
  </si>
  <si>
    <t>162회차</t>
  </si>
  <si>
    <t>163회차</t>
  </si>
  <si>
    <t>164회차</t>
  </si>
  <si>
    <t>165회차</t>
  </si>
  <si>
    <t>166회차</t>
  </si>
  <si>
    <t>167회차</t>
  </si>
  <si>
    <t>168회차</t>
  </si>
  <si>
    <t>169회차</t>
  </si>
  <si>
    <t>170회차</t>
  </si>
  <si>
    <t>171회차</t>
  </si>
  <si>
    <t>172회차</t>
  </si>
  <si>
    <t>173회차</t>
  </si>
  <si>
    <t>174회차</t>
  </si>
  <si>
    <t>175회차</t>
  </si>
  <si>
    <t>176회차</t>
  </si>
  <si>
    <t>177회차</t>
  </si>
  <si>
    <t>178회차</t>
  </si>
  <si>
    <t>179회차</t>
  </si>
  <si>
    <t>180회차</t>
  </si>
  <si>
    <t>181회차</t>
  </si>
  <si>
    <t>182회차</t>
  </si>
  <si>
    <t>183회차</t>
  </si>
  <si>
    <t>184회차</t>
  </si>
  <si>
    <t>185회차</t>
  </si>
  <si>
    <t>186회차</t>
  </si>
  <si>
    <t>187회차</t>
  </si>
  <si>
    <t>188회차</t>
  </si>
  <si>
    <t>189회차</t>
  </si>
  <si>
    <t>190회차</t>
  </si>
  <si>
    <t>191회차</t>
  </si>
  <si>
    <t>192회차</t>
  </si>
  <si>
    <t>193회차</t>
  </si>
  <si>
    <t>194회차</t>
  </si>
  <si>
    <t>195회차</t>
  </si>
  <si>
    <t>196회차</t>
  </si>
  <si>
    <t>197회차</t>
  </si>
  <si>
    <t>198회차</t>
  </si>
  <si>
    <t>199회차</t>
  </si>
  <si>
    <t>200회차</t>
  </si>
  <si>
    <t>201회차</t>
  </si>
  <si>
    <t>202회차</t>
  </si>
  <si>
    <t>203회차</t>
  </si>
  <si>
    <t>204회차</t>
  </si>
  <si>
    <t>205회차</t>
  </si>
  <si>
    <t>206회차</t>
  </si>
  <si>
    <t>207회차</t>
  </si>
  <si>
    <t>208회차</t>
  </si>
  <si>
    <t>209회차</t>
  </si>
  <si>
    <t>210회차</t>
  </si>
  <si>
    <t>211회차</t>
  </si>
  <si>
    <t>212회차</t>
  </si>
  <si>
    <t>213회차</t>
  </si>
  <si>
    <t>214회차</t>
  </si>
  <si>
    <t>215회차</t>
  </si>
  <si>
    <t>216회차</t>
  </si>
  <si>
    <t>217회차</t>
  </si>
  <si>
    <t>218회차</t>
  </si>
  <si>
    <t>219회차</t>
  </si>
  <si>
    <t>220회차</t>
  </si>
  <si>
    <t>221회차</t>
  </si>
  <si>
    <t>222회차</t>
  </si>
  <si>
    <t>223회차</t>
  </si>
  <si>
    <t>224회차</t>
  </si>
  <si>
    <t>225회차</t>
  </si>
  <si>
    <t>226회차</t>
  </si>
  <si>
    <t>227회차</t>
  </si>
  <si>
    <t>228회차</t>
  </si>
  <si>
    <t>229회차</t>
  </si>
  <si>
    <t>230회차</t>
  </si>
  <si>
    <t>231회차</t>
  </si>
  <si>
    <t>232회차</t>
  </si>
  <si>
    <t>233회차</t>
  </si>
  <si>
    <t>234회차</t>
  </si>
  <si>
    <t>235회차</t>
  </si>
  <si>
    <t>236회차</t>
  </si>
  <si>
    <t>237회차</t>
  </si>
  <si>
    <t>238회차</t>
  </si>
  <si>
    <t>239회차</t>
  </si>
  <si>
    <t>240회차</t>
  </si>
  <si>
    <t>241회차</t>
  </si>
  <si>
    <t>242회차</t>
  </si>
  <si>
    <t>243회차</t>
  </si>
  <si>
    <t>244회차</t>
  </si>
  <si>
    <t>245회차</t>
  </si>
  <si>
    <t>246회차</t>
  </si>
  <si>
    <t>247회차</t>
  </si>
  <si>
    <t>248회차</t>
  </si>
  <si>
    <t>249회차</t>
  </si>
  <si>
    <t>250회차</t>
  </si>
  <si>
    <t>251회차</t>
  </si>
  <si>
    <t>252회차</t>
  </si>
  <si>
    <t>253회차</t>
  </si>
  <si>
    <t>254회차</t>
  </si>
  <si>
    <t>255회차</t>
  </si>
  <si>
    <t>256회차</t>
  </si>
  <si>
    <t>257회차</t>
  </si>
  <si>
    <t>258회차</t>
  </si>
  <si>
    <t>259회차</t>
  </si>
  <si>
    <t>260회차</t>
  </si>
  <si>
    <t>261회차</t>
  </si>
  <si>
    <t>262회차</t>
  </si>
  <si>
    <t>263회차</t>
  </si>
  <si>
    <t>264회차</t>
  </si>
  <si>
    <t>265회차</t>
  </si>
  <si>
    <t>266회차</t>
  </si>
  <si>
    <t>267회차</t>
  </si>
  <si>
    <t>268회차</t>
  </si>
  <si>
    <t>269회차</t>
  </si>
  <si>
    <t>270회차</t>
  </si>
  <si>
    <t>271회차</t>
  </si>
  <si>
    <t>272회차</t>
  </si>
  <si>
    <t>273회차</t>
  </si>
  <si>
    <t>274회차</t>
  </si>
  <si>
    <t>275회차</t>
  </si>
  <si>
    <t>276회차</t>
  </si>
  <si>
    <t>277회차</t>
  </si>
  <si>
    <t>278회차</t>
  </si>
  <si>
    <t>279회차</t>
  </si>
  <si>
    <t>280회차</t>
  </si>
  <si>
    <t>281회차</t>
  </si>
  <si>
    <t>282회차</t>
  </si>
  <si>
    <t>283회차</t>
  </si>
  <si>
    <t>284회차</t>
  </si>
  <si>
    <t>285회차</t>
  </si>
  <si>
    <t>286회차</t>
  </si>
  <si>
    <t>287회차</t>
  </si>
  <si>
    <t>288회차</t>
  </si>
  <si>
    <t>289회차</t>
  </si>
  <si>
    <t>290회차</t>
  </si>
  <si>
    <t>291회차</t>
  </si>
  <si>
    <t>292회차</t>
  </si>
  <si>
    <t>293회차</t>
  </si>
  <si>
    <t>294회차</t>
  </si>
  <si>
    <t>295회차</t>
  </si>
  <si>
    <t>296회차</t>
  </si>
  <si>
    <t>297회차</t>
  </si>
  <si>
    <t>298회차</t>
  </si>
  <si>
    <t>299회차</t>
  </si>
  <si>
    <t>300회차</t>
  </si>
  <si>
    <t>301회차</t>
  </si>
  <si>
    <t>302회차</t>
  </si>
  <si>
    <t>303회차</t>
  </si>
  <si>
    <t>304회차</t>
  </si>
  <si>
    <t>305회차</t>
  </si>
  <si>
    <t>306회차</t>
  </si>
  <si>
    <t>307회차</t>
  </si>
  <si>
    <t>308회차</t>
  </si>
  <si>
    <t>309회차</t>
  </si>
  <si>
    <t>310회차</t>
  </si>
  <si>
    <t>311회차</t>
  </si>
  <si>
    <t>312회차</t>
  </si>
  <si>
    <t>313회차</t>
  </si>
  <si>
    <t>314회차</t>
  </si>
  <si>
    <t>315회차</t>
  </si>
  <si>
    <t>316회차</t>
  </si>
  <si>
    <t>317회차</t>
  </si>
  <si>
    <t>318회차</t>
  </si>
  <si>
    <t>319회차</t>
  </si>
  <si>
    <t>320회차</t>
  </si>
  <si>
    <t>321회차</t>
  </si>
  <si>
    <t>322회차</t>
  </si>
  <si>
    <t>323회차</t>
  </si>
  <si>
    <t>324회차</t>
  </si>
  <si>
    <t>325회차</t>
  </si>
  <si>
    <t>326회차</t>
  </si>
  <si>
    <t>327회차</t>
  </si>
  <si>
    <t>328회차</t>
  </si>
  <si>
    <t>329회차</t>
  </si>
  <si>
    <t>330회차</t>
  </si>
  <si>
    <t>331회차</t>
  </si>
  <si>
    <t>332회차</t>
  </si>
  <si>
    <t>333회차</t>
  </si>
  <si>
    <t>334회차</t>
  </si>
  <si>
    <t>335회차</t>
  </si>
  <si>
    <t>336회차</t>
  </si>
  <si>
    <t>337회차</t>
  </si>
  <si>
    <t>338회차</t>
  </si>
  <si>
    <t>339회차</t>
  </si>
  <si>
    <t>340회차</t>
  </si>
  <si>
    <t>341회차</t>
  </si>
  <si>
    <t>342회차</t>
  </si>
  <si>
    <t>343회차</t>
  </si>
  <si>
    <t>344회차</t>
  </si>
  <si>
    <t>345회차</t>
  </si>
  <si>
    <t>346회차</t>
  </si>
  <si>
    <t>347회차</t>
  </si>
  <si>
    <t>348회차</t>
  </si>
  <si>
    <t>349회차</t>
  </si>
  <si>
    <t>350회차</t>
  </si>
  <si>
    <t>351회차</t>
  </si>
  <si>
    <t>352회차</t>
  </si>
  <si>
    <t>353회차</t>
  </si>
  <si>
    <t>354회차</t>
  </si>
  <si>
    <t>355회차</t>
  </si>
  <si>
    <t>356회차</t>
  </si>
  <si>
    <t>357회차</t>
  </si>
  <si>
    <t>358회차</t>
  </si>
  <si>
    <t>359회차</t>
  </si>
  <si>
    <t>360회차</t>
  </si>
  <si>
    <t>361회차</t>
  </si>
  <si>
    <t>362회차</t>
  </si>
  <si>
    <t>363회차</t>
  </si>
  <si>
    <t>364회차</t>
  </si>
  <si>
    <t>365회차</t>
  </si>
  <si>
    <t>366회차</t>
  </si>
  <si>
    <t>367회차</t>
  </si>
  <si>
    <t>368회차</t>
  </si>
  <si>
    <t>369회차</t>
  </si>
  <si>
    <t>370회차</t>
  </si>
  <si>
    <t>371회차</t>
  </si>
  <si>
    <t>372회차</t>
  </si>
  <si>
    <t>373회차</t>
  </si>
  <si>
    <t>374회차</t>
  </si>
  <si>
    <t>375회차</t>
  </si>
  <si>
    <t>376회차</t>
  </si>
  <si>
    <t>377회차</t>
  </si>
  <si>
    <t>378회차</t>
  </si>
  <si>
    <t>379회차</t>
  </si>
  <si>
    <t>380회차</t>
  </si>
  <si>
    <t>381회차</t>
  </si>
  <si>
    <t>382회차</t>
  </si>
  <si>
    <t>383회차</t>
  </si>
  <si>
    <t>384회차</t>
  </si>
  <si>
    <t>385회차</t>
  </si>
  <si>
    <t>386회차</t>
  </si>
  <si>
    <t>387회차</t>
  </si>
  <si>
    <t>388회차</t>
  </si>
  <si>
    <t>389회차</t>
  </si>
  <si>
    <t>390회차</t>
  </si>
  <si>
    <t>391회차</t>
  </si>
  <si>
    <t>392회차</t>
  </si>
  <si>
    <t>393회차</t>
  </si>
  <si>
    <t>394회차</t>
  </si>
  <si>
    <t>395회차</t>
  </si>
  <si>
    <t>396회차</t>
  </si>
  <si>
    <t>397회차</t>
  </si>
  <si>
    <t>398회차</t>
  </si>
  <si>
    <t>399회차</t>
  </si>
  <si>
    <t>400회차</t>
  </si>
  <si>
    <t>401회차</t>
  </si>
  <si>
    <t>402회차</t>
  </si>
  <si>
    <t>403회차</t>
  </si>
  <si>
    <t>404회차</t>
  </si>
  <si>
    <t>405회차</t>
  </si>
  <si>
    <t>406회차</t>
  </si>
  <si>
    <t>407회차</t>
  </si>
  <si>
    <t>408회차</t>
  </si>
  <si>
    <t>409회차</t>
  </si>
  <si>
    <t>410회차</t>
  </si>
  <si>
    <t>411회차</t>
  </si>
  <si>
    <t>412회차</t>
  </si>
  <si>
    <t>413회차</t>
  </si>
  <si>
    <t>414회차</t>
  </si>
  <si>
    <t>415회차</t>
  </si>
  <si>
    <t>416회차</t>
  </si>
  <si>
    <t>417회차</t>
  </si>
  <si>
    <t>418회차</t>
  </si>
  <si>
    <t>419회차</t>
  </si>
  <si>
    <t>420회차</t>
  </si>
  <si>
    <t>421회차</t>
  </si>
  <si>
    <t>422회차</t>
  </si>
  <si>
    <t>423회차</t>
  </si>
  <si>
    <t>424회차</t>
  </si>
  <si>
    <t>425회차</t>
  </si>
  <si>
    <t>426회차</t>
  </si>
  <si>
    <t>427회차</t>
  </si>
  <si>
    <t>428회차</t>
  </si>
  <si>
    <t>429회차</t>
  </si>
  <si>
    <t>430회차</t>
  </si>
  <si>
    <t>431회차</t>
  </si>
  <si>
    <t>432회차</t>
  </si>
  <si>
    <t>433회차</t>
  </si>
  <si>
    <t>434회차</t>
  </si>
  <si>
    <t>435회차</t>
  </si>
  <si>
    <t>436회차</t>
  </si>
  <si>
    <t>437회차</t>
  </si>
  <si>
    <t>438회차</t>
  </si>
  <si>
    <t>439회차</t>
  </si>
  <si>
    <t>440회차</t>
  </si>
  <si>
    <t>441회차</t>
  </si>
  <si>
    <t>442회차</t>
  </si>
  <si>
    <t>443회차</t>
  </si>
  <si>
    <t>444회차</t>
  </si>
  <si>
    <t>445회차</t>
  </si>
  <si>
    <t>446회차</t>
  </si>
  <si>
    <t>447회차</t>
  </si>
  <si>
    <t>448회차</t>
  </si>
  <si>
    <t>449회차</t>
  </si>
  <si>
    <t>450회차</t>
  </si>
  <si>
    <t>451회차</t>
  </si>
  <si>
    <t>452회차</t>
  </si>
  <si>
    <t>453회차</t>
  </si>
  <si>
    <t>454회차</t>
  </si>
  <si>
    <t>455회차</t>
  </si>
  <si>
    <t>456회차</t>
  </si>
  <si>
    <t>457회차</t>
  </si>
  <si>
    <t>458회차</t>
  </si>
  <si>
    <t>459회차</t>
  </si>
  <si>
    <t>460회차</t>
  </si>
  <si>
    <t>461회차</t>
  </si>
  <si>
    <t>462회차</t>
  </si>
  <si>
    <t>463회차</t>
  </si>
  <si>
    <t>464회차</t>
  </si>
  <si>
    <t>465회차</t>
  </si>
  <si>
    <t>466회차</t>
  </si>
  <si>
    <t>467회차</t>
  </si>
  <si>
    <t>468회차</t>
  </si>
  <si>
    <t>469회차</t>
  </si>
  <si>
    <t>470회차</t>
  </si>
  <si>
    <t>471회차</t>
  </si>
  <si>
    <t>472회차</t>
  </si>
  <si>
    <t>473회차</t>
  </si>
  <si>
    <t>474회차</t>
  </si>
  <si>
    <t>475회차</t>
  </si>
  <si>
    <t>476회차</t>
  </si>
  <si>
    <t>477회차</t>
  </si>
  <si>
    <t>478회차</t>
  </si>
  <si>
    <t>479회차</t>
  </si>
  <si>
    <t>480회차</t>
  </si>
  <si>
    <t>481회차</t>
  </si>
  <si>
    <t>482회차</t>
  </si>
  <si>
    <t>483회차</t>
  </si>
  <si>
    <t>484회차</t>
  </si>
  <si>
    <t>485회차</t>
  </si>
  <si>
    <t>486회차</t>
  </si>
  <si>
    <t>487회차</t>
  </si>
  <si>
    <t>488회차</t>
  </si>
  <si>
    <t>489회차</t>
  </si>
  <si>
    <t>490회차</t>
  </si>
  <si>
    <t>491회차</t>
  </si>
  <si>
    <t>492회차</t>
  </si>
  <si>
    <t>493회차</t>
  </si>
  <si>
    <t>494회차</t>
  </si>
  <si>
    <t>495회차</t>
  </si>
  <si>
    <t>496회차</t>
  </si>
  <si>
    <t>497회차</t>
  </si>
  <si>
    <t>498회차</t>
  </si>
  <si>
    <t>499회차</t>
  </si>
  <si>
    <t>500회차</t>
  </si>
  <si>
    <t>501회차</t>
  </si>
  <si>
    <t>502회차</t>
  </si>
  <si>
    <t>503회차</t>
  </si>
  <si>
    <t>504회차</t>
  </si>
  <si>
    <t>505회차</t>
  </si>
  <si>
    <t>506회차</t>
  </si>
  <si>
    <t>507회차</t>
  </si>
  <si>
    <t>508회차</t>
  </si>
  <si>
    <t>509회차</t>
  </si>
  <si>
    <t>510회차</t>
  </si>
  <si>
    <t>511회차</t>
  </si>
  <si>
    <t>512회차</t>
  </si>
  <si>
    <t>513회차</t>
  </si>
  <si>
    <t>514회차</t>
  </si>
  <si>
    <t>515회차</t>
  </si>
  <si>
    <t>516회차</t>
  </si>
  <si>
    <t>517회차</t>
  </si>
  <si>
    <t>518회차</t>
  </si>
  <si>
    <t>519회차</t>
  </si>
  <si>
    <t>520회차</t>
  </si>
  <si>
    <t>521회차</t>
  </si>
  <si>
    <t>522회차</t>
  </si>
  <si>
    <t>523회차</t>
  </si>
  <si>
    <t>524회차</t>
  </si>
  <si>
    <t>525회차</t>
  </si>
  <si>
    <t>526회차</t>
  </si>
  <si>
    <t>527회차</t>
  </si>
  <si>
    <t>528회차</t>
  </si>
  <si>
    <t>529회차</t>
  </si>
  <si>
    <t>530회차</t>
  </si>
  <si>
    <t>531회차</t>
  </si>
  <si>
    <t>532회차</t>
  </si>
  <si>
    <t>533회차</t>
  </si>
  <si>
    <t>534회차</t>
  </si>
  <si>
    <t>535회차</t>
  </si>
  <si>
    <t>536회차</t>
  </si>
  <si>
    <t>537회차</t>
  </si>
  <si>
    <t>538회차</t>
  </si>
  <si>
    <t>539회차</t>
  </si>
  <si>
    <t>540회차</t>
  </si>
  <si>
    <t>541회차</t>
  </si>
  <si>
    <t>542회차</t>
  </si>
  <si>
    <t>543회차</t>
  </si>
  <si>
    <t>544회차</t>
  </si>
  <si>
    <t>545회차</t>
  </si>
  <si>
    <t>546회차</t>
  </si>
  <si>
    <t>547회차</t>
  </si>
  <si>
    <t>548회차</t>
  </si>
  <si>
    <t>549회차</t>
  </si>
  <si>
    <t>550회차</t>
  </si>
  <si>
    <t>551회차</t>
  </si>
  <si>
    <t>552회차</t>
  </si>
  <si>
    <t>553회차</t>
  </si>
  <si>
    <t>554회차</t>
  </si>
  <si>
    <t>555회차</t>
  </si>
  <si>
    <t>556회차</t>
  </si>
  <si>
    <t>557회차</t>
  </si>
  <si>
    <t>558회차</t>
  </si>
  <si>
    <t>559회차</t>
  </si>
  <si>
    <t>560회차</t>
  </si>
  <si>
    <t>561회차</t>
  </si>
  <si>
    <t>562회차</t>
  </si>
  <si>
    <t>563회차</t>
  </si>
  <si>
    <t>564회차</t>
  </si>
  <si>
    <t>565회차</t>
  </si>
  <si>
    <t>566회차</t>
  </si>
  <si>
    <t>567회차</t>
  </si>
  <si>
    <t>568회차</t>
  </si>
  <si>
    <t>569회차</t>
  </si>
  <si>
    <t>570회차</t>
  </si>
  <si>
    <t>571회차</t>
  </si>
  <si>
    <t>572회차</t>
  </si>
  <si>
    <t>573회차</t>
  </si>
  <si>
    <t>574회차</t>
  </si>
  <si>
    <t>575회차</t>
  </si>
  <si>
    <t>576회차</t>
  </si>
  <si>
    <t>577회차</t>
  </si>
  <si>
    <t>578회차</t>
  </si>
  <si>
    <t>579회차</t>
  </si>
  <si>
    <t>580회차</t>
  </si>
  <si>
    <t>581회차</t>
  </si>
  <si>
    <t>582회차</t>
  </si>
  <si>
    <t>583회차</t>
  </si>
  <si>
    <t>584회차</t>
  </si>
  <si>
    <t>585회차</t>
  </si>
  <si>
    <t>586회차</t>
  </si>
  <si>
    <t>587회차</t>
  </si>
  <si>
    <t>588회차</t>
  </si>
  <si>
    <t>589회차</t>
  </si>
  <si>
    <t>590회차</t>
  </si>
  <si>
    <t>591회차</t>
  </si>
  <si>
    <t>592회차</t>
  </si>
  <si>
    <t>593회차</t>
  </si>
  <si>
    <t>594회차</t>
  </si>
  <si>
    <t>595회차</t>
  </si>
  <si>
    <t>596회차</t>
  </si>
  <si>
    <t>597회차</t>
  </si>
  <si>
    <t>598회차</t>
  </si>
  <si>
    <t>599회차</t>
  </si>
  <si>
    <t>600회차</t>
  </si>
  <si>
    <t>601회차</t>
  </si>
  <si>
    <t>602회차</t>
  </si>
  <si>
    <t>603회차</t>
  </si>
  <si>
    <t>604회차</t>
  </si>
  <si>
    <t>605회차</t>
  </si>
  <si>
    <t>606회차</t>
  </si>
  <si>
    <t>607회차</t>
  </si>
  <si>
    <t>608회차</t>
  </si>
  <si>
    <t>609회차</t>
  </si>
  <si>
    <t>610회차</t>
  </si>
  <si>
    <t>611회차</t>
  </si>
  <si>
    <t>612회차</t>
  </si>
  <si>
    <t>613회차</t>
  </si>
  <si>
    <t>614회차</t>
  </si>
  <si>
    <t>615회차</t>
  </si>
  <si>
    <t>616회차</t>
  </si>
  <si>
    <t>617회차</t>
  </si>
  <si>
    <t>618회차</t>
  </si>
  <si>
    <t>619회차</t>
  </si>
  <si>
    <t>620회차</t>
  </si>
  <si>
    <t>621회차</t>
  </si>
  <si>
    <t>622회차</t>
  </si>
  <si>
    <t>623회차</t>
  </si>
  <si>
    <t>624회차</t>
  </si>
  <si>
    <t>625회차</t>
  </si>
  <si>
    <t>626회차</t>
  </si>
  <si>
    <t>627회차</t>
  </si>
  <si>
    <t>628회차</t>
  </si>
  <si>
    <t>629회차</t>
  </si>
  <si>
    <t>630회차</t>
  </si>
  <si>
    <t>631회차</t>
  </si>
  <si>
    <t>632회차</t>
  </si>
  <si>
    <t>633회차</t>
  </si>
  <si>
    <t>634회차</t>
  </si>
  <si>
    <t>635회차</t>
  </si>
  <si>
    <t>636회차</t>
  </si>
  <si>
    <t>637회차</t>
  </si>
  <si>
    <t>638회차</t>
  </si>
  <si>
    <t>639회차</t>
  </si>
  <si>
    <t>640회차</t>
  </si>
  <si>
    <t>641회차</t>
  </si>
  <si>
    <t>642회차</t>
  </si>
  <si>
    <t>643회차</t>
  </si>
  <si>
    <t>644회차</t>
  </si>
  <si>
    <t>645회차</t>
  </si>
  <si>
    <t>646회차</t>
  </si>
  <si>
    <t>647회차</t>
  </si>
  <si>
    <t>648회차</t>
  </si>
  <si>
    <t>649회차</t>
  </si>
  <si>
    <t>650회차</t>
  </si>
  <si>
    <t>651회차</t>
  </si>
  <si>
    <t>652회차</t>
  </si>
  <si>
    <t>653회차</t>
  </si>
  <si>
    <t>654회차</t>
  </si>
  <si>
    <t>655회차</t>
  </si>
  <si>
    <t>656회차</t>
  </si>
  <si>
    <t>657회차</t>
  </si>
  <si>
    <t>658회차</t>
  </si>
  <si>
    <t>659회차</t>
  </si>
  <si>
    <t>660회차</t>
  </si>
  <si>
    <t>661회차</t>
  </si>
  <si>
    <t>662회차</t>
  </si>
  <si>
    <t>663회차</t>
  </si>
  <si>
    <t>664회차</t>
  </si>
  <si>
    <t>665회차</t>
  </si>
  <si>
    <t>666회차</t>
  </si>
  <si>
    <t>667회차</t>
  </si>
  <si>
    <t>668회차</t>
  </si>
  <si>
    <t>669회차</t>
  </si>
  <si>
    <t>670회차</t>
  </si>
  <si>
    <t>671회차</t>
  </si>
  <si>
    <t>672회차</t>
  </si>
  <si>
    <t>673회차</t>
  </si>
  <si>
    <t>674회차</t>
  </si>
  <si>
    <t>675회차</t>
  </si>
  <si>
    <t>676회차</t>
  </si>
  <si>
    <t>677회차</t>
  </si>
  <si>
    <t>678회차</t>
  </si>
  <si>
    <t>679회차</t>
  </si>
  <si>
    <t>680회차</t>
  </si>
  <si>
    <t>681회차</t>
  </si>
  <si>
    <t>682회차</t>
  </si>
  <si>
    <t>683회차</t>
  </si>
  <si>
    <t>684회차</t>
  </si>
  <si>
    <t>685회차</t>
  </si>
  <si>
    <t>686회차</t>
  </si>
  <si>
    <t>687회차</t>
  </si>
  <si>
    <t>688회차</t>
  </si>
  <si>
    <t>689회차</t>
  </si>
  <si>
    <t>690회차</t>
  </si>
  <si>
    <t>691회차</t>
  </si>
  <si>
    <t>692회차</t>
  </si>
  <si>
    <t>693회차</t>
  </si>
  <si>
    <t>694회차</t>
  </si>
  <si>
    <t>695회차</t>
  </si>
  <si>
    <t>696회차</t>
  </si>
  <si>
    <t>697회차</t>
  </si>
  <si>
    <t>698회차</t>
  </si>
  <si>
    <t>699회차</t>
  </si>
  <si>
    <t>700회차</t>
  </si>
  <si>
    <t>701회차</t>
  </si>
  <si>
    <t>702회차</t>
  </si>
  <si>
    <t>703회차</t>
  </si>
  <si>
    <t>704회차</t>
  </si>
  <si>
    <t>705회차</t>
  </si>
  <si>
    <t>706회차</t>
  </si>
  <si>
    <t>707회차</t>
  </si>
  <si>
    <t>708회차</t>
  </si>
  <si>
    <t>709회차</t>
  </si>
  <si>
    <t>710회차</t>
  </si>
  <si>
    <t>711회차</t>
  </si>
  <si>
    <t>712회차</t>
  </si>
  <si>
    <t>713회차</t>
  </si>
  <si>
    <t>714회차</t>
  </si>
  <si>
    <t>715회차</t>
  </si>
  <si>
    <t>716회차</t>
  </si>
  <si>
    <t>717회차</t>
  </si>
  <si>
    <t>718회차</t>
  </si>
  <si>
    <t>719회차</t>
  </si>
  <si>
    <t>720회차</t>
  </si>
  <si>
    <t>721회차</t>
  </si>
  <si>
    <t>722회차</t>
  </si>
  <si>
    <t>723회차</t>
  </si>
  <si>
    <t>724회차</t>
  </si>
  <si>
    <t>725회차</t>
  </si>
  <si>
    <t>726회차</t>
  </si>
  <si>
    <t>727회차</t>
  </si>
  <si>
    <t>728회차</t>
  </si>
  <si>
    <t>729회차</t>
  </si>
  <si>
    <t>730회차</t>
  </si>
  <si>
    <t>731회차</t>
  </si>
  <si>
    <t>732회차</t>
  </si>
  <si>
    <t>733회차</t>
  </si>
  <si>
    <t>734회차</t>
  </si>
  <si>
    <t>735회차</t>
  </si>
  <si>
    <t>736회차</t>
  </si>
  <si>
    <t>737회차</t>
  </si>
  <si>
    <t>738회차</t>
  </si>
  <si>
    <t>739회차</t>
  </si>
  <si>
    <t>740회차</t>
  </si>
  <si>
    <t>741회차</t>
  </si>
  <si>
    <t>742회차</t>
  </si>
  <si>
    <t>743회차</t>
  </si>
  <si>
    <t>744회차</t>
  </si>
  <si>
    <t>745회차</t>
  </si>
  <si>
    <t>746회차</t>
  </si>
  <si>
    <t>747회차</t>
  </si>
  <si>
    <t>748회차</t>
  </si>
  <si>
    <t>749회차</t>
  </si>
  <si>
    <t>750회차</t>
  </si>
  <si>
    <t>751회차</t>
  </si>
  <si>
    <t>752회차</t>
  </si>
  <si>
    <t>753회차</t>
  </si>
  <si>
    <t>754회차</t>
  </si>
  <si>
    <t>755회차</t>
  </si>
  <si>
    <t>756회차</t>
  </si>
  <si>
    <t>757회차</t>
  </si>
  <si>
    <t>758회차</t>
  </si>
  <si>
    <t>759회차</t>
  </si>
  <si>
    <t>760회차</t>
  </si>
  <si>
    <t>761회차</t>
  </si>
  <si>
    <t>762회차</t>
  </si>
  <si>
    <t>763회차</t>
  </si>
  <si>
    <t>764회차</t>
  </si>
  <si>
    <t>765회차</t>
  </si>
  <si>
    <t>766회차</t>
  </si>
  <si>
    <t>767회차</t>
  </si>
  <si>
    <t>768회차</t>
  </si>
  <si>
    <t>769회차</t>
  </si>
  <si>
    <t>770회차</t>
  </si>
  <si>
    <t>771회차</t>
  </si>
  <si>
    <t>772회차</t>
  </si>
  <si>
    <t>773회차</t>
  </si>
  <si>
    <t>774회차</t>
  </si>
  <si>
    <t>775회차</t>
  </si>
  <si>
    <t>776회차</t>
  </si>
  <si>
    <t>777회차</t>
  </si>
  <si>
    <t>778회차</t>
  </si>
  <si>
    <t>779회차</t>
  </si>
  <si>
    <t>780회차</t>
  </si>
  <si>
    <t>781회차</t>
  </si>
  <si>
    <t>782회차</t>
  </si>
  <si>
    <t>783회차</t>
  </si>
  <si>
    <t>784회차</t>
  </si>
  <si>
    <t>785회차</t>
  </si>
  <si>
    <t>786회차</t>
  </si>
  <si>
    <t>787회차</t>
  </si>
  <si>
    <t>788회차</t>
  </si>
  <si>
    <t>789회차</t>
  </si>
  <si>
    <t>790회차</t>
  </si>
  <si>
    <t>791회차</t>
  </si>
  <si>
    <t>792회차</t>
  </si>
  <si>
    <t>793회차</t>
  </si>
  <si>
    <t>794회차</t>
  </si>
  <si>
    <t>795회차</t>
  </si>
  <si>
    <t>796회차</t>
  </si>
  <si>
    <t>797회차</t>
  </si>
  <si>
    <t>798회차</t>
  </si>
  <si>
    <t>799회차</t>
  </si>
  <si>
    <t>800회차</t>
  </si>
  <si>
    <t>801회차</t>
  </si>
  <si>
    <t>802회차</t>
  </si>
  <si>
    <t>803회차</t>
  </si>
  <si>
    <t>804회차</t>
  </si>
  <si>
    <t>805회차</t>
  </si>
  <si>
    <t>806회차</t>
  </si>
  <si>
    <t>807회차</t>
  </si>
  <si>
    <t>808회차</t>
  </si>
  <si>
    <t>809회차</t>
  </si>
  <si>
    <t>810회차</t>
  </si>
  <si>
    <t>811회차</t>
  </si>
  <si>
    <t>812회차</t>
  </si>
  <si>
    <t>813회차</t>
  </si>
  <si>
    <t>814회차</t>
  </si>
  <si>
    <t>815회차</t>
  </si>
  <si>
    <t>816회차</t>
  </si>
  <si>
    <t>817회차</t>
  </si>
  <si>
    <t>818회차</t>
  </si>
  <si>
    <t>819회차</t>
  </si>
  <si>
    <t>820회차</t>
  </si>
  <si>
    <t>821회차</t>
  </si>
  <si>
    <t>822회차</t>
  </si>
  <si>
    <t>823회차</t>
  </si>
  <si>
    <t>824회차</t>
  </si>
  <si>
    <t>825회차</t>
  </si>
  <si>
    <t>826회차</t>
  </si>
  <si>
    <t>827회차</t>
  </si>
  <si>
    <t>828회차</t>
  </si>
  <si>
    <t>829회차</t>
  </si>
  <si>
    <t>830회차</t>
  </si>
  <si>
    <t>831회차</t>
  </si>
  <si>
    <t>832회차</t>
  </si>
  <si>
    <t>833회차</t>
  </si>
  <si>
    <t>834회차</t>
  </si>
  <si>
    <t>835회차</t>
  </si>
  <si>
    <t>836회차</t>
  </si>
  <si>
    <t>837회차</t>
  </si>
  <si>
    <t>838회차</t>
  </si>
  <si>
    <t>839회차</t>
  </si>
  <si>
    <t>840회차</t>
  </si>
  <si>
    <t>841회차</t>
  </si>
  <si>
    <t>842회차</t>
  </si>
  <si>
    <t>843회차</t>
  </si>
  <si>
    <t>844회차</t>
  </si>
  <si>
    <t>845회차</t>
  </si>
  <si>
    <t>846회차</t>
  </si>
  <si>
    <t>847회차</t>
  </si>
  <si>
    <t>848회차</t>
  </si>
  <si>
    <t>849회차</t>
  </si>
  <si>
    <t>850회차</t>
  </si>
  <si>
    <t>851회차</t>
  </si>
  <si>
    <t>852회차</t>
  </si>
  <si>
    <t>853회차</t>
  </si>
  <si>
    <t>854회차</t>
  </si>
  <si>
    <t>855회차</t>
  </si>
  <si>
    <t>856회차</t>
  </si>
  <si>
    <t>857회차</t>
  </si>
  <si>
    <t>858회차</t>
  </si>
  <si>
    <t>859회차</t>
  </si>
  <si>
    <t>860회차</t>
  </si>
  <si>
    <t>861회차</t>
  </si>
  <si>
    <t>862회차</t>
  </si>
  <si>
    <t>863회차</t>
  </si>
  <si>
    <t>864회차</t>
  </si>
  <si>
    <t>865회차</t>
  </si>
  <si>
    <t>866회차</t>
  </si>
  <si>
    <t>867회차</t>
  </si>
  <si>
    <t>868회차</t>
  </si>
  <si>
    <t>869회차</t>
  </si>
  <si>
    <t>870회차</t>
  </si>
  <si>
    <t>871회차</t>
  </si>
  <si>
    <t>872회차</t>
  </si>
  <si>
    <t>873회차</t>
  </si>
  <si>
    <t>874회차</t>
  </si>
  <si>
    <t>875회차</t>
  </si>
  <si>
    <t>876회차</t>
  </si>
  <si>
    <t>877회차</t>
  </si>
  <si>
    <t>878회차</t>
  </si>
  <si>
    <t>879회차</t>
  </si>
  <si>
    <t>880회차</t>
  </si>
  <si>
    <t>881회차</t>
  </si>
  <si>
    <t>882회차</t>
  </si>
  <si>
    <t>883회차</t>
  </si>
  <si>
    <t>884회차</t>
  </si>
  <si>
    <t>885회차</t>
  </si>
  <si>
    <t>886회차</t>
  </si>
  <si>
    <t>887회차</t>
  </si>
  <si>
    <t>888회차</t>
  </si>
  <si>
    <t>889회차</t>
  </si>
  <si>
    <t>890회차</t>
  </si>
  <si>
    <t>891회차</t>
  </si>
  <si>
    <t>892회차</t>
  </si>
  <si>
    <t>893회차</t>
  </si>
  <si>
    <t>894회차</t>
  </si>
  <si>
    <t>895회차</t>
  </si>
  <si>
    <t>896회차</t>
  </si>
  <si>
    <t>897회차</t>
  </si>
  <si>
    <t>898회차</t>
  </si>
  <si>
    <t>899회차</t>
  </si>
  <si>
    <t>900회차</t>
  </si>
  <si>
    <t>901회차</t>
  </si>
  <si>
    <t>902회차</t>
  </si>
  <si>
    <t>903회차</t>
  </si>
  <si>
    <t>904회차</t>
  </si>
  <si>
    <t>905회차</t>
  </si>
  <si>
    <t>906회차</t>
  </si>
  <si>
    <t>907회차</t>
  </si>
  <si>
    <t>908회차</t>
  </si>
  <si>
    <t>909회차</t>
  </si>
  <si>
    <t>910회차</t>
  </si>
  <si>
    <t>911회차</t>
  </si>
  <si>
    <t>912회차</t>
  </si>
  <si>
    <t>913회차</t>
  </si>
  <si>
    <t>914회차</t>
  </si>
  <si>
    <t>915회차</t>
  </si>
  <si>
    <t>916회차</t>
  </si>
  <si>
    <t>917회차</t>
  </si>
  <si>
    <t>918회차</t>
  </si>
  <si>
    <t>919회차</t>
  </si>
  <si>
    <t>920회차</t>
  </si>
  <si>
    <t>921회차</t>
  </si>
  <si>
    <t>922회차</t>
  </si>
  <si>
    <t>923회차</t>
  </si>
  <si>
    <t>924회차</t>
  </si>
  <si>
    <t>925회차</t>
  </si>
  <si>
    <t>926회차</t>
  </si>
  <si>
    <t>927회차</t>
  </si>
  <si>
    <t>928회차</t>
  </si>
  <si>
    <t>929회차</t>
  </si>
  <si>
    <t>930회차</t>
  </si>
  <si>
    <t>931회차</t>
  </si>
  <si>
    <t>932회차</t>
  </si>
  <si>
    <t>933회차</t>
  </si>
  <si>
    <t>934회차</t>
  </si>
  <si>
    <t>935회차</t>
  </si>
  <si>
    <t>936회차</t>
  </si>
  <si>
    <t>937회차</t>
  </si>
  <si>
    <t>938회차</t>
  </si>
  <si>
    <t>939회차</t>
  </si>
  <si>
    <t>940회차</t>
  </si>
  <si>
    <t>941회차</t>
  </si>
  <si>
    <t>942회차</t>
  </si>
  <si>
    <t>943회차</t>
  </si>
  <si>
    <t>944회차</t>
  </si>
  <si>
    <t>945회차</t>
  </si>
  <si>
    <t>946회차</t>
  </si>
  <si>
    <t>947회차</t>
  </si>
  <si>
    <t>948회차</t>
  </si>
  <si>
    <t>949회차</t>
  </si>
  <si>
    <t>950회차</t>
  </si>
  <si>
    <t>951회차</t>
  </si>
  <si>
    <t>952회차</t>
  </si>
  <si>
    <t>953회차</t>
  </si>
  <si>
    <t>954회차</t>
  </si>
  <si>
    <t>955회차</t>
  </si>
  <si>
    <t>956회차</t>
  </si>
  <si>
    <t>957회차</t>
  </si>
  <si>
    <t>958회차</t>
  </si>
  <si>
    <t>959회차</t>
  </si>
  <si>
    <t>960회차</t>
  </si>
  <si>
    <t>961회차</t>
  </si>
  <si>
    <t>962회차</t>
  </si>
  <si>
    <t>963회차</t>
  </si>
  <si>
    <t>964회차</t>
  </si>
  <si>
    <t>965회차</t>
  </si>
  <si>
    <t>966회차</t>
  </si>
  <si>
    <t>967회차</t>
  </si>
  <si>
    <t>968회차</t>
  </si>
  <si>
    <t>969회차</t>
  </si>
  <si>
    <t>970회차</t>
  </si>
  <si>
    <t>971회차</t>
  </si>
  <si>
    <t>972회차</t>
  </si>
  <si>
    <t>973회차</t>
  </si>
  <si>
    <t>974회차</t>
  </si>
  <si>
    <t>975회차</t>
  </si>
  <si>
    <t>976회차</t>
  </si>
</sst>
</file>

<file path=xl/styles.xml><?xml version="1.0" encoding="utf-8"?>
<styleSheet xmlns="http://schemas.openxmlformats.org/spreadsheetml/2006/main">
  <numFmts count="3">
    <numFmt numFmtId="176" formatCode="0.0%"/>
    <numFmt numFmtId="177" formatCode="0.0_ "/>
    <numFmt numFmtId="178" formatCode="0_ 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sz val="14"/>
      <color rgb="FF0061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rgb="FF00610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4"/>
      <color rgb="FFFF000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7">
    <xf numFmtId="0" fontId="0" fillId="0" borderId="0">
      <alignment vertical="center"/>
    </xf>
    <xf numFmtId="0" fontId="2" fillId="0" borderId="0">
      <alignment vertical="center"/>
    </xf>
    <xf numFmtId="9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1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NumberFormat="1" applyFont="1" applyBorder="1" applyProtection="1">
      <alignment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1" fontId="8" fillId="0" borderId="15" xfId="0" applyNumberFormat="1" applyFont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177" fontId="5" fillId="0" borderId="2" xfId="3" applyNumberFormat="1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177" fontId="5" fillId="0" borderId="2" xfId="0" applyNumberFormat="1" applyFont="1" applyBorder="1" applyAlignment="1" applyProtection="1">
      <alignment horizontal="center" vertical="center"/>
    </xf>
    <xf numFmtId="178" fontId="5" fillId="0" borderId="6" xfId="0" applyNumberFormat="1" applyFont="1" applyBorder="1" applyProtection="1">
      <alignment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</xf>
    <xf numFmtId="177" fontId="5" fillId="0" borderId="12" xfId="3" applyNumberFormat="1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177" fontId="5" fillId="0" borderId="12" xfId="0" applyNumberFormat="1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178" fontId="5" fillId="0" borderId="13" xfId="0" applyNumberFormat="1" applyFont="1" applyBorder="1" applyProtection="1">
      <alignment vertical="center"/>
    </xf>
    <xf numFmtId="0" fontId="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Protection="1">
      <alignment vertical="center"/>
    </xf>
    <xf numFmtId="0" fontId="11" fillId="0" borderId="1" xfId="1" applyNumberFormat="1" applyFont="1" applyFill="1" applyBorder="1" applyAlignment="1" applyProtection="1">
      <alignment vertical="center"/>
      <protection locked="0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0" fontId="5" fillId="5" borderId="7" xfId="7" applyFont="1" applyBorder="1" applyAlignment="1" applyProtection="1">
      <alignment horizontal="center" vertical="center"/>
    </xf>
    <xf numFmtId="0" fontId="5" fillId="5" borderId="8" xfId="7" applyFont="1" applyBorder="1" applyAlignment="1" applyProtection="1">
      <alignment horizontal="center" vertical="center"/>
    </xf>
    <xf numFmtId="0" fontId="5" fillId="4" borderId="10" xfId="6" applyFont="1" applyBorder="1" applyAlignment="1" applyProtection="1">
      <alignment horizontal="center" vertical="center"/>
    </xf>
    <xf numFmtId="0" fontId="4" fillId="0" borderId="2" xfId="0" applyNumberFormat="1" applyFont="1" applyBorder="1" applyAlignment="1" applyProtection="1">
      <alignment horizontal="center" vertical="center"/>
    </xf>
    <xf numFmtId="0" fontId="5" fillId="4" borderId="2" xfId="6" applyNumberFormat="1" applyFont="1" applyBorder="1" applyAlignment="1" applyProtection="1">
      <alignment horizontal="center" vertical="center"/>
    </xf>
    <xf numFmtId="0" fontId="5" fillId="4" borderId="6" xfId="6" applyNumberFormat="1" applyFont="1" applyBorder="1" applyAlignment="1" applyProtection="1">
      <alignment horizontal="center" vertical="center"/>
    </xf>
    <xf numFmtId="0" fontId="5" fillId="6" borderId="11" xfId="8" applyFont="1" applyBorder="1" applyAlignment="1" applyProtection="1">
      <alignment horizontal="center" vertical="center"/>
    </xf>
    <xf numFmtId="0" fontId="5" fillId="0" borderId="12" xfId="8" applyNumberFormat="1" applyFont="1" applyFill="1" applyBorder="1" applyAlignment="1" applyProtection="1">
      <alignment horizontal="center" vertical="center"/>
    </xf>
    <xf numFmtId="0" fontId="5" fillId="6" borderId="12" xfId="8" applyNumberFormat="1" applyFont="1" applyBorder="1" applyAlignment="1" applyProtection="1">
      <alignment horizontal="center" vertical="center"/>
    </xf>
    <xf numFmtId="0" fontId="5" fillId="6" borderId="13" xfId="8" applyNumberFormat="1" applyFont="1" applyBorder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5" fillId="3" borderId="7" xfId="5" applyFont="1" applyBorder="1" applyAlignment="1" applyProtection="1">
      <alignment horizontal="center" vertical="center"/>
    </xf>
    <xf numFmtId="0" fontId="5" fillId="3" borderId="8" xfId="5" applyFont="1" applyBorder="1" applyAlignment="1" applyProtection="1">
      <alignment horizontal="center" vertical="center"/>
    </xf>
    <xf numFmtId="0" fontId="5" fillId="4" borderId="6" xfId="6" applyFont="1" applyBorder="1" applyAlignment="1" applyProtection="1">
      <alignment horizontal="center" vertical="center"/>
    </xf>
    <xf numFmtId="0" fontId="4" fillId="0" borderId="12" xfId="0" applyFont="1" applyBorder="1" applyProtection="1">
      <alignment vertical="center"/>
    </xf>
    <xf numFmtId="0" fontId="5" fillId="0" borderId="12" xfId="0" applyNumberFormat="1" applyFont="1" applyBorder="1" applyAlignment="1" applyProtection="1">
      <alignment horizontal="center" vertical="center"/>
    </xf>
    <xf numFmtId="0" fontId="5" fillId="6" borderId="13" xfId="8" applyFont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7" fillId="0" borderId="0" xfId="11" applyFill="1" applyAlignment="1" applyProtection="1">
      <alignment vertical="center"/>
      <protection locked="0"/>
    </xf>
    <xf numFmtId="0" fontId="7" fillId="0" borderId="0" xfId="14" applyFill="1" applyBorder="1" applyProtection="1">
      <alignment vertical="center"/>
      <protection locked="0"/>
    </xf>
    <xf numFmtId="0" fontId="10" fillId="13" borderId="10" xfId="15" applyNumberFormat="1" applyFont="1" applyBorder="1" applyAlignment="1" applyProtection="1">
      <alignment horizontal="center" vertical="center"/>
      <protection locked="0"/>
    </xf>
    <xf numFmtId="0" fontId="5" fillId="11" borderId="2" xfId="13" applyNumberFormat="1" applyFont="1" applyBorder="1" applyAlignment="1" applyProtection="1">
      <alignment horizontal="center" vertical="center"/>
      <protection locked="0"/>
    </xf>
    <xf numFmtId="0" fontId="13" fillId="8" borderId="6" xfId="10" applyNumberFormat="1" applyFont="1" applyBorder="1" applyAlignment="1" applyProtection="1">
      <alignment horizontal="center" vertical="center"/>
      <protection locked="0"/>
    </xf>
    <xf numFmtId="177" fontId="5" fillId="11" borderId="2" xfId="13" applyNumberFormat="1" applyFont="1" applyBorder="1" applyAlignment="1" applyProtection="1">
      <alignment horizontal="center" vertical="center"/>
    </xf>
    <xf numFmtId="176" fontId="13" fillId="8" borderId="6" xfId="10" applyNumberFormat="1" applyFont="1" applyBorder="1" applyAlignment="1" applyProtection="1">
      <alignment horizontal="center" vertical="center"/>
    </xf>
    <xf numFmtId="0" fontId="5" fillId="0" borderId="0" xfId="0" applyFont="1" applyBorder="1" applyProtection="1">
      <alignment vertical="center"/>
      <protection locked="0"/>
    </xf>
    <xf numFmtId="0" fontId="10" fillId="13" borderId="11" xfId="15" applyFont="1" applyBorder="1" applyAlignment="1" applyProtection="1">
      <alignment horizontal="center" vertical="center"/>
      <protection locked="0"/>
    </xf>
    <xf numFmtId="0" fontId="5" fillId="11" borderId="12" xfId="13" applyFont="1" applyBorder="1" applyAlignment="1" applyProtection="1">
      <alignment horizontal="center" vertical="center"/>
    </xf>
    <xf numFmtId="176" fontId="13" fillId="8" borderId="13" xfId="10" applyNumberFormat="1" applyFont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</xf>
    <xf numFmtId="0" fontId="4" fillId="7" borderId="17" xfId="9" applyFont="1" applyAlignment="1" applyProtection="1">
      <alignment horizontal="right" vertical="center"/>
      <protection locked="0"/>
    </xf>
    <xf numFmtId="0" fontId="4" fillId="0" borderId="22" xfId="0" applyFont="1" applyBorder="1" applyProtection="1">
      <alignment vertical="center"/>
    </xf>
    <xf numFmtId="0" fontId="5" fillId="3" borderId="5" xfId="5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2" xfId="4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6" xfId="0" quotePrefix="1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quotePrefix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15" fillId="2" borderId="23" xfId="4" applyNumberFormat="1" applyFont="1" applyBorder="1" applyAlignment="1" applyProtection="1">
      <alignment horizontal="center" vertical="center"/>
      <protection locked="0"/>
    </xf>
    <xf numFmtId="0" fontId="12" fillId="2" borderId="24" xfId="4" applyNumberFormat="1" applyFont="1" applyBorder="1" applyAlignment="1" applyProtection="1">
      <alignment horizontal="center" vertical="center"/>
      <protection locked="0"/>
    </xf>
    <xf numFmtId="0" fontId="12" fillId="2" borderId="25" xfId="4" applyFont="1" applyBorder="1" applyAlignment="1" applyProtection="1">
      <alignment horizontal="center" vertical="center"/>
      <protection locked="0"/>
    </xf>
    <xf numFmtId="0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quotePrefix="1" applyFont="1" applyBorder="1" applyAlignment="1" applyProtection="1">
      <alignment horizontal="center" vertical="center"/>
      <protection locked="0"/>
    </xf>
    <xf numFmtId="0" fontId="5" fillId="7" borderId="26" xfId="9" applyFont="1" applyBorder="1" applyAlignment="1" applyProtection="1">
      <alignment horizontal="right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29" xfId="0" applyFont="1" applyBorder="1" applyAlignment="1" applyProtection="1">
      <alignment horizontal="center" vertical="center"/>
    </xf>
    <xf numFmtId="0" fontId="9" fillId="0" borderId="29" xfId="0" applyFont="1" applyFill="1" applyBorder="1" applyAlignment="1" applyProtection="1">
      <alignment horizontal="center" vertical="center"/>
    </xf>
    <xf numFmtId="0" fontId="9" fillId="0" borderId="29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</xf>
    <xf numFmtId="0" fontId="16" fillId="0" borderId="0" xfId="16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15" applyNumberFormat="1" applyFont="1" applyFill="1" applyBorder="1" applyAlignment="1" applyProtection="1">
      <alignment horizontal="center" vertical="center"/>
      <protection locked="0"/>
    </xf>
    <xf numFmtId="0" fontId="5" fillId="0" borderId="0" xfId="13" applyNumberFormat="1" applyFont="1" applyFill="1" applyBorder="1" applyAlignment="1" applyProtection="1">
      <alignment horizontal="center" vertical="center"/>
      <protection locked="0"/>
    </xf>
    <xf numFmtId="0" fontId="13" fillId="0" borderId="0" xfId="10" applyNumberFormat="1" applyFont="1" applyFill="1" applyBorder="1" applyAlignment="1" applyProtection="1">
      <alignment horizontal="center" vertical="center"/>
      <protection locked="0"/>
    </xf>
    <xf numFmtId="0" fontId="10" fillId="0" borderId="0" xfId="15" applyFont="1" applyFill="1" applyBorder="1" applyAlignment="1" applyProtection="1">
      <alignment horizontal="center" vertical="center"/>
      <protection locked="0"/>
    </xf>
    <xf numFmtId="177" fontId="5" fillId="0" borderId="0" xfId="13" applyNumberFormat="1" applyFont="1" applyFill="1" applyBorder="1" applyAlignment="1" applyProtection="1">
      <alignment horizontal="center" vertical="center"/>
    </xf>
    <xf numFmtId="176" fontId="13" fillId="0" borderId="0" xfId="10" applyNumberFormat="1" applyFont="1" applyFill="1" applyBorder="1" applyAlignment="1" applyProtection="1">
      <alignment horizontal="center" vertical="center"/>
    </xf>
    <xf numFmtId="0" fontId="5" fillId="0" borderId="0" xfId="13" applyFont="1" applyFill="1" applyBorder="1" applyAlignment="1" applyProtection="1">
      <alignment horizontal="center" vertical="center"/>
    </xf>
    <xf numFmtId="0" fontId="17" fillId="0" borderId="0" xfId="0" applyFo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7" borderId="17" xfId="9" applyFont="1" applyAlignment="1" applyProtection="1">
      <alignment horizontal="right" vertical="center"/>
      <protection locked="0"/>
    </xf>
    <xf numFmtId="0" fontId="5" fillId="7" borderId="26" xfId="9" applyFont="1" applyBorder="1" applyAlignment="1" applyProtection="1">
      <alignment horizontal="right" vertical="center"/>
      <protection locked="0"/>
    </xf>
    <xf numFmtId="0" fontId="14" fillId="7" borderId="17" xfId="9" applyFont="1" applyAlignment="1" applyProtection="1">
      <alignment horizontal="right" vertical="center"/>
      <protection locked="0"/>
    </xf>
    <xf numFmtId="0" fontId="14" fillId="7" borderId="26" xfId="9" applyFont="1" applyBorder="1" applyAlignment="1" applyProtection="1">
      <alignment horizontal="right" vertical="center"/>
      <protection locked="0"/>
    </xf>
    <xf numFmtId="0" fontId="14" fillId="7" borderId="30" xfId="9" applyFont="1" applyBorder="1" applyAlignment="1" applyProtection="1">
      <alignment horizontal="right" vertical="center"/>
      <protection locked="0"/>
    </xf>
    <xf numFmtId="0" fontId="11" fillId="7" borderId="17" xfId="9" applyNumberFormat="1" applyFont="1" applyAlignment="1" applyProtection="1">
      <alignment horizontal="right" vertical="center"/>
      <protection locked="0"/>
    </xf>
    <xf numFmtId="0" fontId="11" fillId="7" borderId="26" xfId="9" applyNumberFormat="1" applyFont="1" applyBorder="1" applyAlignment="1" applyProtection="1">
      <alignment horizontal="right" vertical="center"/>
      <protection locked="0"/>
    </xf>
    <xf numFmtId="0" fontId="4" fillId="7" borderId="17" xfId="9" applyFont="1" applyAlignment="1" applyProtection="1">
      <alignment horizontal="right" vertical="center"/>
      <protection locked="0"/>
    </xf>
    <xf numFmtId="0" fontId="4" fillId="7" borderId="26" xfId="9" applyFont="1" applyBorder="1" applyAlignment="1" applyProtection="1">
      <alignment horizontal="right" vertical="center"/>
      <protection locked="0"/>
    </xf>
    <xf numFmtId="0" fontId="10" fillId="7" borderId="17" xfId="9" applyFont="1" applyAlignment="1" applyProtection="1">
      <alignment horizontal="right" vertical="center"/>
      <protection locked="0"/>
    </xf>
    <xf numFmtId="0" fontId="10" fillId="7" borderId="26" xfId="9" applyFont="1" applyBorder="1" applyAlignment="1" applyProtection="1">
      <alignment horizontal="right" vertical="center"/>
      <protection locked="0"/>
    </xf>
    <xf numFmtId="0" fontId="13" fillId="10" borderId="18" xfId="12" applyNumberFormat="1" applyFont="1" applyBorder="1" applyAlignment="1" applyProtection="1">
      <alignment horizontal="center" vertical="center"/>
      <protection locked="0"/>
    </xf>
    <xf numFmtId="0" fontId="13" fillId="10" borderId="19" xfId="12" applyNumberFormat="1" applyFont="1" applyBorder="1" applyAlignment="1" applyProtection="1">
      <alignment horizontal="center" vertical="center"/>
      <protection locked="0"/>
    </xf>
    <xf numFmtId="0" fontId="13" fillId="10" borderId="20" xfId="12" applyNumberFormat="1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13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1" xfId="0" applyFont="1" applyBorder="1" applyAlignment="1" applyProtection="1">
      <alignment horizontal="right" vertical="center"/>
      <protection locked="0"/>
    </xf>
  </cellXfs>
  <cellStyles count="17">
    <cellStyle name="20% - 강조색3" xfId="5" builtinId="38"/>
    <cellStyle name="20% - 강조색5" xfId="6" builtinId="46"/>
    <cellStyle name="20% - 강조색6" xfId="8" builtinId="50"/>
    <cellStyle name="40% - 강조색1" xfId="13" builtinId="31"/>
    <cellStyle name="40% - 강조색5" xfId="7" builtinId="47"/>
    <cellStyle name="60% - 강조색3" xfId="15" builtinId="40"/>
    <cellStyle name="60% - 강조색5" xfId="11" builtinId="48"/>
    <cellStyle name="강조색1" xfId="10" builtinId="29"/>
    <cellStyle name="강조색2" xfId="12" builtinId="33"/>
    <cellStyle name="강조색3" xfId="14" builtinId="37"/>
    <cellStyle name="메모" xfId="9" builtinId="10"/>
    <cellStyle name="백분율" xfId="3" builtinId="5"/>
    <cellStyle name="백분율 2" xfId="2"/>
    <cellStyle name="좋음" xfId="4" builtinId="26"/>
    <cellStyle name="표준" xfId="0" builtinId="0"/>
    <cellStyle name="표준 2" xfId="1"/>
    <cellStyle name="하이퍼링크" xfId="1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jsilk@33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6"/>
  <sheetViews>
    <sheetView tabSelected="1" zoomScaleNormal="100" workbookViewId="0">
      <pane xSplit="52395" topLeftCell="AG1"/>
      <selection activeCell="I52" sqref="I52"/>
      <selection pane="topRight" activeCell="AG27" sqref="AG27"/>
    </sheetView>
  </sheetViews>
  <sheetFormatPr defaultRowHeight="20.25"/>
  <cols>
    <col min="1" max="1" width="14" style="4" customWidth="1"/>
    <col min="2" max="2" width="22.25" style="4" customWidth="1"/>
    <col min="3" max="3" width="14.75" style="4" customWidth="1"/>
    <col min="4" max="4" width="9.625" style="4" customWidth="1"/>
    <col min="5" max="5" width="10.125" style="4" customWidth="1"/>
    <col min="6" max="6" width="14.625" style="4" customWidth="1"/>
    <col min="7" max="7" width="13.75" style="4" customWidth="1"/>
    <col min="8" max="9" width="11.625" style="4" customWidth="1"/>
    <col min="10" max="10" width="16.375" style="4" customWidth="1"/>
    <col min="11" max="11" width="17.625" style="4" customWidth="1"/>
    <col min="12" max="12" width="15" style="4" customWidth="1"/>
    <col min="13" max="13" width="16.75" style="4" customWidth="1"/>
    <col min="14" max="14" width="16.875" style="4" customWidth="1"/>
    <col min="15" max="15" width="14" style="4" customWidth="1"/>
    <col min="16" max="16" width="26" style="4" customWidth="1"/>
    <col min="17" max="18" width="14" style="4" customWidth="1"/>
    <col min="19" max="19" width="15.75" style="4" customWidth="1"/>
    <col min="20" max="25" width="14" style="4" customWidth="1"/>
    <col min="26" max="26" width="19" style="4" customWidth="1"/>
    <col min="27" max="31" width="14" style="4" customWidth="1"/>
    <col min="32" max="16384" width="9" style="4"/>
  </cols>
  <sheetData>
    <row r="1" spans="1:28" ht="21" customHeight="1" thickBot="1">
      <c r="A1" s="1" t="s">
        <v>15</v>
      </c>
      <c r="B1" s="135" t="s">
        <v>167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2"/>
      <c r="P1" s="2"/>
      <c r="Q1" s="2"/>
      <c r="R1" s="2"/>
      <c r="S1" s="2"/>
      <c r="T1" s="1"/>
      <c r="U1" s="1"/>
      <c r="V1" s="1"/>
      <c r="W1" s="1"/>
      <c r="X1" s="1"/>
      <c r="Y1" s="3"/>
      <c r="Z1" s="3"/>
    </row>
    <row r="2" spans="1:28" ht="21" customHeight="1" thickBot="1">
      <c r="A2" s="1"/>
      <c r="B2" s="138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1"/>
      <c r="P2" s="141"/>
      <c r="Q2" s="141"/>
      <c r="R2" s="100" t="s">
        <v>33</v>
      </c>
      <c r="S2" s="105" t="s">
        <v>34</v>
      </c>
      <c r="T2" s="5"/>
      <c r="U2" s="5"/>
      <c r="V2" s="6"/>
      <c r="W2" s="6"/>
      <c r="X2" s="88" t="s">
        <v>135</v>
      </c>
      <c r="Y2" s="89" t="s">
        <v>136</v>
      </c>
      <c r="Z2" s="89" t="s">
        <v>137</v>
      </c>
      <c r="AA2" s="89" t="s">
        <v>138</v>
      </c>
      <c r="AB2" s="90" t="s">
        <v>139</v>
      </c>
    </row>
    <row r="3" spans="1:28" ht="21" customHeight="1">
      <c r="B3" s="7" t="s">
        <v>22</v>
      </c>
      <c r="C3" s="8" t="s">
        <v>23</v>
      </c>
      <c r="D3" s="8" t="s">
        <v>24</v>
      </c>
      <c r="E3" s="8" t="s">
        <v>25</v>
      </c>
      <c r="F3" s="8" t="s">
        <v>26</v>
      </c>
      <c r="G3" s="8" t="s">
        <v>27</v>
      </c>
      <c r="H3" s="8" t="s">
        <v>28</v>
      </c>
      <c r="I3" s="8" t="s">
        <v>29</v>
      </c>
      <c r="J3" s="8">
        <v>1.016E-4</v>
      </c>
      <c r="K3" s="8" t="s">
        <v>30</v>
      </c>
      <c r="L3" s="9" t="s">
        <v>17</v>
      </c>
      <c r="M3" s="8" t="s">
        <v>31</v>
      </c>
      <c r="N3" s="10" t="s">
        <v>32</v>
      </c>
      <c r="P3" s="142"/>
      <c r="Q3" s="141"/>
      <c r="R3" s="101" t="s">
        <v>19</v>
      </c>
      <c r="S3" s="106">
        <v>100</v>
      </c>
      <c r="T3" s="5"/>
      <c r="U3" s="5"/>
      <c r="V3" s="6"/>
      <c r="W3" s="6"/>
      <c r="X3" s="85">
        <v>8</v>
      </c>
      <c r="Y3" s="86">
        <v>73.8</v>
      </c>
      <c r="Z3" s="86">
        <v>13.6</v>
      </c>
      <c r="AA3" s="86">
        <v>664.4</v>
      </c>
      <c r="AB3" s="87">
        <v>22.4</v>
      </c>
    </row>
    <row r="4" spans="1:28" ht="21" customHeight="1">
      <c r="B4" s="11" t="s">
        <v>14</v>
      </c>
      <c r="C4" s="12"/>
      <c r="D4" s="13">
        <v>0</v>
      </c>
      <c r="E4" s="13">
        <v>0</v>
      </c>
      <c r="F4" s="13">
        <v>0</v>
      </c>
      <c r="G4" s="14" t="e">
        <f>$D$4/$E$4*$F$4</f>
        <v>#DIV/0!</v>
      </c>
      <c r="H4" s="15" t="e">
        <f t="shared" ref="H4:H11" si="0">VLOOKUP(C4,$R$2:$S$36,2,0)</f>
        <v>#N/A</v>
      </c>
      <c r="I4" s="16">
        <v>44</v>
      </c>
      <c r="J4" s="16">
        <v>1.016E-4</v>
      </c>
      <c r="K4" s="16">
        <v>1.1000000000000001</v>
      </c>
      <c r="L4" s="17" t="e">
        <f>PRODUCT($G$4:$K$4)</f>
        <v>#DIV/0!</v>
      </c>
      <c r="M4" s="13">
        <v>0</v>
      </c>
      <c r="N4" s="18" t="e">
        <f>$L$4*$M$4</f>
        <v>#DIV/0!</v>
      </c>
      <c r="P4" s="142"/>
      <c r="Q4" s="141"/>
      <c r="R4" s="101" t="s">
        <v>18</v>
      </c>
      <c r="S4" s="106">
        <v>126</v>
      </c>
      <c r="T4" s="5"/>
      <c r="U4" s="5"/>
      <c r="V4" s="6"/>
      <c r="W4" s="6"/>
      <c r="X4" s="78">
        <v>10</v>
      </c>
      <c r="Y4" s="74">
        <v>59.1</v>
      </c>
      <c r="Z4" s="74">
        <v>16.899999999999999</v>
      </c>
      <c r="AA4" s="74">
        <v>531.5</v>
      </c>
      <c r="AB4" s="79">
        <v>28</v>
      </c>
    </row>
    <row r="5" spans="1:28" ht="21" customHeight="1">
      <c r="B5" s="11" t="s">
        <v>0</v>
      </c>
      <c r="C5" s="12"/>
      <c r="D5" s="13">
        <v>0</v>
      </c>
      <c r="E5" s="15">
        <f t="shared" ref="E5:E11" si="1">$E$4+0</f>
        <v>0</v>
      </c>
      <c r="F5" s="16">
        <f t="shared" ref="F5:F11" si="2">$F$4+0</f>
        <v>0</v>
      </c>
      <c r="G5" s="14" t="e">
        <f>$D$5/$E$5*$F$5</f>
        <v>#DIV/0!</v>
      </c>
      <c r="H5" s="15" t="e">
        <f t="shared" si="0"/>
        <v>#N/A</v>
      </c>
      <c r="I5" s="16">
        <v>44</v>
      </c>
      <c r="J5" s="16">
        <v>1.016E-4</v>
      </c>
      <c r="K5" s="16">
        <v>1.1000000000000001</v>
      </c>
      <c r="L5" s="17" t="e">
        <f>PRODUCT($G$5:$K$5)</f>
        <v>#DIV/0!</v>
      </c>
      <c r="M5" s="19">
        <f>$M$4+0</f>
        <v>0</v>
      </c>
      <c r="N5" s="18" t="e">
        <f>$L$5*$M$5</f>
        <v>#DIV/0!</v>
      </c>
      <c r="P5" s="143"/>
      <c r="Q5" s="143"/>
      <c r="R5" s="102" t="s">
        <v>35</v>
      </c>
      <c r="S5" s="106">
        <v>126</v>
      </c>
      <c r="T5" s="5"/>
      <c r="U5" s="5"/>
      <c r="V5" s="6"/>
      <c r="W5" s="6"/>
      <c r="X5" s="78">
        <v>12</v>
      </c>
      <c r="Y5" s="76">
        <v>449.2</v>
      </c>
      <c r="Z5" s="74">
        <v>20.3</v>
      </c>
      <c r="AA5" s="74">
        <v>442.9</v>
      </c>
      <c r="AB5" s="79">
        <v>33.6</v>
      </c>
    </row>
    <row r="6" spans="1:28" ht="21" customHeight="1">
      <c r="B6" s="11" t="s">
        <v>1</v>
      </c>
      <c r="C6" s="12"/>
      <c r="D6" s="13">
        <v>0</v>
      </c>
      <c r="E6" s="15">
        <f t="shared" si="1"/>
        <v>0</v>
      </c>
      <c r="F6" s="16">
        <f t="shared" si="2"/>
        <v>0</v>
      </c>
      <c r="G6" s="14" t="e">
        <f>$D$6/$E$6*$F$6</f>
        <v>#DIV/0!</v>
      </c>
      <c r="H6" s="15" t="e">
        <f t="shared" si="0"/>
        <v>#N/A</v>
      </c>
      <c r="I6" s="16">
        <v>44</v>
      </c>
      <c r="J6" s="16">
        <v>1.016E-4</v>
      </c>
      <c r="K6" s="16">
        <v>1.1000000000000001</v>
      </c>
      <c r="L6" s="17" t="e">
        <f>PRODUCT($G$6:$K$6)</f>
        <v>#DIV/0!</v>
      </c>
      <c r="M6" s="19">
        <f t="shared" ref="M6:M11" si="3">$M$4+0</f>
        <v>0</v>
      </c>
      <c r="N6" s="18" t="e">
        <f>$L$6*$M$6</f>
        <v>#DIV/0!</v>
      </c>
      <c r="P6" s="121" t="s">
        <v>106</v>
      </c>
      <c r="Q6" s="122"/>
      <c r="R6" s="102" t="s">
        <v>36</v>
      </c>
      <c r="S6" s="107">
        <v>250</v>
      </c>
      <c r="T6" s="6"/>
      <c r="U6" s="6"/>
      <c r="V6" s="6"/>
      <c r="W6" s="6"/>
      <c r="X6" s="78">
        <v>14</v>
      </c>
      <c r="Y6" s="76">
        <v>42.2</v>
      </c>
      <c r="Z6" s="74">
        <v>23.7</v>
      </c>
      <c r="AA6" s="74">
        <v>379.6</v>
      </c>
      <c r="AB6" s="79">
        <v>39.200000000000003</v>
      </c>
    </row>
    <row r="7" spans="1:28" ht="21" customHeight="1" thickBot="1">
      <c r="B7" s="11" t="s">
        <v>2</v>
      </c>
      <c r="C7" s="12"/>
      <c r="D7" s="13">
        <v>0</v>
      </c>
      <c r="E7" s="15">
        <f t="shared" si="1"/>
        <v>0</v>
      </c>
      <c r="F7" s="16">
        <f t="shared" si="2"/>
        <v>0</v>
      </c>
      <c r="G7" s="14" t="e">
        <f>$D$7/$E$7*$F$7</f>
        <v>#DIV/0!</v>
      </c>
      <c r="H7" s="15" t="e">
        <f t="shared" si="0"/>
        <v>#N/A</v>
      </c>
      <c r="I7" s="16">
        <v>44</v>
      </c>
      <c r="J7" s="16">
        <v>1.016E-4</v>
      </c>
      <c r="K7" s="16">
        <v>1.1000000000000001</v>
      </c>
      <c r="L7" s="17" t="e">
        <f>PRODUCT($G$7:$K$7)</f>
        <v>#DIV/0!</v>
      </c>
      <c r="M7" s="19">
        <f t="shared" si="3"/>
        <v>0</v>
      </c>
      <c r="N7" s="18" t="e">
        <f>$L$7*$M$7</f>
        <v>#DIV/0!</v>
      </c>
      <c r="P7" s="121" t="s">
        <v>107</v>
      </c>
      <c r="Q7" s="122"/>
      <c r="R7" s="102" t="s">
        <v>37</v>
      </c>
      <c r="S7" s="107">
        <v>250</v>
      </c>
      <c r="T7" s="6"/>
      <c r="U7" s="6"/>
      <c r="V7" s="6"/>
      <c r="W7" s="6"/>
      <c r="X7" s="92">
        <v>16</v>
      </c>
      <c r="Y7" s="93">
        <v>36.9</v>
      </c>
      <c r="Z7" s="94">
        <v>27.1</v>
      </c>
      <c r="AA7" s="94">
        <v>332.2</v>
      </c>
      <c r="AB7" s="95">
        <v>44.8</v>
      </c>
    </row>
    <row r="8" spans="1:28" ht="21" customHeight="1">
      <c r="B8" s="11" t="s">
        <v>3</v>
      </c>
      <c r="C8" s="12"/>
      <c r="D8" s="13">
        <v>0</v>
      </c>
      <c r="E8" s="15">
        <f t="shared" si="1"/>
        <v>0</v>
      </c>
      <c r="F8" s="16">
        <f t="shared" si="2"/>
        <v>0</v>
      </c>
      <c r="G8" s="14" t="e">
        <f>$D$8/$E$8*$F$8</f>
        <v>#DIV/0!</v>
      </c>
      <c r="H8" s="15" t="e">
        <f t="shared" si="0"/>
        <v>#N/A</v>
      </c>
      <c r="I8" s="16">
        <v>44</v>
      </c>
      <c r="J8" s="16">
        <v>1.016E-4</v>
      </c>
      <c r="K8" s="16">
        <v>1.1000000000000001</v>
      </c>
      <c r="L8" s="17" t="e">
        <f>PRODUCT($G$8:$K$8)</f>
        <v>#DIV/0!</v>
      </c>
      <c r="M8" s="19">
        <f t="shared" si="3"/>
        <v>0</v>
      </c>
      <c r="N8" s="18" t="e">
        <f>$L$8*$M$8</f>
        <v>#DIV/0!</v>
      </c>
      <c r="P8" s="121" t="s">
        <v>108</v>
      </c>
      <c r="Q8" s="122"/>
      <c r="R8" s="102" t="s">
        <v>38</v>
      </c>
      <c r="S8" s="107">
        <v>150</v>
      </c>
      <c r="T8" s="6"/>
      <c r="U8" s="6"/>
      <c r="V8" s="6"/>
      <c r="W8" s="6"/>
      <c r="X8" s="85">
        <v>18</v>
      </c>
      <c r="Y8" s="91">
        <v>32.799999999999997</v>
      </c>
      <c r="Z8" s="86">
        <v>30.5</v>
      </c>
      <c r="AA8" s="86">
        <v>295.3</v>
      </c>
      <c r="AB8" s="87">
        <v>50.4</v>
      </c>
    </row>
    <row r="9" spans="1:28" ht="21" customHeight="1">
      <c r="B9" s="11" t="s">
        <v>4</v>
      </c>
      <c r="C9" s="12"/>
      <c r="D9" s="13">
        <v>0</v>
      </c>
      <c r="E9" s="15">
        <f t="shared" si="1"/>
        <v>0</v>
      </c>
      <c r="F9" s="16">
        <f t="shared" si="2"/>
        <v>0</v>
      </c>
      <c r="G9" s="14" t="e">
        <f>$D$9/$E$9*$F$9</f>
        <v>#DIV/0!</v>
      </c>
      <c r="H9" s="15" t="e">
        <f t="shared" si="0"/>
        <v>#N/A</v>
      </c>
      <c r="I9" s="16">
        <v>44</v>
      </c>
      <c r="J9" s="16">
        <v>1.016E-4</v>
      </c>
      <c r="K9" s="16">
        <v>1.1000000000000001</v>
      </c>
      <c r="L9" s="17" t="e">
        <f>PRODUCT($G$9:$K$9)</f>
        <v>#DIV/0!</v>
      </c>
      <c r="M9" s="19">
        <f t="shared" si="3"/>
        <v>0</v>
      </c>
      <c r="N9" s="18" t="e">
        <f>$L$9*$M$9</f>
        <v>#DIV/0!</v>
      </c>
      <c r="O9" s="3"/>
      <c r="P9" s="121" t="s">
        <v>109</v>
      </c>
      <c r="Q9" s="122"/>
      <c r="R9" s="102" t="s">
        <v>39</v>
      </c>
      <c r="S9" s="107">
        <v>150</v>
      </c>
      <c r="T9" s="6"/>
      <c r="U9" s="6"/>
      <c r="V9" s="6"/>
      <c r="W9" s="6"/>
      <c r="X9" s="78">
        <v>20</v>
      </c>
      <c r="Y9" s="76">
        <v>29.5</v>
      </c>
      <c r="Z9" s="74">
        <v>33.9</v>
      </c>
      <c r="AA9" s="74">
        <v>265.7</v>
      </c>
      <c r="AB9" s="79">
        <v>56</v>
      </c>
    </row>
    <row r="10" spans="1:28" ht="21" customHeight="1">
      <c r="B10" s="11" t="s">
        <v>5</v>
      </c>
      <c r="C10" s="12"/>
      <c r="D10" s="13">
        <v>0</v>
      </c>
      <c r="E10" s="15">
        <f t="shared" si="1"/>
        <v>0</v>
      </c>
      <c r="F10" s="16">
        <f t="shared" si="2"/>
        <v>0</v>
      </c>
      <c r="G10" s="14" t="e">
        <f>$D$10/$E$10*$F$10</f>
        <v>#DIV/0!</v>
      </c>
      <c r="H10" s="15" t="e">
        <f t="shared" si="0"/>
        <v>#N/A</v>
      </c>
      <c r="I10" s="16">
        <v>44</v>
      </c>
      <c r="J10" s="16">
        <v>1.016E-4</v>
      </c>
      <c r="K10" s="16">
        <v>1.1000000000000001</v>
      </c>
      <c r="L10" s="17" t="e">
        <f>PRODUCT($G$10:$K$10)</f>
        <v>#DIV/0!</v>
      </c>
      <c r="M10" s="19">
        <f t="shared" si="3"/>
        <v>0</v>
      </c>
      <c r="N10" s="18" t="e">
        <f>$L$10*$M$10</f>
        <v>#DIV/0!</v>
      </c>
      <c r="P10" s="121" t="s">
        <v>110</v>
      </c>
      <c r="Q10" s="122"/>
      <c r="R10" s="102" t="s">
        <v>40</v>
      </c>
      <c r="S10" s="107">
        <v>150</v>
      </c>
      <c r="T10" s="6"/>
      <c r="U10" s="6"/>
      <c r="V10" s="6"/>
      <c r="W10" s="6"/>
      <c r="X10" s="78">
        <v>24</v>
      </c>
      <c r="Y10" s="76">
        <v>24.6</v>
      </c>
      <c r="Z10" s="74">
        <v>40.6</v>
      </c>
      <c r="AA10" s="74">
        <v>221.5</v>
      </c>
      <c r="AB10" s="79">
        <v>67.2</v>
      </c>
    </row>
    <row r="11" spans="1:28" ht="21" customHeight="1">
      <c r="B11" s="11" t="s">
        <v>6</v>
      </c>
      <c r="C11" s="12"/>
      <c r="D11" s="13">
        <v>0</v>
      </c>
      <c r="E11" s="15">
        <f t="shared" si="1"/>
        <v>0</v>
      </c>
      <c r="F11" s="16">
        <f t="shared" si="2"/>
        <v>0</v>
      </c>
      <c r="G11" s="14" t="e">
        <f>$D$11/$E$11*$F$11</f>
        <v>#DIV/0!</v>
      </c>
      <c r="H11" s="15" t="e">
        <f t="shared" si="0"/>
        <v>#N/A</v>
      </c>
      <c r="I11" s="16">
        <v>44</v>
      </c>
      <c r="J11" s="16">
        <v>1.016E-4</v>
      </c>
      <c r="K11" s="16">
        <v>1.1000000000000001</v>
      </c>
      <c r="L11" s="17" t="e">
        <f>PRODUCT($G$11:$K$11)</f>
        <v>#DIV/0!</v>
      </c>
      <c r="M11" s="19">
        <f t="shared" si="3"/>
        <v>0</v>
      </c>
      <c r="N11" s="18" t="e">
        <f>$L$11*$M$11</f>
        <v>#DIV/0!</v>
      </c>
      <c r="P11" s="121" t="s">
        <v>111</v>
      </c>
      <c r="Q11" s="122"/>
      <c r="R11" s="102" t="s">
        <v>41</v>
      </c>
      <c r="S11" s="107">
        <v>132</v>
      </c>
      <c r="T11" s="6"/>
      <c r="U11" s="6"/>
      <c r="V11" s="6"/>
      <c r="W11" s="6"/>
      <c r="X11" s="78">
        <v>26</v>
      </c>
      <c r="Y11" s="76">
        <v>22.7</v>
      </c>
      <c r="Z11" s="74">
        <v>44</v>
      </c>
      <c r="AA11" s="74">
        <v>204.4</v>
      </c>
      <c r="AB11" s="79">
        <v>72.8</v>
      </c>
    </row>
    <row r="12" spans="1:28" ht="21" customHeight="1" thickBot="1">
      <c r="B12" s="20" t="s">
        <v>42</v>
      </c>
      <c r="C12" s="21"/>
      <c r="D12" s="22"/>
      <c r="E12" s="23"/>
      <c r="F12" s="23"/>
      <c r="G12" s="24" t="e">
        <f>SUM($G$4:$G$11)</f>
        <v>#DIV/0!</v>
      </c>
      <c r="H12" s="25"/>
      <c r="I12" s="25"/>
      <c r="J12" s="25"/>
      <c r="K12" s="25"/>
      <c r="L12" s="26" t="e">
        <f>SUM($L$4:$L$11)</f>
        <v>#DIV/0!</v>
      </c>
      <c r="M12" s="27" t="s">
        <v>16</v>
      </c>
      <c r="N12" s="28" t="e">
        <f>SUM($N$4:$N$11)</f>
        <v>#DIV/0!</v>
      </c>
      <c r="P12" s="130" t="s">
        <v>126</v>
      </c>
      <c r="Q12" s="131"/>
      <c r="R12" s="102" t="s">
        <v>44</v>
      </c>
      <c r="S12" s="107">
        <v>177</v>
      </c>
      <c r="T12" s="6"/>
      <c r="U12" s="6"/>
      <c r="V12" s="6"/>
      <c r="W12" s="6"/>
      <c r="X12" s="92">
        <v>28</v>
      </c>
      <c r="Y12" s="93">
        <v>21.1</v>
      </c>
      <c r="Z12" s="94">
        <v>47.4</v>
      </c>
      <c r="AA12" s="94">
        <v>189.8</v>
      </c>
      <c r="AB12" s="95">
        <v>78.400000000000006</v>
      </c>
    </row>
    <row r="13" spans="1:28" ht="21" customHeight="1">
      <c r="A13" s="29" t="s">
        <v>43</v>
      </c>
      <c r="B13" s="29" t="s">
        <v>43</v>
      </c>
      <c r="C13" s="29" t="s">
        <v>43</v>
      </c>
      <c r="D13" s="29" t="s">
        <v>43</v>
      </c>
      <c r="E13" s="29" t="s">
        <v>43</v>
      </c>
      <c r="F13" s="29" t="s">
        <v>43</v>
      </c>
      <c r="G13" s="29" t="s">
        <v>43</v>
      </c>
      <c r="H13" s="29" t="s">
        <v>43</v>
      </c>
      <c r="I13" s="29" t="s">
        <v>43</v>
      </c>
      <c r="J13" s="29" t="s">
        <v>43</v>
      </c>
      <c r="K13" s="29" t="s">
        <v>43</v>
      </c>
      <c r="L13" s="3"/>
      <c r="M13" s="30"/>
      <c r="P13" s="121" t="s">
        <v>168</v>
      </c>
      <c r="Q13" s="122"/>
      <c r="R13" s="102" t="s">
        <v>45</v>
      </c>
      <c r="S13" s="107">
        <v>177</v>
      </c>
      <c r="T13" s="6"/>
      <c r="U13" s="6"/>
      <c r="V13" s="6"/>
      <c r="W13" s="6"/>
      <c r="X13" s="85">
        <v>30</v>
      </c>
      <c r="Y13" s="91">
        <v>19.7</v>
      </c>
      <c r="Z13" s="86">
        <v>50.8</v>
      </c>
      <c r="AA13" s="86">
        <v>177.2</v>
      </c>
      <c r="AB13" s="87">
        <v>84</v>
      </c>
    </row>
    <row r="14" spans="1:28" ht="21" customHeight="1" thickBo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21">
        <v>81</v>
      </c>
      <c r="Q14" s="122"/>
      <c r="R14" s="102" t="s">
        <v>125</v>
      </c>
      <c r="S14" s="107">
        <v>354</v>
      </c>
      <c r="T14" s="5"/>
      <c r="U14" s="5"/>
      <c r="V14" s="6"/>
      <c r="W14" s="6"/>
      <c r="X14" s="78">
        <v>32</v>
      </c>
      <c r="Y14" s="76">
        <v>18.5</v>
      </c>
      <c r="Z14" s="74">
        <v>54.2</v>
      </c>
      <c r="AA14" s="74">
        <v>166.1</v>
      </c>
      <c r="AB14" s="79">
        <v>89.6</v>
      </c>
    </row>
    <row r="15" spans="1:28" ht="21" customHeight="1">
      <c r="A15" s="31"/>
      <c r="B15" s="132" t="s">
        <v>98</v>
      </c>
      <c r="C15" s="133"/>
      <c r="D15" s="133"/>
      <c r="E15" s="134"/>
      <c r="F15" s="56"/>
      <c r="G15" s="111"/>
      <c r="H15" s="111"/>
      <c r="I15" s="111"/>
      <c r="J15" s="111"/>
      <c r="K15" s="32"/>
      <c r="O15" s="32"/>
      <c r="P15" s="126" t="s">
        <v>112</v>
      </c>
      <c r="Q15" s="127"/>
      <c r="R15" s="102" t="s">
        <v>46</v>
      </c>
      <c r="S15" s="107">
        <v>573</v>
      </c>
      <c r="T15" s="5"/>
      <c r="U15" s="5"/>
      <c r="V15" s="6"/>
      <c r="W15" s="6"/>
      <c r="X15" s="78">
        <v>34</v>
      </c>
      <c r="Y15" s="76">
        <v>17.399999999999999</v>
      </c>
      <c r="Z15" s="74">
        <v>57.6</v>
      </c>
      <c r="AA15" s="74">
        <v>156.30000000000001</v>
      </c>
      <c r="AB15" s="79">
        <v>95.2</v>
      </c>
    </row>
    <row r="16" spans="1:28" ht="21" customHeight="1">
      <c r="A16" s="33"/>
      <c r="B16" s="59" t="s">
        <v>96</v>
      </c>
      <c r="C16" s="60" t="s">
        <v>94</v>
      </c>
      <c r="D16" s="60" t="s">
        <v>95</v>
      </c>
      <c r="E16" s="61" t="s">
        <v>97</v>
      </c>
      <c r="F16" s="33"/>
      <c r="G16" s="112"/>
      <c r="H16" s="113"/>
      <c r="I16" s="113"/>
      <c r="J16" s="114"/>
      <c r="K16" s="33"/>
      <c r="O16" s="33"/>
      <c r="P16" s="126" t="s">
        <v>113</v>
      </c>
      <c r="Q16" s="127"/>
      <c r="R16" s="102" t="s">
        <v>47</v>
      </c>
      <c r="S16" s="107">
        <v>531</v>
      </c>
      <c r="T16" s="5"/>
      <c r="U16" s="5"/>
      <c r="V16" s="6"/>
      <c r="W16" s="6"/>
      <c r="X16" s="78">
        <v>36</v>
      </c>
      <c r="Y16" s="76">
        <v>16.399999999999999</v>
      </c>
      <c r="Z16" s="74">
        <v>61</v>
      </c>
      <c r="AA16" s="74">
        <v>147.6</v>
      </c>
      <c r="AB16" s="79">
        <v>100.8</v>
      </c>
    </row>
    <row r="17" spans="1:28" ht="21" customHeight="1" thickBot="1">
      <c r="A17" s="32"/>
      <c r="B17" s="59" t="s">
        <v>7</v>
      </c>
      <c r="C17" s="62">
        <f>I52</f>
        <v>0</v>
      </c>
      <c r="D17" s="62">
        <f>$C$17+56</f>
        <v>56</v>
      </c>
      <c r="E17" s="63">
        <f>$D$17/($D$17+$C$18+$C$19+$C$20+$C$21+$C$22+$C$23+$C$24+$C$25)</f>
        <v>1</v>
      </c>
      <c r="F17" s="56"/>
      <c r="G17" s="115"/>
      <c r="H17" s="116"/>
      <c r="I17" s="116"/>
      <c r="J17" s="117"/>
      <c r="K17" s="32"/>
      <c r="L17" s="32"/>
      <c r="M17" s="32"/>
      <c r="N17" s="32"/>
      <c r="O17" s="32"/>
      <c r="P17" s="121" t="s">
        <v>114</v>
      </c>
      <c r="Q17" s="122"/>
      <c r="R17" s="102" t="s">
        <v>48</v>
      </c>
      <c r="S17" s="107">
        <v>225</v>
      </c>
      <c r="T17" s="5"/>
      <c r="U17" s="5"/>
      <c r="V17" s="6"/>
      <c r="W17" s="6"/>
      <c r="X17" s="92">
        <v>38</v>
      </c>
      <c r="Y17" s="93">
        <v>15.5</v>
      </c>
      <c r="Z17" s="94">
        <v>64.400000000000006</v>
      </c>
      <c r="AA17" s="94">
        <v>139.9</v>
      </c>
      <c r="AB17" s="95">
        <v>106.4</v>
      </c>
    </row>
    <row r="18" spans="1:28" ht="21" customHeight="1">
      <c r="A18" s="34"/>
      <c r="B18" s="59" t="s">
        <v>8</v>
      </c>
      <c r="C18" s="62">
        <f>Q64</f>
        <v>0</v>
      </c>
      <c r="D18" s="62">
        <v>0</v>
      </c>
      <c r="E18" s="63">
        <f>$C$18/($D$17+$C$18+$C$19+$C$20+$C$21+$C$22+$C$23+$C$24+$C$25)</f>
        <v>0</v>
      </c>
      <c r="F18" s="33"/>
      <c r="G18" s="115"/>
      <c r="H18" s="116"/>
      <c r="I18" s="116"/>
      <c r="J18" s="117"/>
      <c r="K18" s="34"/>
      <c r="L18" s="34"/>
      <c r="M18" s="57"/>
      <c r="N18" s="34"/>
      <c r="O18" s="34"/>
      <c r="P18" s="126" t="s">
        <v>115</v>
      </c>
      <c r="Q18" s="127"/>
      <c r="R18" s="102" t="s">
        <v>49</v>
      </c>
      <c r="S18" s="107">
        <v>600</v>
      </c>
      <c r="T18" s="5"/>
      <c r="U18" s="5"/>
      <c r="V18" s="6"/>
      <c r="W18" s="6"/>
      <c r="X18" s="85">
        <v>40</v>
      </c>
      <c r="Y18" s="91">
        <v>14.8</v>
      </c>
      <c r="Z18" s="86">
        <v>67.7</v>
      </c>
      <c r="AA18" s="86">
        <v>132.9</v>
      </c>
      <c r="AB18" s="87">
        <v>112</v>
      </c>
    </row>
    <row r="19" spans="1:28" ht="21" customHeight="1">
      <c r="B19" s="59" t="s">
        <v>9</v>
      </c>
      <c r="C19" s="62">
        <f>P52</f>
        <v>0</v>
      </c>
      <c r="D19" s="62">
        <v>0</v>
      </c>
      <c r="E19" s="63">
        <f>$C$19/($D$17+$C$18+$C$19+$C$20+$C$21+$C$22+$C$23+$C$24+$C$25)</f>
        <v>0</v>
      </c>
      <c r="F19" s="64"/>
      <c r="G19" s="115"/>
      <c r="H19" s="116"/>
      <c r="I19" s="116"/>
      <c r="J19" s="117"/>
      <c r="M19" s="58"/>
      <c r="N19" s="3"/>
      <c r="P19" s="121" t="s">
        <v>116</v>
      </c>
      <c r="Q19" s="122"/>
      <c r="R19" s="103" t="s">
        <v>50</v>
      </c>
      <c r="S19" s="108">
        <v>500</v>
      </c>
      <c r="T19" s="5"/>
      <c r="U19" s="5"/>
      <c r="V19" s="6"/>
      <c r="W19" s="6"/>
      <c r="X19" s="78">
        <v>42</v>
      </c>
      <c r="Y19" s="74">
        <v>14.1</v>
      </c>
      <c r="Z19" s="74">
        <v>71.2</v>
      </c>
      <c r="AA19" s="74">
        <v>126.5</v>
      </c>
      <c r="AB19" s="79">
        <v>117.6</v>
      </c>
    </row>
    <row r="20" spans="1:28" ht="21" customHeight="1">
      <c r="B20" s="59" t="s">
        <v>10</v>
      </c>
      <c r="C20" s="62">
        <f>Y52</f>
        <v>0</v>
      </c>
      <c r="D20" s="62">
        <v>0</v>
      </c>
      <c r="E20" s="63">
        <f>$C$20/($D$17+$C$18+$C$19+$C$20+$C$21+$C$22+$C$23+$C$24+$C$25)</f>
        <v>0</v>
      </c>
      <c r="F20" s="64"/>
      <c r="G20" s="115"/>
      <c r="H20" s="116"/>
      <c r="I20" s="116"/>
      <c r="J20" s="117"/>
      <c r="M20" s="3"/>
      <c r="N20" s="3"/>
      <c r="P20" s="121" t="s">
        <v>117</v>
      </c>
      <c r="Q20" s="122"/>
      <c r="R20" s="103" t="s">
        <v>51</v>
      </c>
      <c r="S20" s="108">
        <v>500</v>
      </c>
      <c r="T20" s="5"/>
      <c r="U20" s="5"/>
      <c r="V20" s="6"/>
      <c r="W20" s="6"/>
      <c r="X20" s="78">
        <v>46</v>
      </c>
      <c r="Y20" s="74">
        <v>12.8</v>
      </c>
      <c r="Z20" s="74">
        <v>77.900000000000006</v>
      </c>
      <c r="AA20" s="74">
        <v>115.5</v>
      </c>
      <c r="AB20" s="79">
        <v>128.80000000000001</v>
      </c>
    </row>
    <row r="21" spans="1:28" ht="21" customHeight="1">
      <c r="B21" s="59" t="s">
        <v>11</v>
      </c>
      <c r="C21" s="62">
        <f>M76</f>
        <v>0</v>
      </c>
      <c r="D21" s="62">
        <v>0</v>
      </c>
      <c r="E21" s="63">
        <f>$C$21/($D$17+$C$18+$C$19+$C$20+$C$21+$C$22+$C$23+$C$24+$C$25)</f>
        <v>0</v>
      </c>
      <c r="F21" s="35"/>
      <c r="G21" s="115"/>
      <c r="H21" s="116"/>
      <c r="I21" s="116"/>
      <c r="J21" s="117"/>
      <c r="N21" s="36"/>
      <c r="O21" s="3"/>
      <c r="P21" s="121" t="s">
        <v>130</v>
      </c>
      <c r="Q21" s="122"/>
      <c r="R21" s="103" t="s">
        <v>131</v>
      </c>
      <c r="S21" s="108">
        <v>930</v>
      </c>
      <c r="T21" s="5"/>
      <c r="U21" s="5"/>
      <c r="V21" s="6"/>
      <c r="W21" s="6"/>
      <c r="X21" s="78">
        <v>48</v>
      </c>
      <c r="Y21" s="74">
        <v>12.3</v>
      </c>
      <c r="Z21" s="74">
        <v>81.3</v>
      </c>
      <c r="AA21" s="74">
        <v>110.7</v>
      </c>
      <c r="AB21" s="79">
        <v>134.4</v>
      </c>
    </row>
    <row r="22" spans="1:28" ht="21" customHeight="1" thickBot="1">
      <c r="B22" s="59" t="s">
        <v>12</v>
      </c>
      <c r="C22" s="62">
        <f>U64</f>
        <v>0</v>
      </c>
      <c r="D22" s="62">
        <v>0</v>
      </c>
      <c r="E22" s="63">
        <f>$C$22/($D$17+$C$18+$C$19+$C$20+$C$21+$C$22+$C$23+$C$24+$C$25)</f>
        <v>0</v>
      </c>
      <c r="F22" s="35"/>
      <c r="G22" s="115"/>
      <c r="H22" s="116"/>
      <c r="I22" s="116"/>
      <c r="J22" s="117"/>
      <c r="O22" s="36"/>
      <c r="P22" s="121" t="s">
        <v>118</v>
      </c>
      <c r="Q22" s="122"/>
      <c r="R22" s="102" t="s">
        <v>52</v>
      </c>
      <c r="S22" s="107">
        <v>442</v>
      </c>
      <c r="T22" s="5"/>
      <c r="U22" s="5"/>
      <c r="V22" s="6"/>
      <c r="W22" s="6"/>
      <c r="X22" s="92">
        <v>50</v>
      </c>
      <c r="Y22" s="94">
        <v>11.8</v>
      </c>
      <c r="Z22" s="94">
        <v>84.7</v>
      </c>
      <c r="AA22" s="94">
        <v>106.3</v>
      </c>
      <c r="AB22" s="95">
        <v>140</v>
      </c>
    </row>
    <row r="23" spans="1:28" ht="21" customHeight="1">
      <c r="B23" s="59" t="s">
        <v>13</v>
      </c>
      <c r="C23" s="62">
        <f>O76</f>
        <v>0</v>
      </c>
      <c r="D23" s="62">
        <v>0</v>
      </c>
      <c r="E23" s="63">
        <f>$C$23/($D$17+$C$18+$C$19+$C$20+$C$21+$C$22+$C$23+$C$24+$C$25)</f>
        <v>0</v>
      </c>
      <c r="F23" s="37"/>
      <c r="G23" s="115"/>
      <c r="H23" s="116"/>
      <c r="I23" s="116"/>
      <c r="J23" s="117"/>
      <c r="P23" s="121" t="s">
        <v>119</v>
      </c>
      <c r="Q23" s="122"/>
      <c r="R23" s="102" t="s">
        <v>53</v>
      </c>
      <c r="S23" s="107">
        <v>265</v>
      </c>
      <c r="T23" s="5"/>
      <c r="U23" s="5"/>
      <c r="V23" s="6"/>
      <c r="W23" s="6"/>
      <c r="X23" s="85">
        <v>54</v>
      </c>
      <c r="Y23" s="86">
        <v>10.9</v>
      </c>
      <c r="Z23" s="86">
        <v>91.5</v>
      </c>
      <c r="AA23" s="86">
        <v>98.4</v>
      </c>
      <c r="AB23" s="87">
        <v>151.19999999999999</v>
      </c>
    </row>
    <row r="24" spans="1:28" ht="21" customHeight="1">
      <c r="B24" s="59" t="s">
        <v>92</v>
      </c>
      <c r="C24" s="62">
        <f>R76</f>
        <v>0</v>
      </c>
      <c r="D24" s="62">
        <v>0</v>
      </c>
      <c r="E24" s="63">
        <f>$C$24/($D$17+$C$18+$C$19+$C$20+$C$21+$C$22+$C$23+$C$24+$C$25)</f>
        <v>0</v>
      </c>
      <c r="F24" s="37"/>
      <c r="G24" s="115"/>
      <c r="H24" s="116"/>
      <c r="I24" s="116"/>
      <c r="J24" s="117"/>
      <c r="P24" s="70"/>
      <c r="Q24" s="99" t="s">
        <v>120</v>
      </c>
      <c r="R24" s="102" t="s">
        <v>54</v>
      </c>
      <c r="S24" s="107">
        <v>90</v>
      </c>
      <c r="T24" s="5"/>
      <c r="U24" s="5"/>
      <c r="V24" s="6"/>
      <c r="W24" s="6"/>
      <c r="X24" s="78">
        <v>58</v>
      </c>
      <c r="Y24" s="74">
        <v>10.199999999999999</v>
      </c>
      <c r="Z24" s="74">
        <v>98.2</v>
      </c>
      <c r="AA24" s="74">
        <v>91.6</v>
      </c>
      <c r="AB24" s="79">
        <v>162.4</v>
      </c>
    </row>
    <row r="25" spans="1:28" ht="21" customHeight="1">
      <c r="B25" s="59" t="s">
        <v>163</v>
      </c>
      <c r="C25" s="62">
        <f>T76</f>
        <v>0</v>
      </c>
      <c r="D25" s="62">
        <v>0</v>
      </c>
      <c r="E25" s="63">
        <f>$C$25/($D$17+$C$18+$C$19+$C$20+$C$21+$C$22+$C$23+$C$24+$C$25)</f>
        <v>0</v>
      </c>
      <c r="F25" s="37"/>
      <c r="G25" s="115"/>
      <c r="H25" s="116"/>
      <c r="I25" s="116"/>
      <c r="J25" s="117"/>
      <c r="P25" s="70"/>
      <c r="Q25" s="99" t="s">
        <v>121</v>
      </c>
      <c r="R25" s="102" t="s">
        <v>55</v>
      </c>
      <c r="S25" s="107">
        <v>30</v>
      </c>
      <c r="U25" s="3"/>
      <c r="V25" s="3"/>
      <c r="W25" s="3"/>
      <c r="X25" s="80">
        <v>60</v>
      </c>
      <c r="Y25" s="75">
        <v>9.8000000000000007</v>
      </c>
      <c r="Z25" s="75">
        <v>101.6</v>
      </c>
      <c r="AA25" s="75">
        <v>88.6</v>
      </c>
      <c r="AB25" s="79">
        <v>168</v>
      </c>
    </row>
    <row r="26" spans="1:28" ht="21" customHeight="1" thickBot="1">
      <c r="B26" s="65" t="s">
        <v>93</v>
      </c>
      <c r="C26" s="66"/>
      <c r="D26" s="66"/>
      <c r="E26" s="67">
        <f>SUM($E$17:$E$25)</f>
        <v>1</v>
      </c>
      <c r="G26" s="115"/>
      <c r="H26" s="118"/>
      <c r="I26" s="118"/>
      <c r="J26" s="117"/>
      <c r="P26" s="70"/>
      <c r="Q26" s="99" t="s">
        <v>122</v>
      </c>
      <c r="R26" s="102" t="s">
        <v>56</v>
      </c>
      <c r="S26" s="107">
        <v>150</v>
      </c>
      <c r="U26" s="3"/>
      <c r="V26" s="3"/>
      <c r="W26" s="3"/>
      <c r="X26" s="80">
        <v>64</v>
      </c>
      <c r="Y26" s="75">
        <v>9.1999999999999993</v>
      </c>
      <c r="Z26" s="75">
        <v>108.4</v>
      </c>
      <c r="AA26" s="75">
        <v>83</v>
      </c>
      <c r="AB26" s="79">
        <v>179.2</v>
      </c>
    </row>
    <row r="27" spans="1:28" ht="21" customHeight="1" thickBot="1">
      <c r="P27" s="128"/>
      <c r="Q27" s="129"/>
      <c r="R27" s="102" t="s">
        <v>57</v>
      </c>
      <c r="S27" s="107">
        <v>280</v>
      </c>
      <c r="X27" s="82">
        <v>68</v>
      </c>
      <c r="Y27" s="83">
        <v>8.6999999999999993</v>
      </c>
      <c r="Z27" s="83">
        <v>115.2</v>
      </c>
      <c r="AA27" s="83">
        <v>78.2</v>
      </c>
      <c r="AB27" s="95">
        <v>190.4</v>
      </c>
    </row>
    <row r="28" spans="1:28" ht="21" customHeight="1"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P28" s="121" t="s">
        <v>123</v>
      </c>
      <c r="Q28" s="122"/>
      <c r="R28" s="102" t="s">
        <v>58</v>
      </c>
      <c r="S28" s="106">
        <v>177</v>
      </c>
      <c r="X28" s="96">
        <v>70</v>
      </c>
      <c r="Y28" s="97">
        <v>8.5</v>
      </c>
      <c r="Z28" s="97">
        <v>118.5</v>
      </c>
      <c r="AA28" s="97">
        <v>75.900000000000006</v>
      </c>
      <c r="AB28" s="87">
        <v>196</v>
      </c>
    </row>
    <row r="29" spans="1:28" ht="21" customHeight="1">
      <c r="A29" s="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P29" s="123" t="s">
        <v>124</v>
      </c>
      <c r="Q29" s="124"/>
      <c r="R29" s="101" t="s">
        <v>105</v>
      </c>
      <c r="S29" s="106">
        <v>1200</v>
      </c>
      <c r="T29" s="32"/>
      <c r="U29" s="32"/>
      <c r="X29" s="80">
        <v>72</v>
      </c>
      <c r="Y29" s="75">
        <v>8.1999999999999993</v>
      </c>
      <c r="Z29" s="75">
        <v>121.9</v>
      </c>
      <c r="AA29" s="75">
        <v>73.8</v>
      </c>
      <c r="AB29" s="79">
        <v>201.6</v>
      </c>
    </row>
    <row r="30" spans="1:28" ht="21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3" t="s">
        <v>141</v>
      </c>
      <c r="Q30" s="124"/>
      <c r="R30" s="101" t="s">
        <v>140</v>
      </c>
      <c r="S30" s="106">
        <v>150</v>
      </c>
      <c r="T30" s="32"/>
      <c r="U30" s="32"/>
      <c r="X30" s="80">
        <v>80</v>
      </c>
      <c r="Y30" s="75">
        <v>7.4</v>
      </c>
      <c r="Z30" s="75">
        <v>135.5</v>
      </c>
      <c r="AA30" s="75">
        <v>66.400000000000006</v>
      </c>
      <c r="AB30" s="79">
        <v>224</v>
      </c>
    </row>
    <row r="31" spans="1:28" ht="21" customHeight="1" thickBot="1">
      <c r="A31" s="4" t="s">
        <v>59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125" t="s">
        <v>165</v>
      </c>
      <c r="Q31" s="124"/>
      <c r="R31" s="104" t="s">
        <v>129</v>
      </c>
      <c r="S31" s="109">
        <v>126</v>
      </c>
      <c r="X31" s="80">
        <v>100</v>
      </c>
      <c r="Y31" s="75">
        <v>5.9</v>
      </c>
      <c r="Z31" s="75">
        <v>169.3</v>
      </c>
      <c r="AA31" s="75">
        <v>53.2</v>
      </c>
      <c r="AB31" s="79">
        <v>280</v>
      </c>
    </row>
    <row r="32" spans="1:28" ht="21" customHeight="1" thickBot="1">
      <c r="P32" s="125" t="s">
        <v>146</v>
      </c>
      <c r="Q32" s="124"/>
      <c r="R32" s="104" t="s">
        <v>142</v>
      </c>
      <c r="S32" s="109">
        <v>531</v>
      </c>
      <c r="X32" s="82">
        <v>120</v>
      </c>
      <c r="Y32" s="83">
        <v>4.9000000000000004</v>
      </c>
      <c r="Z32" s="83">
        <v>203.2</v>
      </c>
      <c r="AA32" s="83">
        <v>44.3</v>
      </c>
      <c r="AB32" s="84" t="s">
        <v>134</v>
      </c>
    </row>
    <row r="33" spans="1:28" ht="21" customHeight="1" thickBot="1">
      <c r="P33" s="125" t="s">
        <v>149</v>
      </c>
      <c r="Q33" s="124"/>
      <c r="R33" s="104" t="s">
        <v>143</v>
      </c>
      <c r="S33" s="109">
        <v>442</v>
      </c>
      <c r="X33" s="96">
        <v>140</v>
      </c>
      <c r="Y33" s="97">
        <v>4.2</v>
      </c>
      <c r="Z33" s="97">
        <v>237.1</v>
      </c>
      <c r="AA33" s="97">
        <v>38</v>
      </c>
      <c r="AB33" s="98" t="s">
        <v>134</v>
      </c>
    </row>
    <row r="34" spans="1:28" ht="21" customHeight="1" thickBot="1">
      <c r="P34" s="125" t="s">
        <v>147</v>
      </c>
      <c r="Q34" s="124"/>
      <c r="R34" s="104" t="s">
        <v>148</v>
      </c>
      <c r="S34" s="109">
        <v>442</v>
      </c>
      <c r="X34" s="80">
        <v>160</v>
      </c>
      <c r="Y34" s="75">
        <v>3.7</v>
      </c>
      <c r="Z34" s="77">
        <v>270.89999999999998</v>
      </c>
      <c r="AA34" s="75">
        <v>33.200000000000003</v>
      </c>
      <c r="AB34" s="81" t="s">
        <v>134</v>
      </c>
    </row>
    <row r="35" spans="1:28" ht="21" customHeight="1" thickBot="1">
      <c r="P35" s="125" t="s">
        <v>150</v>
      </c>
      <c r="Q35" s="124"/>
      <c r="R35" s="104" t="s">
        <v>144</v>
      </c>
      <c r="S35" s="109">
        <v>332</v>
      </c>
      <c r="X35" s="80">
        <v>180</v>
      </c>
      <c r="Y35" s="75">
        <v>3.3</v>
      </c>
      <c r="Z35" s="75">
        <v>304.8</v>
      </c>
      <c r="AA35" s="75">
        <v>29.5</v>
      </c>
      <c r="AB35" s="81" t="s">
        <v>134</v>
      </c>
    </row>
    <row r="36" spans="1:28" ht="21" customHeight="1" thickBot="1">
      <c r="P36" s="125" t="s">
        <v>151</v>
      </c>
      <c r="Q36" s="124"/>
      <c r="R36" s="104" t="s">
        <v>145</v>
      </c>
      <c r="S36" s="109">
        <v>442</v>
      </c>
      <c r="X36" s="82">
        <v>200</v>
      </c>
      <c r="Y36" s="83">
        <v>3</v>
      </c>
      <c r="Z36" s="83">
        <v>338.7</v>
      </c>
      <c r="AA36" s="83">
        <v>26.6</v>
      </c>
      <c r="AB36" s="84" t="s">
        <v>134</v>
      </c>
    </row>
    <row r="37" spans="1:28" ht="21" customHeight="1">
      <c r="P37" s="120"/>
      <c r="Q37" s="120"/>
    </row>
    <row r="38" spans="1:28" ht="21" customHeight="1"/>
    <row r="39" spans="1:28" s="30" customFormat="1" ht="21" customHeight="1"/>
    <row r="40" spans="1:28" s="30" customFormat="1" ht="21" customHeight="1"/>
    <row r="41" spans="1:28" s="30" customFormat="1" ht="21" customHeight="1"/>
    <row r="42" spans="1:28" s="30" customFormat="1" ht="21" customHeight="1" thickBot="1">
      <c r="A42" s="30" t="s">
        <v>166</v>
      </c>
    </row>
    <row r="43" spans="1:28" s="30" customFormat="1" ht="21" customHeight="1">
      <c r="B43" s="38"/>
      <c r="C43" s="39" t="s">
        <v>60</v>
      </c>
      <c r="D43" s="39" t="s">
        <v>61</v>
      </c>
      <c r="E43" s="39" t="s">
        <v>62</v>
      </c>
      <c r="F43" s="39" t="s">
        <v>63</v>
      </c>
      <c r="G43" s="39" t="s">
        <v>64</v>
      </c>
      <c r="H43" s="39" t="s">
        <v>65</v>
      </c>
      <c r="I43" s="39" t="s">
        <v>66</v>
      </c>
      <c r="J43" s="39" t="s">
        <v>67</v>
      </c>
      <c r="K43" s="39" t="s">
        <v>68</v>
      </c>
      <c r="L43" s="39" t="s">
        <v>69</v>
      </c>
      <c r="M43" s="39" t="s">
        <v>156</v>
      </c>
      <c r="N43" s="39" t="s">
        <v>157</v>
      </c>
      <c r="O43" s="39" t="s">
        <v>158</v>
      </c>
      <c r="P43" s="39" t="s">
        <v>70</v>
      </c>
      <c r="Q43" s="39" t="s">
        <v>71</v>
      </c>
      <c r="R43" s="39" t="s">
        <v>72</v>
      </c>
      <c r="S43" s="39" t="s">
        <v>73</v>
      </c>
      <c r="T43" s="39" t="s">
        <v>74</v>
      </c>
      <c r="U43" s="39" t="s">
        <v>127</v>
      </c>
      <c r="V43" s="39" t="s">
        <v>125</v>
      </c>
      <c r="W43" s="39" t="s">
        <v>142</v>
      </c>
      <c r="X43" s="39" t="s">
        <v>152</v>
      </c>
      <c r="Y43" s="40" t="s">
        <v>75</v>
      </c>
    </row>
    <row r="44" spans="1:28" s="30" customFormat="1" ht="21" customHeight="1">
      <c r="B44" s="41" t="s">
        <v>76</v>
      </c>
      <c r="C44" s="42">
        <f t="shared" ref="C44:C51" si="4">IF(C4="실크",L4,0)</f>
        <v>0</v>
      </c>
      <c r="D44" s="42">
        <f t="shared" ref="D44:D51" si="5">IF(C4="견방사",L4,0)</f>
        <v>0</v>
      </c>
      <c r="E44" s="42">
        <f t="shared" ref="E44:E51" si="6">IF(C4="N노일사",L4,0)</f>
        <v>0</v>
      </c>
      <c r="F44" s="42">
        <f t="shared" ref="F44:F51" si="7">IF(C4="MS",L4,0)</f>
        <v>0</v>
      </c>
      <c r="G44" s="42">
        <f t="shared" ref="G44:G51" si="8">IF(C4="L레프사",L4*0.4,0)</f>
        <v>0</v>
      </c>
      <c r="H44" s="42">
        <f t="shared" ref="H44:H51" si="9">IF(C4="LS",L4*0.05,0)</f>
        <v>0</v>
      </c>
      <c r="I44" s="43">
        <f>SUM(C44:H44)</f>
        <v>0</v>
      </c>
      <c r="J44" s="42">
        <f t="shared" ref="J44:J51" si="10">IF(C4="W",L4,0)</f>
        <v>0</v>
      </c>
      <c r="K44" s="42">
        <f t="shared" ref="K44:K51" si="11">IF(C4="W1",L4*0.6,0)</f>
        <v>0</v>
      </c>
      <c r="L44" s="42">
        <f t="shared" ref="L44:L51" si="12">IF(C4="TW",L4*0.6,0)</f>
        <v>0</v>
      </c>
      <c r="M44" s="42">
        <f>IF(C4="에르메스사",L4*0.3,0)</f>
        <v>0</v>
      </c>
      <c r="N44" s="42">
        <f>IF(C4="에르메스사1",L4*0.3,0)</f>
        <v>0</v>
      </c>
      <c r="O44" s="42">
        <f>IF(C4="제논사",L4*0.35,0)</f>
        <v>0</v>
      </c>
      <c r="P44" s="43">
        <f>SUM(J44:O44)</f>
        <v>0</v>
      </c>
      <c r="Q44" s="42">
        <f t="shared" ref="Q44:Q51" si="13">IF(C4="L레프사",L4*0.3,0)</f>
        <v>0</v>
      </c>
      <c r="R44" s="42">
        <f t="shared" ref="R44:R51" si="14">IF(C4="LS",L4*0.95,0)</f>
        <v>0</v>
      </c>
      <c r="S44" s="42">
        <f t="shared" ref="S44:S51" si="15">IF(C4="캐시미어",L4*0.65,0)</f>
        <v>0</v>
      </c>
      <c r="T44" s="42">
        <f t="shared" ref="T44:T51" si="16">IF(C4="C",L4,0)</f>
        <v>0</v>
      </c>
      <c r="U44" s="42">
        <f t="shared" ref="U44:U51" si="17">IF(C4="CM1",L4,0)</f>
        <v>0</v>
      </c>
      <c r="V44" s="69">
        <f t="shared" ref="V44:V51" si="18">IF(C4="CM2",L4,0)</f>
        <v>0</v>
      </c>
      <c r="W44" s="69">
        <f t="shared" ref="W44:W51" si="19">IF(C4="해리스사",L4,0)</f>
        <v>0</v>
      </c>
      <c r="X44" s="69">
        <f>IF(C4="제논사",L4*0.53,0)</f>
        <v>0</v>
      </c>
      <c r="Y44" s="44">
        <f>SUM(Q44:X44)</f>
        <v>0</v>
      </c>
    </row>
    <row r="45" spans="1:28" s="30" customFormat="1" ht="21" customHeight="1">
      <c r="B45" s="41" t="s">
        <v>0</v>
      </c>
      <c r="C45" s="42">
        <f t="shared" si="4"/>
        <v>0</v>
      </c>
      <c r="D45" s="42">
        <f t="shared" si="5"/>
        <v>0</v>
      </c>
      <c r="E45" s="42">
        <f t="shared" si="6"/>
        <v>0</v>
      </c>
      <c r="F45" s="42">
        <f t="shared" si="7"/>
        <v>0</v>
      </c>
      <c r="G45" s="42">
        <f t="shared" si="8"/>
        <v>0</v>
      </c>
      <c r="H45" s="42">
        <f t="shared" si="9"/>
        <v>0</v>
      </c>
      <c r="I45" s="43">
        <f t="shared" ref="I45:I51" si="20">SUM(C45:H45)</f>
        <v>0</v>
      </c>
      <c r="J45" s="42">
        <f t="shared" si="10"/>
        <v>0</v>
      </c>
      <c r="K45" s="42">
        <f t="shared" si="11"/>
        <v>0</v>
      </c>
      <c r="L45" s="42">
        <f t="shared" si="12"/>
        <v>0</v>
      </c>
      <c r="M45" s="42">
        <f t="shared" ref="M45:M51" si="21">IF(C5="에르메스사",L5*0.3,0)</f>
        <v>0</v>
      </c>
      <c r="N45" s="42">
        <f t="shared" ref="N45:N51" si="22">IF(C5="에르메스사1",L5*0.3,0)</f>
        <v>0</v>
      </c>
      <c r="O45" s="42">
        <f t="shared" ref="O45:O51" si="23">IF(C5="제논사",L5*0.35,0)</f>
        <v>0</v>
      </c>
      <c r="P45" s="43">
        <f t="shared" ref="P45:P51" si="24">SUM(J45:O45)</f>
        <v>0</v>
      </c>
      <c r="Q45" s="42">
        <f t="shared" si="13"/>
        <v>0</v>
      </c>
      <c r="R45" s="42">
        <f t="shared" si="14"/>
        <v>0</v>
      </c>
      <c r="S45" s="42">
        <f t="shared" si="15"/>
        <v>0</v>
      </c>
      <c r="T45" s="42">
        <f t="shared" si="16"/>
        <v>0</v>
      </c>
      <c r="U45" s="42">
        <f t="shared" si="17"/>
        <v>0</v>
      </c>
      <c r="V45" s="69">
        <f t="shared" si="18"/>
        <v>0</v>
      </c>
      <c r="W45" s="69">
        <f t="shared" si="19"/>
        <v>0</v>
      </c>
      <c r="X45" s="69">
        <f t="shared" ref="X45:X51" si="25">IF(C5="제논사",L5*0.53,0)</f>
        <v>0</v>
      </c>
      <c r="Y45" s="44">
        <f t="shared" ref="Y45:Y51" si="26">SUM(Q45:X45)</f>
        <v>0</v>
      </c>
    </row>
    <row r="46" spans="1:28" s="30" customFormat="1" ht="21" customHeight="1">
      <c r="B46" s="41" t="s">
        <v>1</v>
      </c>
      <c r="C46" s="42">
        <f t="shared" si="4"/>
        <v>0</v>
      </c>
      <c r="D46" s="42">
        <f t="shared" si="5"/>
        <v>0</v>
      </c>
      <c r="E46" s="42">
        <f t="shared" si="6"/>
        <v>0</v>
      </c>
      <c r="F46" s="42">
        <f t="shared" si="7"/>
        <v>0</v>
      </c>
      <c r="G46" s="42">
        <f t="shared" si="8"/>
        <v>0</v>
      </c>
      <c r="H46" s="42">
        <f t="shared" si="9"/>
        <v>0</v>
      </c>
      <c r="I46" s="43">
        <f t="shared" si="20"/>
        <v>0</v>
      </c>
      <c r="J46" s="42">
        <f t="shared" si="10"/>
        <v>0</v>
      </c>
      <c r="K46" s="42">
        <f t="shared" si="11"/>
        <v>0</v>
      </c>
      <c r="L46" s="42">
        <f t="shared" si="12"/>
        <v>0</v>
      </c>
      <c r="M46" s="42">
        <f t="shared" si="21"/>
        <v>0</v>
      </c>
      <c r="N46" s="42">
        <f t="shared" si="22"/>
        <v>0</v>
      </c>
      <c r="O46" s="42">
        <f t="shared" si="23"/>
        <v>0</v>
      </c>
      <c r="P46" s="43">
        <f t="shared" si="24"/>
        <v>0</v>
      </c>
      <c r="Q46" s="42">
        <f t="shared" si="13"/>
        <v>0</v>
      </c>
      <c r="R46" s="42">
        <f t="shared" si="14"/>
        <v>0</v>
      </c>
      <c r="S46" s="42">
        <f t="shared" si="15"/>
        <v>0</v>
      </c>
      <c r="T46" s="42">
        <f t="shared" si="16"/>
        <v>0</v>
      </c>
      <c r="U46" s="42">
        <f t="shared" si="17"/>
        <v>0</v>
      </c>
      <c r="V46" s="69">
        <f t="shared" si="18"/>
        <v>0</v>
      </c>
      <c r="W46" s="69">
        <f t="shared" si="19"/>
        <v>0</v>
      </c>
      <c r="X46" s="69">
        <f t="shared" si="25"/>
        <v>0</v>
      </c>
      <c r="Y46" s="44">
        <f t="shared" si="26"/>
        <v>0</v>
      </c>
    </row>
    <row r="47" spans="1:28" s="30" customFormat="1" ht="21" customHeight="1">
      <c r="B47" s="41" t="s">
        <v>2</v>
      </c>
      <c r="C47" s="42">
        <f t="shared" si="4"/>
        <v>0</v>
      </c>
      <c r="D47" s="42">
        <f t="shared" si="5"/>
        <v>0</v>
      </c>
      <c r="E47" s="42">
        <f t="shared" si="6"/>
        <v>0</v>
      </c>
      <c r="F47" s="42">
        <f t="shared" si="7"/>
        <v>0</v>
      </c>
      <c r="G47" s="42">
        <f t="shared" si="8"/>
        <v>0</v>
      </c>
      <c r="H47" s="42">
        <f t="shared" si="9"/>
        <v>0</v>
      </c>
      <c r="I47" s="43">
        <f t="shared" si="20"/>
        <v>0</v>
      </c>
      <c r="J47" s="42">
        <f t="shared" si="10"/>
        <v>0</v>
      </c>
      <c r="K47" s="42">
        <f t="shared" si="11"/>
        <v>0</v>
      </c>
      <c r="L47" s="42">
        <f t="shared" si="12"/>
        <v>0</v>
      </c>
      <c r="M47" s="42">
        <f t="shared" si="21"/>
        <v>0</v>
      </c>
      <c r="N47" s="42">
        <f t="shared" si="22"/>
        <v>0</v>
      </c>
      <c r="O47" s="42">
        <f t="shared" si="23"/>
        <v>0</v>
      </c>
      <c r="P47" s="43">
        <f t="shared" si="24"/>
        <v>0</v>
      </c>
      <c r="Q47" s="42">
        <f t="shared" si="13"/>
        <v>0</v>
      </c>
      <c r="R47" s="42">
        <f t="shared" si="14"/>
        <v>0</v>
      </c>
      <c r="S47" s="42">
        <f t="shared" si="15"/>
        <v>0</v>
      </c>
      <c r="T47" s="42">
        <f t="shared" si="16"/>
        <v>0</v>
      </c>
      <c r="U47" s="42">
        <f t="shared" si="17"/>
        <v>0</v>
      </c>
      <c r="V47" s="69">
        <f t="shared" si="18"/>
        <v>0</v>
      </c>
      <c r="W47" s="69">
        <f t="shared" si="19"/>
        <v>0</v>
      </c>
      <c r="X47" s="69">
        <f t="shared" si="25"/>
        <v>0</v>
      </c>
      <c r="Y47" s="44">
        <f t="shared" si="26"/>
        <v>0</v>
      </c>
    </row>
    <row r="48" spans="1:28" s="30" customFormat="1" ht="21" customHeight="1">
      <c r="B48" s="41" t="s">
        <v>3</v>
      </c>
      <c r="C48" s="42">
        <f t="shared" si="4"/>
        <v>0</v>
      </c>
      <c r="D48" s="42">
        <f t="shared" si="5"/>
        <v>0</v>
      </c>
      <c r="E48" s="42">
        <f t="shared" si="6"/>
        <v>0</v>
      </c>
      <c r="F48" s="42">
        <f t="shared" si="7"/>
        <v>0</v>
      </c>
      <c r="G48" s="42">
        <f t="shared" si="8"/>
        <v>0</v>
      </c>
      <c r="H48" s="42">
        <f t="shared" si="9"/>
        <v>0</v>
      </c>
      <c r="I48" s="43">
        <f t="shared" si="20"/>
        <v>0</v>
      </c>
      <c r="J48" s="42">
        <f t="shared" si="10"/>
        <v>0</v>
      </c>
      <c r="K48" s="42">
        <f t="shared" si="11"/>
        <v>0</v>
      </c>
      <c r="L48" s="42">
        <f t="shared" si="12"/>
        <v>0</v>
      </c>
      <c r="M48" s="42">
        <f t="shared" si="21"/>
        <v>0</v>
      </c>
      <c r="N48" s="42">
        <f t="shared" si="22"/>
        <v>0</v>
      </c>
      <c r="O48" s="42">
        <f t="shared" si="23"/>
        <v>0</v>
      </c>
      <c r="P48" s="43">
        <f t="shared" si="24"/>
        <v>0</v>
      </c>
      <c r="Q48" s="42">
        <f t="shared" si="13"/>
        <v>0</v>
      </c>
      <c r="R48" s="42">
        <f t="shared" si="14"/>
        <v>0</v>
      </c>
      <c r="S48" s="42">
        <f t="shared" si="15"/>
        <v>0</v>
      </c>
      <c r="T48" s="42">
        <f t="shared" si="16"/>
        <v>0</v>
      </c>
      <c r="U48" s="42">
        <f t="shared" si="17"/>
        <v>0</v>
      </c>
      <c r="V48" s="69">
        <f t="shared" si="18"/>
        <v>0</v>
      </c>
      <c r="W48" s="69">
        <f t="shared" si="19"/>
        <v>0</v>
      </c>
      <c r="X48" s="69">
        <f t="shared" si="25"/>
        <v>0</v>
      </c>
      <c r="Y48" s="44">
        <f t="shared" si="26"/>
        <v>0</v>
      </c>
    </row>
    <row r="49" spans="2:25" s="30" customFormat="1" ht="21" customHeight="1">
      <c r="B49" s="41" t="s">
        <v>4</v>
      </c>
      <c r="C49" s="42">
        <f t="shared" si="4"/>
        <v>0</v>
      </c>
      <c r="D49" s="42">
        <f t="shared" si="5"/>
        <v>0</v>
      </c>
      <c r="E49" s="42">
        <f t="shared" si="6"/>
        <v>0</v>
      </c>
      <c r="F49" s="42">
        <f t="shared" si="7"/>
        <v>0</v>
      </c>
      <c r="G49" s="42">
        <f t="shared" si="8"/>
        <v>0</v>
      </c>
      <c r="H49" s="42">
        <f t="shared" si="9"/>
        <v>0</v>
      </c>
      <c r="I49" s="43">
        <f t="shared" si="20"/>
        <v>0</v>
      </c>
      <c r="J49" s="42">
        <f t="shared" si="10"/>
        <v>0</v>
      </c>
      <c r="K49" s="42">
        <f t="shared" si="11"/>
        <v>0</v>
      </c>
      <c r="L49" s="42">
        <f t="shared" si="12"/>
        <v>0</v>
      </c>
      <c r="M49" s="42">
        <f t="shared" si="21"/>
        <v>0</v>
      </c>
      <c r="N49" s="42">
        <f t="shared" si="22"/>
        <v>0</v>
      </c>
      <c r="O49" s="42">
        <f t="shared" si="23"/>
        <v>0</v>
      </c>
      <c r="P49" s="43">
        <f t="shared" si="24"/>
        <v>0</v>
      </c>
      <c r="Q49" s="42">
        <f t="shared" si="13"/>
        <v>0</v>
      </c>
      <c r="R49" s="42">
        <f t="shared" si="14"/>
        <v>0</v>
      </c>
      <c r="S49" s="42">
        <f t="shared" si="15"/>
        <v>0</v>
      </c>
      <c r="T49" s="42">
        <f t="shared" si="16"/>
        <v>0</v>
      </c>
      <c r="U49" s="42">
        <f t="shared" si="17"/>
        <v>0</v>
      </c>
      <c r="V49" s="69">
        <f t="shared" si="18"/>
        <v>0</v>
      </c>
      <c r="W49" s="69">
        <f t="shared" si="19"/>
        <v>0</v>
      </c>
      <c r="X49" s="69">
        <f t="shared" si="25"/>
        <v>0</v>
      </c>
      <c r="Y49" s="44">
        <f t="shared" si="26"/>
        <v>0</v>
      </c>
    </row>
    <row r="50" spans="2:25" s="30" customFormat="1" ht="21" customHeight="1">
      <c r="B50" s="41" t="s">
        <v>5</v>
      </c>
      <c r="C50" s="42">
        <f t="shared" si="4"/>
        <v>0</v>
      </c>
      <c r="D50" s="42">
        <f t="shared" si="5"/>
        <v>0</v>
      </c>
      <c r="E50" s="42">
        <f t="shared" si="6"/>
        <v>0</v>
      </c>
      <c r="F50" s="42">
        <f t="shared" si="7"/>
        <v>0</v>
      </c>
      <c r="G50" s="42">
        <f t="shared" si="8"/>
        <v>0</v>
      </c>
      <c r="H50" s="42">
        <f t="shared" si="9"/>
        <v>0</v>
      </c>
      <c r="I50" s="43">
        <f t="shared" si="20"/>
        <v>0</v>
      </c>
      <c r="J50" s="42">
        <f t="shared" si="10"/>
        <v>0</v>
      </c>
      <c r="K50" s="42">
        <f t="shared" si="11"/>
        <v>0</v>
      </c>
      <c r="L50" s="42">
        <f t="shared" si="12"/>
        <v>0</v>
      </c>
      <c r="M50" s="42">
        <f t="shared" si="21"/>
        <v>0</v>
      </c>
      <c r="N50" s="42">
        <f t="shared" si="22"/>
        <v>0</v>
      </c>
      <c r="O50" s="42">
        <f t="shared" si="23"/>
        <v>0</v>
      </c>
      <c r="P50" s="43">
        <f t="shared" si="24"/>
        <v>0</v>
      </c>
      <c r="Q50" s="42">
        <f t="shared" si="13"/>
        <v>0</v>
      </c>
      <c r="R50" s="42">
        <f t="shared" si="14"/>
        <v>0</v>
      </c>
      <c r="S50" s="42">
        <f t="shared" si="15"/>
        <v>0</v>
      </c>
      <c r="T50" s="42">
        <f t="shared" si="16"/>
        <v>0</v>
      </c>
      <c r="U50" s="42">
        <f t="shared" si="17"/>
        <v>0</v>
      </c>
      <c r="V50" s="69">
        <f t="shared" si="18"/>
        <v>0</v>
      </c>
      <c r="W50" s="69">
        <f t="shared" si="19"/>
        <v>0</v>
      </c>
      <c r="X50" s="69">
        <f t="shared" si="25"/>
        <v>0</v>
      </c>
      <c r="Y50" s="44">
        <f t="shared" si="26"/>
        <v>0</v>
      </c>
    </row>
    <row r="51" spans="2:25" s="30" customFormat="1" ht="21" customHeight="1">
      <c r="B51" s="41" t="s">
        <v>6</v>
      </c>
      <c r="C51" s="42">
        <f t="shared" si="4"/>
        <v>0</v>
      </c>
      <c r="D51" s="42">
        <f t="shared" si="5"/>
        <v>0</v>
      </c>
      <c r="E51" s="42">
        <f t="shared" si="6"/>
        <v>0</v>
      </c>
      <c r="F51" s="42">
        <f t="shared" si="7"/>
        <v>0</v>
      </c>
      <c r="G51" s="42">
        <f t="shared" si="8"/>
        <v>0</v>
      </c>
      <c r="H51" s="42">
        <f t="shared" si="9"/>
        <v>0</v>
      </c>
      <c r="I51" s="43">
        <f t="shared" si="20"/>
        <v>0</v>
      </c>
      <c r="J51" s="42">
        <f t="shared" si="10"/>
        <v>0</v>
      </c>
      <c r="K51" s="42">
        <f t="shared" si="11"/>
        <v>0</v>
      </c>
      <c r="L51" s="42">
        <f t="shared" si="12"/>
        <v>0</v>
      </c>
      <c r="M51" s="42">
        <f t="shared" si="21"/>
        <v>0</v>
      </c>
      <c r="N51" s="42">
        <f t="shared" si="22"/>
        <v>0</v>
      </c>
      <c r="O51" s="42">
        <f t="shared" si="23"/>
        <v>0</v>
      </c>
      <c r="P51" s="43">
        <f t="shared" si="24"/>
        <v>0</v>
      </c>
      <c r="Q51" s="42">
        <f t="shared" si="13"/>
        <v>0</v>
      </c>
      <c r="R51" s="42">
        <f t="shared" si="14"/>
        <v>0</v>
      </c>
      <c r="S51" s="42">
        <f t="shared" si="15"/>
        <v>0</v>
      </c>
      <c r="T51" s="42">
        <f t="shared" si="16"/>
        <v>0</v>
      </c>
      <c r="U51" s="42">
        <f t="shared" si="17"/>
        <v>0</v>
      </c>
      <c r="V51" s="69">
        <f t="shared" si="18"/>
        <v>0</v>
      </c>
      <c r="W51" s="69">
        <f t="shared" si="19"/>
        <v>0</v>
      </c>
      <c r="X51" s="69">
        <f t="shared" si="25"/>
        <v>0</v>
      </c>
      <c r="Y51" s="44">
        <f t="shared" si="26"/>
        <v>0</v>
      </c>
    </row>
    <row r="52" spans="2:25" s="30" customFormat="1" ht="21" customHeight="1" thickBot="1">
      <c r="B52" s="45" t="s">
        <v>42</v>
      </c>
      <c r="C52" s="46"/>
      <c r="D52" s="46"/>
      <c r="E52" s="46"/>
      <c r="F52" s="46"/>
      <c r="G52" s="46"/>
      <c r="H52" s="46"/>
      <c r="I52" s="47">
        <f>SUM(I44:I51)*150%</f>
        <v>0</v>
      </c>
      <c r="J52" s="46"/>
      <c r="K52" s="46"/>
      <c r="L52" s="46"/>
      <c r="M52" s="46"/>
      <c r="N52" s="46"/>
      <c r="O52" s="46"/>
      <c r="P52" s="47">
        <f>SUM(P44:P51)</f>
        <v>0</v>
      </c>
      <c r="Q52" s="46"/>
      <c r="R52" s="46"/>
      <c r="S52" s="46"/>
      <c r="T52" s="46"/>
      <c r="U52" s="46"/>
      <c r="V52" s="53"/>
      <c r="W52" s="53"/>
      <c r="X52" s="53"/>
      <c r="Y52" s="48">
        <f>SUM(Y44:Y51)</f>
        <v>0</v>
      </c>
    </row>
    <row r="53" spans="2:25" s="30" customFormat="1" ht="21" customHeight="1" thickBot="1">
      <c r="C53" s="49"/>
      <c r="D53" s="49"/>
      <c r="E53" s="49"/>
      <c r="F53" s="49"/>
      <c r="G53" s="49"/>
      <c r="H53" s="49"/>
      <c r="I53" s="47">
        <f>SUM(I44:I51)</f>
        <v>0</v>
      </c>
      <c r="J53" s="49"/>
      <c r="K53" s="49"/>
      <c r="L53" s="49"/>
      <c r="N53" s="49"/>
      <c r="O53" s="49"/>
      <c r="P53" s="49"/>
      <c r="Q53" s="49"/>
      <c r="R53" s="49"/>
    </row>
    <row r="54" spans="2:25" s="30" customFormat="1" ht="21" customHeight="1" thickBot="1">
      <c r="C54" s="49"/>
      <c r="D54" s="49"/>
      <c r="E54" s="49"/>
      <c r="F54" s="49"/>
      <c r="G54" s="49"/>
      <c r="H54" s="49"/>
      <c r="J54" s="49"/>
      <c r="K54" s="49"/>
      <c r="L54" s="49"/>
    </row>
    <row r="55" spans="2:25" s="30" customFormat="1" ht="21" customHeight="1">
      <c r="B55" s="38"/>
      <c r="C55" s="50" t="s">
        <v>77</v>
      </c>
      <c r="D55" s="50" t="s">
        <v>40</v>
      </c>
      <c r="E55" s="50" t="s">
        <v>78</v>
      </c>
      <c r="F55" s="50" t="s">
        <v>79</v>
      </c>
      <c r="G55" s="50" t="s">
        <v>80</v>
      </c>
      <c r="H55" s="50" t="s">
        <v>49</v>
      </c>
      <c r="I55" s="50" t="s">
        <v>81</v>
      </c>
      <c r="J55" s="50" t="s">
        <v>20</v>
      </c>
      <c r="K55" s="50" t="s">
        <v>21</v>
      </c>
      <c r="L55" s="50" t="s">
        <v>103</v>
      </c>
      <c r="M55" s="50" t="s">
        <v>129</v>
      </c>
      <c r="N55" s="72" t="s">
        <v>132</v>
      </c>
      <c r="O55" s="50" t="s">
        <v>159</v>
      </c>
      <c r="P55" s="50" t="s">
        <v>160</v>
      </c>
      <c r="Q55" s="50" t="s">
        <v>82</v>
      </c>
      <c r="R55" s="50" t="s">
        <v>83</v>
      </c>
      <c r="S55" s="50" t="s">
        <v>48</v>
      </c>
      <c r="T55" s="50" t="s">
        <v>133</v>
      </c>
      <c r="U55" s="51" t="s">
        <v>84</v>
      </c>
    </row>
    <row r="56" spans="2:25" s="30" customFormat="1" ht="21" customHeight="1">
      <c r="B56" s="41" t="s">
        <v>91</v>
      </c>
      <c r="C56" s="42">
        <f t="shared" ref="C56:C63" si="27">IF(C4="W1",L4*0.4,0)</f>
        <v>0</v>
      </c>
      <c r="D56" s="42">
        <f t="shared" ref="D56:D63" si="28">IF(C4="W2",L4,0)</f>
        <v>0</v>
      </c>
      <c r="E56" s="42">
        <f t="shared" ref="E56:E63" si="29">IF(C4="TW",L4*0.4,0)</f>
        <v>0</v>
      </c>
      <c r="F56" s="42">
        <f t="shared" ref="F56:F63" si="30">IF(C4="TW1",L4*0.6,0)</f>
        <v>0</v>
      </c>
      <c r="G56" s="42">
        <f t="shared" ref="G56:G63" si="31">IF(C4="SP",L4,0)</f>
        <v>0</v>
      </c>
      <c r="H56" s="42">
        <f t="shared" ref="H56:H63" si="32">IF(C4="L루프사",L4,0)</f>
        <v>0</v>
      </c>
      <c r="I56" s="42">
        <f t="shared" ref="I56:I63" si="33">IF(C4="메탈사1",L4,0)</f>
        <v>0</v>
      </c>
      <c r="J56" s="42">
        <f t="shared" ref="J56:J63" si="34">IF(C4="메탈사2",L4,0)</f>
        <v>0</v>
      </c>
      <c r="K56" s="42">
        <f>IF(C4="메탈사3",L4,0)</f>
        <v>0</v>
      </c>
      <c r="L56" s="42">
        <f>IF(C4="LP",L4*0.5,0)</f>
        <v>0</v>
      </c>
      <c r="M56" s="69">
        <f>IF(C4="위사폴리",L4,0)</f>
        <v>0</v>
      </c>
      <c r="N56" s="69">
        <f>IF(C4="L루프사3",L4*0.85,0)</f>
        <v>0</v>
      </c>
      <c r="O56" s="69">
        <f>IF(C4="제논사",L4*0.12,0)</f>
        <v>0</v>
      </c>
      <c r="P56" s="69">
        <f>IF(C4="모사",L4*0.4,0)</f>
        <v>0</v>
      </c>
      <c r="Q56" s="43">
        <f>SUM(C56:P56)</f>
        <v>0</v>
      </c>
      <c r="R56" s="42">
        <f t="shared" ref="R56:R63" si="35">IF(C4="L레프사",L4*0.2,0)</f>
        <v>0</v>
      </c>
      <c r="S56" s="42">
        <f t="shared" ref="S56:S63" si="36">IF(C4="LN",L4,0)</f>
        <v>0</v>
      </c>
      <c r="T56" s="69">
        <f t="shared" ref="T56:T63" si="37">IF(C4="L루프사3",L4*0.15,0)</f>
        <v>0</v>
      </c>
      <c r="U56" s="44">
        <f>SUM(R56:T56)</f>
        <v>0</v>
      </c>
    </row>
    <row r="57" spans="2:25" s="30" customFormat="1" ht="21" customHeight="1">
      <c r="B57" s="41" t="s">
        <v>0</v>
      </c>
      <c r="C57" s="42">
        <f t="shared" si="27"/>
        <v>0</v>
      </c>
      <c r="D57" s="42">
        <f t="shared" si="28"/>
        <v>0</v>
      </c>
      <c r="E57" s="42">
        <f t="shared" si="29"/>
        <v>0</v>
      </c>
      <c r="F57" s="42">
        <f t="shared" si="30"/>
        <v>0</v>
      </c>
      <c r="G57" s="42">
        <f t="shared" si="31"/>
        <v>0</v>
      </c>
      <c r="H57" s="42">
        <f t="shared" si="32"/>
        <v>0</v>
      </c>
      <c r="I57" s="42">
        <f t="shared" si="33"/>
        <v>0</v>
      </c>
      <c r="J57" s="42">
        <f t="shared" si="34"/>
        <v>0</v>
      </c>
      <c r="K57" s="42">
        <f t="shared" ref="K57:K63" si="38">IF(C5="메탈사3",L5,0)</f>
        <v>0</v>
      </c>
      <c r="L57" s="42">
        <f t="shared" ref="L57:L63" si="39">IF(C5="LP",L5*0.5,0)</f>
        <v>0</v>
      </c>
      <c r="M57" s="69">
        <f t="shared" ref="M57:M63" si="40">IF(C5="위사폴리",L5,0)</f>
        <v>0</v>
      </c>
      <c r="N57" s="69">
        <f t="shared" ref="N57:N63" si="41">IF(C5="L루프사3",L5*0.85,0)</f>
        <v>0</v>
      </c>
      <c r="O57" s="69">
        <f t="shared" ref="O57:O63" si="42">IF(C5="제논사",L5*0.12,0)</f>
        <v>0</v>
      </c>
      <c r="P57" s="69">
        <f t="shared" ref="P57:P63" si="43">IF(C5="모사",L5*0.4,0)</f>
        <v>0</v>
      </c>
      <c r="Q57" s="43">
        <f t="shared" ref="Q57:Q63" si="44">SUM(C57:P57)</f>
        <v>0</v>
      </c>
      <c r="R57" s="42">
        <f t="shared" si="35"/>
        <v>0</v>
      </c>
      <c r="S57" s="42">
        <f t="shared" si="36"/>
        <v>0</v>
      </c>
      <c r="T57" s="69">
        <f t="shared" si="37"/>
        <v>0</v>
      </c>
      <c r="U57" s="44">
        <f t="shared" ref="U57:U63" si="45">SUM(R57:T57)</f>
        <v>0</v>
      </c>
    </row>
    <row r="58" spans="2:25" s="30" customFormat="1" ht="21" customHeight="1">
      <c r="B58" s="41" t="s">
        <v>1</v>
      </c>
      <c r="C58" s="42">
        <f t="shared" si="27"/>
        <v>0</v>
      </c>
      <c r="D58" s="42">
        <f t="shared" si="28"/>
        <v>0</v>
      </c>
      <c r="E58" s="42">
        <f t="shared" si="29"/>
        <v>0</v>
      </c>
      <c r="F58" s="42">
        <f t="shared" si="30"/>
        <v>0</v>
      </c>
      <c r="G58" s="42">
        <f t="shared" si="31"/>
        <v>0</v>
      </c>
      <c r="H58" s="42">
        <f t="shared" si="32"/>
        <v>0</v>
      </c>
      <c r="I58" s="42">
        <f t="shared" si="33"/>
        <v>0</v>
      </c>
      <c r="J58" s="42">
        <f t="shared" si="34"/>
        <v>0</v>
      </c>
      <c r="K58" s="42">
        <f t="shared" si="38"/>
        <v>0</v>
      </c>
      <c r="L58" s="42">
        <f t="shared" si="39"/>
        <v>0</v>
      </c>
      <c r="M58" s="69">
        <f t="shared" si="40"/>
        <v>0</v>
      </c>
      <c r="N58" s="69">
        <f t="shared" si="41"/>
        <v>0</v>
      </c>
      <c r="O58" s="69">
        <f t="shared" si="42"/>
        <v>0</v>
      </c>
      <c r="P58" s="69">
        <f t="shared" si="43"/>
        <v>0</v>
      </c>
      <c r="Q58" s="43">
        <f t="shared" si="44"/>
        <v>0</v>
      </c>
      <c r="R58" s="42">
        <f t="shared" si="35"/>
        <v>0</v>
      </c>
      <c r="S58" s="42">
        <f t="shared" si="36"/>
        <v>0</v>
      </c>
      <c r="T58" s="69">
        <f t="shared" si="37"/>
        <v>0</v>
      </c>
      <c r="U58" s="44">
        <f t="shared" si="45"/>
        <v>0</v>
      </c>
    </row>
    <row r="59" spans="2:25" s="30" customFormat="1" ht="21" customHeight="1">
      <c r="B59" s="41" t="s">
        <v>2</v>
      </c>
      <c r="C59" s="42">
        <f t="shared" si="27"/>
        <v>0</v>
      </c>
      <c r="D59" s="42">
        <f t="shared" si="28"/>
        <v>0</v>
      </c>
      <c r="E59" s="42">
        <f t="shared" si="29"/>
        <v>0</v>
      </c>
      <c r="F59" s="42">
        <f t="shared" si="30"/>
        <v>0</v>
      </c>
      <c r="G59" s="42">
        <f t="shared" si="31"/>
        <v>0</v>
      </c>
      <c r="H59" s="42">
        <f t="shared" si="32"/>
        <v>0</v>
      </c>
      <c r="I59" s="42">
        <f t="shared" si="33"/>
        <v>0</v>
      </c>
      <c r="J59" s="42">
        <f t="shared" si="34"/>
        <v>0</v>
      </c>
      <c r="K59" s="42">
        <f t="shared" si="38"/>
        <v>0</v>
      </c>
      <c r="L59" s="42">
        <f t="shared" si="39"/>
        <v>0</v>
      </c>
      <c r="M59" s="69">
        <f t="shared" si="40"/>
        <v>0</v>
      </c>
      <c r="N59" s="69">
        <f t="shared" si="41"/>
        <v>0</v>
      </c>
      <c r="O59" s="69">
        <f t="shared" si="42"/>
        <v>0</v>
      </c>
      <c r="P59" s="69">
        <f t="shared" si="43"/>
        <v>0</v>
      </c>
      <c r="Q59" s="43">
        <f t="shared" si="44"/>
        <v>0</v>
      </c>
      <c r="R59" s="42">
        <f t="shared" si="35"/>
        <v>0</v>
      </c>
      <c r="S59" s="42">
        <f t="shared" si="36"/>
        <v>0</v>
      </c>
      <c r="T59" s="69">
        <f t="shared" si="37"/>
        <v>0</v>
      </c>
      <c r="U59" s="44">
        <f t="shared" si="45"/>
        <v>0</v>
      </c>
    </row>
    <row r="60" spans="2:25" s="30" customFormat="1" ht="21" customHeight="1">
      <c r="B60" s="41" t="s">
        <v>3</v>
      </c>
      <c r="C60" s="42">
        <f t="shared" si="27"/>
        <v>0</v>
      </c>
      <c r="D60" s="42">
        <f t="shared" si="28"/>
        <v>0</v>
      </c>
      <c r="E60" s="42">
        <f t="shared" si="29"/>
        <v>0</v>
      </c>
      <c r="F60" s="42">
        <f t="shared" si="30"/>
        <v>0</v>
      </c>
      <c r="G60" s="42">
        <f t="shared" si="31"/>
        <v>0</v>
      </c>
      <c r="H60" s="42">
        <f t="shared" si="32"/>
        <v>0</v>
      </c>
      <c r="I60" s="42">
        <f t="shared" si="33"/>
        <v>0</v>
      </c>
      <c r="J60" s="42">
        <f t="shared" si="34"/>
        <v>0</v>
      </c>
      <c r="K60" s="42">
        <f t="shared" si="38"/>
        <v>0</v>
      </c>
      <c r="L60" s="42">
        <f t="shared" si="39"/>
        <v>0</v>
      </c>
      <c r="M60" s="69">
        <f t="shared" si="40"/>
        <v>0</v>
      </c>
      <c r="N60" s="69">
        <f t="shared" si="41"/>
        <v>0</v>
      </c>
      <c r="O60" s="69">
        <f t="shared" si="42"/>
        <v>0</v>
      </c>
      <c r="P60" s="69">
        <f t="shared" si="43"/>
        <v>0</v>
      </c>
      <c r="Q60" s="43">
        <f t="shared" si="44"/>
        <v>0</v>
      </c>
      <c r="R60" s="42">
        <f t="shared" si="35"/>
        <v>0</v>
      </c>
      <c r="S60" s="42">
        <f t="shared" si="36"/>
        <v>0</v>
      </c>
      <c r="T60" s="69">
        <f t="shared" si="37"/>
        <v>0</v>
      </c>
      <c r="U60" s="44">
        <f t="shared" si="45"/>
        <v>0</v>
      </c>
    </row>
    <row r="61" spans="2:25" s="30" customFormat="1" ht="21" customHeight="1">
      <c r="B61" s="41" t="s">
        <v>4</v>
      </c>
      <c r="C61" s="42">
        <f t="shared" si="27"/>
        <v>0</v>
      </c>
      <c r="D61" s="42">
        <f t="shared" si="28"/>
        <v>0</v>
      </c>
      <c r="E61" s="42">
        <f t="shared" si="29"/>
        <v>0</v>
      </c>
      <c r="F61" s="42">
        <f t="shared" si="30"/>
        <v>0</v>
      </c>
      <c r="G61" s="42">
        <f t="shared" si="31"/>
        <v>0</v>
      </c>
      <c r="H61" s="42">
        <f t="shared" si="32"/>
        <v>0</v>
      </c>
      <c r="I61" s="42">
        <f t="shared" si="33"/>
        <v>0</v>
      </c>
      <c r="J61" s="42">
        <f t="shared" si="34"/>
        <v>0</v>
      </c>
      <c r="K61" s="42">
        <f t="shared" si="38"/>
        <v>0</v>
      </c>
      <c r="L61" s="42">
        <f t="shared" si="39"/>
        <v>0</v>
      </c>
      <c r="M61" s="69">
        <f t="shared" si="40"/>
        <v>0</v>
      </c>
      <c r="N61" s="69">
        <f t="shared" si="41"/>
        <v>0</v>
      </c>
      <c r="O61" s="69">
        <f t="shared" si="42"/>
        <v>0</v>
      </c>
      <c r="P61" s="69">
        <f t="shared" si="43"/>
        <v>0</v>
      </c>
      <c r="Q61" s="43">
        <f t="shared" si="44"/>
        <v>0</v>
      </c>
      <c r="R61" s="42">
        <f t="shared" si="35"/>
        <v>0</v>
      </c>
      <c r="S61" s="42">
        <f t="shared" si="36"/>
        <v>0</v>
      </c>
      <c r="T61" s="69">
        <f t="shared" si="37"/>
        <v>0</v>
      </c>
      <c r="U61" s="44">
        <f t="shared" si="45"/>
        <v>0</v>
      </c>
    </row>
    <row r="62" spans="2:25" s="30" customFormat="1" ht="21" customHeight="1">
      <c r="B62" s="41" t="s">
        <v>5</v>
      </c>
      <c r="C62" s="42">
        <f t="shared" si="27"/>
        <v>0</v>
      </c>
      <c r="D62" s="42">
        <f t="shared" si="28"/>
        <v>0</v>
      </c>
      <c r="E62" s="42">
        <f t="shared" si="29"/>
        <v>0</v>
      </c>
      <c r="F62" s="42">
        <f t="shared" si="30"/>
        <v>0</v>
      </c>
      <c r="G62" s="42">
        <f t="shared" si="31"/>
        <v>0</v>
      </c>
      <c r="H62" s="42">
        <f t="shared" si="32"/>
        <v>0</v>
      </c>
      <c r="I62" s="42">
        <f t="shared" si="33"/>
        <v>0</v>
      </c>
      <c r="J62" s="42">
        <f t="shared" si="34"/>
        <v>0</v>
      </c>
      <c r="K62" s="42">
        <f t="shared" si="38"/>
        <v>0</v>
      </c>
      <c r="L62" s="42">
        <f t="shared" si="39"/>
        <v>0</v>
      </c>
      <c r="M62" s="69">
        <f t="shared" si="40"/>
        <v>0</v>
      </c>
      <c r="N62" s="69">
        <f t="shared" si="41"/>
        <v>0</v>
      </c>
      <c r="O62" s="69">
        <f t="shared" si="42"/>
        <v>0</v>
      </c>
      <c r="P62" s="69">
        <f t="shared" si="43"/>
        <v>0</v>
      </c>
      <c r="Q62" s="43">
        <f t="shared" si="44"/>
        <v>0</v>
      </c>
      <c r="R62" s="42">
        <f t="shared" si="35"/>
        <v>0</v>
      </c>
      <c r="S62" s="42">
        <f t="shared" si="36"/>
        <v>0</v>
      </c>
      <c r="T62" s="69">
        <f t="shared" si="37"/>
        <v>0</v>
      </c>
      <c r="U62" s="44">
        <f t="shared" si="45"/>
        <v>0</v>
      </c>
    </row>
    <row r="63" spans="2:25" s="30" customFormat="1" ht="21" customHeight="1">
      <c r="B63" s="41" t="s">
        <v>6</v>
      </c>
      <c r="C63" s="42">
        <f t="shared" si="27"/>
        <v>0</v>
      </c>
      <c r="D63" s="42">
        <f t="shared" si="28"/>
        <v>0</v>
      </c>
      <c r="E63" s="42">
        <f t="shared" si="29"/>
        <v>0</v>
      </c>
      <c r="F63" s="42">
        <f t="shared" si="30"/>
        <v>0</v>
      </c>
      <c r="G63" s="42">
        <f t="shared" si="31"/>
        <v>0</v>
      </c>
      <c r="H63" s="42">
        <f t="shared" si="32"/>
        <v>0</v>
      </c>
      <c r="I63" s="42">
        <f t="shared" si="33"/>
        <v>0</v>
      </c>
      <c r="J63" s="42">
        <f t="shared" si="34"/>
        <v>0</v>
      </c>
      <c r="K63" s="42">
        <f t="shared" si="38"/>
        <v>0</v>
      </c>
      <c r="L63" s="42">
        <f t="shared" si="39"/>
        <v>0</v>
      </c>
      <c r="M63" s="69">
        <f t="shared" si="40"/>
        <v>0</v>
      </c>
      <c r="N63" s="69">
        <f t="shared" si="41"/>
        <v>0</v>
      </c>
      <c r="O63" s="69">
        <f t="shared" si="42"/>
        <v>0</v>
      </c>
      <c r="P63" s="69">
        <f t="shared" si="43"/>
        <v>0</v>
      </c>
      <c r="Q63" s="43">
        <f t="shared" si="44"/>
        <v>0</v>
      </c>
      <c r="R63" s="42">
        <f t="shared" si="35"/>
        <v>0</v>
      </c>
      <c r="S63" s="42">
        <f t="shared" si="36"/>
        <v>0</v>
      </c>
      <c r="T63" s="69">
        <f t="shared" si="37"/>
        <v>0</v>
      </c>
      <c r="U63" s="44">
        <f t="shared" si="45"/>
        <v>0</v>
      </c>
    </row>
    <row r="64" spans="2:25" s="30" customFormat="1" ht="21" customHeight="1" thickBot="1">
      <c r="B64" s="45" t="s">
        <v>42</v>
      </c>
      <c r="C64" s="46"/>
      <c r="D64" s="46"/>
      <c r="E64" s="46"/>
      <c r="F64" s="46" t="s">
        <v>43</v>
      </c>
      <c r="G64" s="46"/>
      <c r="H64" s="46"/>
      <c r="I64" s="46"/>
      <c r="J64" s="46"/>
      <c r="K64" s="46"/>
      <c r="L64" s="46"/>
      <c r="M64" s="53"/>
      <c r="N64" s="71"/>
      <c r="O64" s="71"/>
      <c r="P64" s="71"/>
      <c r="Q64" s="47">
        <f>SUM(Q56:Q63)</f>
        <v>0</v>
      </c>
      <c r="R64" s="46"/>
      <c r="S64" s="46"/>
      <c r="T64" s="73"/>
      <c r="U64" s="48">
        <f>SUM(U56:U63)</f>
        <v>0</v>
      </c>
    </row>
    <row r="65" spans="2:20" s="30" customFormat="1" ht="21" customHeight="1"/>
    <row r="66" spans="2:20" ht="21" customHeight="1" thickBot="1"/>
    <row r="67" spans="2:20" ht="21" customHeight="1">
      <c r="B67" s="38"/>
      <c r="C67" s="50" t="s">
        <v>85</v>
      </c>
      <c r="D67" s="50" t="s">
        <v>86</v>
      </c>
      <c r="E67" s="50" t="s">
        <v>128</v>
      </c>
      <c r="F67" s="50" t="s">
        <v>99</v>
      </c>
      <c r="G67" s="50" t="s">
        <v>100</v>
      </c>
      <c r="H67" s="50" t="s">
        <v>104</v>
      </c>
      <c r="I67" s="50" t="s">
        <v>140</v>
      </c>
      <c r="J67" s="50" t="s">
        <v>153</v>
      </c>
      <c r="K67" s="50" t="s">
        <v>154</v>
      </c>
      <c r="L67" s="50" t="s">
        <v>155</v>
      </c>
      <c r="M67" s="50" t="s">
        <v>87</v>
      </c>
      <c r="N67" s="50" t="s">
        <v>88</v>
      </c>
      <c r="O67" s="50" t="s">
        <v>89</v>
      </c>
      <c r="P67" s="50" t="s">
        <v>101</v>
      </c>
      <c r="Q67" s="50" t="s">
        <v>102</v>
      </c>
      <c r="R67" s="51" t="s">
        <v>90</v>
      </c>
      <c r="S67" s="50" t="s">
        <v>161</v>
      </c>
      <c r="T67" s="51" t="s">
        <v>162</v>
      </c>
    </row>
    <row r="68" spans="2:20" ht="21" customHeight="1">
      <c r="B68" s="41" t="s">
        <v>14</v>
      </c>
      <c r="C68" s="42">
        <f t="shared" ref="C68:C75" si="46">IF(C4="L레프사",L4*0.1,0)</f>
        <v>0</v>
      </c>
      <c r="D68" s="42">
        <f t="shared" ref="D68:D75" si="47">IF(C4="TW1",L4*0.4,0)</f>
        <v>0</v>
      </c>
      <c r="E68" s="42">
        <f t="shared" ref="E68:E75" si="48">IF(C4="CM",L4,0)</f>
        <v>0</v>
      </c>
      <c r="F68" s="69">
        <f t="shared" ref="F68:F75" si="49">IF(C4="L루프사1",L4*0.6,0)</f>
        <v>0</v>
      </c>
      <c r="G68" s="69">
        <f t="shared" ref="G68:G75" si="50">IF(C4="L루프사2",L4*0.6,0)</f>
        <v>0</v>
      </c>
      <c r="H68" s="42">
        <f t="shared" ref="H68:H75" si="51">IF(C4="LP",L4*0.5,0)</f>
        <v>0</v>
      </c>
      <c r="I68" s="69">
        <f t="shared" ref="I68:I75" si="52">IF(C4="RM",L4,0)</f>
        <v>0</v>
      </c>
      <c r="J68" s="69">
        <f>IF(C4="에르메스사",L4*0.7,0)</f>
        <v>0</v>
      </c>
      <c r="K68" s="69">
        <f>IF(C4="에르메스사1",L4*0.65,0)</f>
        <v>0</v>
      </c>
      <c r="L68" s="69">
        <f>IF(C4="모사",L4*0.6,0)</f>
        <v>0</v>
      </c>
      <c r="M68" s="43">
        <f>SUM(C68:L68)</f>
        <v>0</v>
      </c>
      <c r="N68" s="42">
        <f t="shared" ref="N68:N75" si="53">IF(C4="캐시미어",L4*0.35,0)</f>
        <v>0</v>
      </c>
      <c r="O68" s="43">
        <f>SUM(N68)</f>
        <v>0</v>
      </c>
      <c r="P68" s="16">
        <f t="shared" ref="P68:P75" si="54">IF(C4="L루프사1",L4*0.4,0)</f>
        <v>0</v>
      </c>
      <c r="Q68" s="16">
        <f t="shared" ref="Q68:Q75" si="55">IF(C4="L루프사2",L4*0.4,0)</f>
        <v>0</v>
      </c>
      <c r="R68" s="52">
        <f>SUM(P68:Q68)</f>
        <v>0</v>
      </c>
      <c r="S68" s="16">
        <f>IF(C4="에르메스사1",L4*0.05,0)</f>
        <v>0</v>
      </c>
      <c r="T68" s="52">
        <f>SUM(S68)</f>
        <v>0</v>
      </c>
    </row>
    <row r="69" spans="2:20" ht="21" customHeight="1">
      <c r="B69" s="41" t="s">
        <v>0</v>
      </c>
      <c r="C69" s="42">
        <f t="shared" si="46"/>
        <v>0</v>
      </c>
      <c r="D69" s="42">
        <f t="shared" si="47"/>
        <v>0</v>
      </c>
      <c r="E69" s="42">
        <f t="shared" si="48"/>
        <v>0</v>
      </c>
      <c r="F69" s="69">
        <f t="shared" si="49"/>
        <v>0</v>
      </c>
      <c r="G69" s="69">
        <f t="shared" si="50"/>
        <v>0</v>
      </c>
      <c r="H69" s="42">
        <f t="shared" si="51"/>
        <v>0</v>
      </c>
      <c r="I69" s="69">
        <f t="shared" si="52"/>
        <v>0</v>
      </c>
      <c r="J69" s="69">
        <f t="shared" ref="J69:J75" si="56">IF(C5="에르메스사",L5*0.7,0)</f>
        <v>0</v>
      </c>
      <c r="K69" s="69">
        <f t="shared" ref="K69:K75" si="57">IF(C5="에르메스사1",L5*0.65,0)</f>
        <v>0</v>
      </c>
      <c r="L69" s="69">
        <f t="shared" ref="L69:L75" si="58">IF(C5="모사",L5*0.6,0)</f>
        <v>0</v>
      </c>
      <c r="M69" s="43">
        <f t="shared" ref="M69:M75" si="59">SUM(C69:L69)</f>
        <v>0</v>
      </c>
      <c r="N69" s="42">
        <f t="shared" si="53"/>
        <v>0</v>
      </c>
      <c r="O69" s="43">
        <f t="shared" ref="O69:O75" si="60">SUM(N69)</f>
        <v>0</v>
      </c>
      <c r="P69" s="16">
        <f t="shared" si="54"/>
        <v>0</v>
      </c>
      <c r="Q69" s="16">
        <f t="shared" si="55"/>
        <v>0</v>
      </c>
      <c r="R69" s="52">
        <f t="shared" ref="R69:R75" si="61">SUM(P69:Q69)</f>
        <v>0</v>
      </c>
      <c r="S69" s="16">
        <f t="shared" ref="S69:S75" si="62">IF(C5="에르메스사1",L5*0.05,0)</f>
        <v>0</v>
      </c>
      <c r="T69" s="52">
        <f t="shared" ref="T69:T75" si="63">SUM(S69)</f>
        <v>0</v>
      </c>
    </row>
    <row r="70" spans="2:20" ht="21" customHeight="1">
      <c r="B70" s="41" t="s">
        <v>1</v>
      </c>
      <c r="C70" s="42">
        <f t="shared" si="46"/>
        <v>0</v>
      </c>
      <c r="D70" s="42">
        <f t="shared" si="47"/>
        <v>0</v>
      </c>
      <c r="E70" s="42">
        <f t="shared" si="48"/>
        <v>0</v>
      </c>
      <c r="F70" s="69">
        <f t="shared" si="49"/>
        <v>0</v>
      </c>
      <c r="G70" s="69">
        <f t="shared" si="50"/>
        <v>0</v>
      </c>
      <c r="H70" s="42">
        <f t="shared" si="51"/>
        <v>0</v>
      </c>
      <c r="I70" s="69">
        <f t="shared" si="52"/>
        <v>0</v>
      </c>
      <c r="J70" s="69">
        <f t="shared" si="56"/>
        <v>0</v>
      </c>
      <c r="K70" s="69">
        <f t="shared" si="57"/>
        <v>0</v>
      </c>
      <c r="L70" s="69">
        <f t="shared" si="58"/>
        <v>0</v>
      </c>
      <c r="M70" s="43">
        <f t="shared" si="59"/>
        <v>0</v>
      </c>
      <c r="N70" s="42">
        <f t="shared" si="53"/>
        <v>0</v>
      </c>
      <c r="O70" s="43">
        <f t="shared" si="60"/>
        <v>0</v>
      </c>
      <c r="P70" s="16">
        <f t="shared" si="54"/>
        <v>0</v>
      </c>
      <c r="Q70" s="16">
        <f t="shared" si="55"/>
        <v>0</v>
      </c>
      <c r="R70" s="52">
        <f t="shared" si="61"/>
        <v>0</v>
      </c>
      <c r="S70" s="16">
        <f t="shared" si="62"/>
        <v>0</v>
      </c>
      <c r="T70" s="52">
        <f t="shared" si="63"/>
        <v>0</v>
      </c>
    </row>
    <row r="71" spans="2:20">
      <c r="B71" s="41" t="s">
        <v>2</v>
      </c>
      <c r="C71" s="42">
        <f t="shared" si="46"/>
        <v>0</v>
      </c>
      <c r="D71" s="42">
        <f t="shared" si="47"/>
        <v>0</v>
      </c>
      <c r="E71" s="42">
        <f t="shared" si="48"/>
        <v>0</v>
      </c>
      <c r="F71" s="69">
        <f t="shared" si="49"/>
        <v>0</v>
      </c>
      <c r="G71" s="69">
        <f t="shared" si="50"/>
        <v>0</v>
      </c>
      <c r="H71" s="42">
        <f t="shared" si="51"/>
        <v>0</v>
      </c>
      <c r="I71" s="69">
        <f t="shared" si="52"/>
        <v>0</v>
      </c>
      <c r="J71" s="69">
        <f t="shared" si="56"/>
        <v>0</v>
      </c>
      <c r="K71" s="69">
        <f t="shared" si="57"/>
        <v>0</v>
      </c>
      <c r="L71" s="69">
        <f t="shared" si="58"/>
        <v>0</v>
      </c>
      <c r="M71" s="43">
        <f t="shared" si="59"/>
        <v>0</v>
      </c>
      <c r="N71" s="42">
        <f t="shared" si="53"/>
        <v>0</v>
      </c>
      <c r="O71" s="43">
        <f t="shared" si="60"/>
        <v>0</v>
      </c>
      <c r="P71" s="16">
        <f t="shared" si="54"/>
        <v>0</v>
      </c>
      <c r="Q71" s="16">
        <f t="shared" si="55"/>
        <v>0</v>
      </c>
      <c r="R71" s="52">
        <f t="shared" si="61"/>
        <v>0</v>
      </c>
      <c r="S71" s="16">
        <f t="shared" si="62"/>
        <v>0</v>
      </c>
      <c r="T71" s="52">
        <f t="shared" si="63"/>
        <v>0</v>
      </c>
    </row>
    <row r="72" spans="2:20">
      <c r="B72" s="41" t="s">
        <v>3</v>
      </c>
      <c r="C72" s="42">
        <f t="shared" si="46"/>
        <v>0</v>
      </c>
      <c r="D72" s="42">
        <f t="shared" si="47"/>
        <v>0</v>
      </c>
      <c r="E72" s="42">
        <f t="shared" si="48"/>
        <v>0</v>
      </c>
      <c r="F72" s="69">
        <f t="shared" si="49"/>
        <v>0</v>
      </c>
      <c r="G72" s="69">
        <f t="shared" si="50"/>
        <v>0</v>
      </c>
      <c r="H72" s="42">
        <f t="shared" si="51"/>
        <v>0</v>
      </c>
      <c r="I72" s="69">
        <f t="shared" si="52"/>
        <v>0</v>
      </c>
      <c r="J72" s="69">
        <f t="shared" si="56"/>
        <v>0</v>
      </c>
      <c r="K72" s="69">
        <f t="shared" si="57"/>
        <v>0</v>
      </c>
      <c r="L72" s="69">
        <f t="shared" si="58"/>
        <v>0</v>
      </c>
      <c r="M72" s="43">
        <f t="shared" si="59"/>
        <v>0</v>
      </c>
      <c r="N72" s="42">
        <f t="shared" si="53"/>
        <v>0</v>
      </c>
      <c r="O72" s="43">
        <f t="shared" si="60"/>
        <v>0</v>
      </c>
      <c r="P72" s="16">
        <f t="shared" si="54"/>
        <v>0</v>
      </c>
      <c r="Q72" s="16">
        <f t="shared" si="55"/>
        <v>0</v>
      </c>
      <c r="R72" s="52">
        <f t="shared" si="61"/>
        <v>0</v>
      </c>
      <c r="S72" s="16">
        <f t="shared" si="62"/>
        <v>0</v>
      </c>
      <c r="T72" s="52">
        <f t="shared" si="63"/>
        <v>0</v>
      </c>
    </row>
    <row r="73" spans="2:20">
      <c r="B73" s="41" t="s">
        <v>4</v>
      </c>
      <c r="C73" s="42">
        <f t="shared" si="46"/>
        <v>0</v>
      </c>
      <c r="D73" s="42">
        <f t="shared" si="47"/>
        <v>0</v>
      </c>
      <c r="E73" s="42">
        <f t="shared" si="48"/>
        <v>0</v>
      </c>
      <c r="F73" s="69">
        <f t="shared" si="49"/>
        <v>0</v>
      </c>
      <c r="G73" s="69">
        <f t="shared" si="50"/>
        <v>0</v>
      </c>
      <c r="H73" s="42">
        <f t="shared" si="51"/>
        <v>0</v>
      </c>
      <c r="I73" s="69">
        <f t="shared" si="52"/>
        <v>0</v>
      </c>
      <c r="J73" s="69">
        <f t="shared" si="56"/>
        <v>0</v>
      </c>
      <c r="K73" s="69">
        <f t="shared" si="57"/>
        <v>0</v>
      </c>
      <c r="L73" s="69">
        <f t="shared" si="58"/>
        <v>0</v>
      </c>
      <c r="M73" s="43">
        <f t="shared" si="59"/>
        <v>0</v>
      </c>
      <c r="N73" s="42">
        <f t="shared" si="53"/>
        <v>0</v>
      </c>
      <c r="O73" s="43">
        <f t="shared" si="60"/>
        <v>0</v>
      </c>
      <c r="P73" s="16">
        <f t="shared" si="54"/>
        <v>0</v>
      </c>
      <c r="Q73" s="16">
        <f t="shared" si="55"/>
        <v>0</v>
      </c>
      <c r="R73" s="52">
        <f t="shared" si="61"/>
        <v>0</v>
      </c>
      <c r="S73" s="16">
        <f t="shared" si="62"/>
        <v>0</v>
      </c>
      <c r="T73" s="52">
        <f t="shared" si="63"/>
        <v>0</v>
      </c>
    </row>
    <row r="74" spans="2:20">
      <c r="B74" s="41" t="s">
        <v>5</v>
      </c>
      <c r="C74" s="42">
        <f t="shared" si="46"/>
        <v>0</v>
      </c>
      <c r="D74" s="42">
        <f t="shared" si="47"/>
        <v>0</v>
      </c>
      <c r="E74" s="42">
        <f t="shared" si="48"/>
        <v>0</v>
      </c>
      <c r="F74" s="69">
        <f t="shared" si="49"/>
        <v>0</v>
      </c>
      <c r="G74" s="69">
        <f t="shared" si="50"/>
        <v>0</v>
      </c>
      <c r="H74" s="42">
        <f t="shared" si="51"/>
        <v>0</v>
      </c>
      <c r="I74" s="69">
        <f t="shared" si="52"/>
        <v>0</v>
      </c>
      <c r="J74" s="69">
        <f t="shared" si="56"/>
        <v>0</v>
      </c>
      <c r="K74" s="69">
        <f t="shared" si="57"/>
        <v>0</v>
      </c>
      <c r="L74" s="69">
        <f t="shared" si="58"/>
        <v>0</v>
      </c>
      <c r="M74" s="43">
        <f t="shared" si="59"/>
        <v>0</v>
      </c>
      <c r="N74" s="42">
        <f t="shared" si="53"/>
        <v>0</v>
      </c>
      <c r="O74" s="43">
        <f t="shared" si="60"/>
        <v>0</v>
      </c>
      <c r="P74" s="16">
        <f t="shared" si="54"/>
        <v>0</v>
      </c>
      <c r="Q74" s="16">
        <f t="shared" si="55"/>
        <v>0</v>
      </c>
      <c r="R74" s="52">
        <f t="shared" si="61"/>
        <v>0</v>
      </c>
      <c r="S74" s="16">
        <f t="shared" si="62"/>
        <v>0</v>
      </c>
      <c r="T74" s="52">
        <f t="shared" si="63"/>
        <v>0</v>
      </c>
    </row>
    <row r="75" spans="2:20">
      <c r="B75" s="41" t="s">
        <v>6</v>
      </c>
      <c r="C75" s="42">
        <f t="shared" si="46"/>
        <v>0</v>
      </c>
      <c r="D75" s="42">
        <f t="shared" si="47"/>
        <v>0</v>
      </c>
      <c r="E75" s="42">
        <f t="shared" si="48"/>
        <v>0</v>
      </c>
      <c r="F75" s="69">
        <f t="shared" si="49"/>
        <v>0</v>
      </c>
      <c r="G75" s="69">
        <f t="shared" si="50"/>
        <v>0</v>
      </c>
      <c r="H75" s="42">
        <f t="shared" si="51"/>
        <v>0</v>
      </c>
      <c r="I75" s="69">
        <f t="shared" si="52"/>
        <v>0</v>
      </c>
      <c r="J75" s="69">
        <f t="shared" si="56"/>
        <v>0</v>
      </c>
      <c r="K75" s="69">
        <f t="shared" si="57"/>
        <v>0</v>
      </c>
      <c r="L75" s="69">
        <f t="shared" si="58"/>
        <v>0</v>
      </c>
      <c r="M75" s="43">
        <f t="shared" si="59"/>
        <v>0</v>
      </c>
      <c r="N75" s="42">
        <f t="shared" si="53"/>
        <v>0</v>
      </c>
      <c r="O75" s="43">
        <f t="shared" si="60"/>
        <v>0</v>
      </c>
      <c r="P75" s="16">
        <f t="shared" si="54"/>
        <v>0</v>
      </c>
      <c r="Q75" s="16">
        <f t="shared" si="55"/>
        <v>0</v>
      </c>
      <c r="R75" s="52">
        <f t="shared" si="61"/>
        <v>0</v>
      </c>
      <c r="S75" s="16">
        <f t="shared" si="62"/>
        <v>0</v>
      </c>
      <c r="T75" s="52">
        <f t="shared" si="63"/>
        <v>0</v>
      </c>
    </row>
    <row r="76" spans="2:20" ht="21" thickBot="1">
      <c r="B76" s="45" t="s">
        <v>42</v>
      </c>
      <c r="C76" s="46"/>
      <c r="D76" s="46"/>
      <c r="E76" s="46"/>
      <c r="F76" s="53"/>
      <c r="G76" s="53"/>
      <c r="H76" s="46"/>
      <c r="I76" s="53"/>
      <c r="J76" s="53"/>
      <c r="K76" s="53"/>
      <c r="L76" s="53"/>
      <c r="M76" s="47">
        <f>SUM(M68:M75)</f>
        <v>0</v>
      </c>
      <c r="N76" s="46"/>
      <c r="O76" s="47">
        <f>SUM(O68:O75)</f>
        <v>0</v>
      </c>
      <c r="P76" s="54"/>
      <c r="Q76" s="54"/>
      <c r="R76" s="55">
        <f>SUM(R68:R75)</f>
        <v>0</v>
      </c>
      <c r="S76" s="54"/>
      <c r="T76" s="55">
        <f>SUM(T68:T75)</f>
        <v>0</v>
      </c>
    </row>
  </sheetData>
  <sheetProtection selectLockedCells="1"/>
  <mergeCells count="35">
    <mergeCell ref="P7:Q7"/>
    <mergeCell ref="P8:Q8"/>
    <mergeCell ref="P9:Q9"/>
    <mergeCell ref="P10:Q10"/>
    <mergeCell ref="P11:Q11"/>
    <mergeCell ref="B1:N2"/>
    <mergeCell ref="P6:Q6"/>
    <mergeCell ref="P2:Q2"/>
    <mergeCell ref="P3:Q3"/>
    <mergeCell ref="P4:Q4"/>
    <mergeCell ref="P5:Q5"/>
    <mergeCell ref="P12:Q12"/>
    <mergeCell ref="P13:Q13"/>
    <mergeCell ref="B15:E15"/>
    <mergeCell ref="P19:Q19"/>
    <mergeCell ref="P17:Q17"/>
    <mergeCell ref="P18:Q18"/>
    <mergeCell ref="P22:Q22"/>
    <mergeCell ref="P20:Q20"/>
    <mergeCell ref="P14:Q14"/>
    <mergeCell ref="P33:Q33"/>
    <mergeCell ref="P28:Q28"/>
    <mergeCell ref="P29:Q29"/>
    <mergeCell ref="P31:Q31"/>
    <mergeCell ref="P15:Q15"/>
    <mergeCell ref="P16:Q16"/>
    <mergeCell ref="P21:Q21"/>
    <mergeCell ref="P23:Q23"/>
    <mergeCell ref="P27:Q27"/>
    <mergeCell ref="P30:Q30"/>
    <mergeCell ref="P32:Q32"/>
    <mergeCell ref="P34:Q34"/>
    <mergeCell ref="P35:Q35"/>
    <mergeCell ref="P36:Q36"/>
    <mergeCell ref="P37:Q37"/>
  </mergeCells>
  <phoneticPr fontId="1" type="noConversion"/>
  <dataValidations count="1">
    <dataValidation type="list" allowBlank="1" showInputMessage="1" showErrorMessage="1" sqref="C4:C11">
      <formula1>$R$3:$R$36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O47"/>
  <sheetViews>
    <sheetView workbookViewId="0">
      <selection activeCell="E32" sqref="E32"/>
    </sheetView>
  </sheetViews>
  <sheetFormatPr defaultRowHeight="16.5"/>
  <sheetData>
    <row r="1" spans="1:977" ht="20.25">
      <c r="B1" s="119" t="s">
        <v>215</v>
      </c>
      <c r="C1" s="119" t="s">
        <v>216</v>
      </c>
      <c r="D1" s="119" t="s">
        <v>217</v>
      </c>
      <c r="E1" s="119" t="s">
        <v>218</v>
      </c>
      <c r="F1" s="119" t="s">
        <v>219</v>
      </c>
      <c r="G1" s="119" t="s">
        <v>220</v>
      </c>
      <c r="H1" s="119" t="s">
        <v>221</v>
      </c>
      <c r="I1" s="119" t="s">
        <v>222</v>
      </c>
      <c r="J1" s="119" t="s">
        <v>223</v>
      </c>
      <c r="K1" s="119" t="s">
        <v>224</v>
      </c>
      <c r="L1" s="119" t="s">
        <v>225</v>
      </c>
      <c r="M1" s="119" t="s">
        <v>226</v>
      </c>
      <c r="N1" s="119" t="s">
        <v>227</v>
      </c>
      <c r="O1" s="119" t="s">
        <v>228</v>
      </c>
      <c r="P1" s="119" t="s">
        <v>229</v>
      </c>
      <c r="Q1" s="119" t="s">
        <v>230</v>
      </c>
      <c r="R1" s="119" t="s">
        <v>231</v>
      </c>
      <c r="S1" s="119" t="s">
        <v>232</v>
      </c>
      <c r="T1" s="119" t="s">
        <v>233</v>
      </c>
      <c r="U1" s="119" t="s">
        <v>234</v>
      </c>
      <c r="V1" s="119" t="s">
        <v>235</v>
      </c>
      <c r="W1" s="119" t="s">
        <v>236</v>
      </c>
      <c r="X1" s="119" t="s">
        <v>237</v>
      </c>
      <c r="Y1" s="119" t="s">
        <v>238</v>
      </c>
      <c r="Z1" s="119" t="s">
        <v>239</v>
      </c>
      <c r="AA1" s="119" t="s">
        <v>240</v>
      </c>
      <c r="AB1" s="119" t="s">
        <v>241</v>
      </c>
      <c r="AC1" s="119" t="s">
        <v>242</v>
      </c>
      <c r="AD1" s="119" t="s">
        <v>243</v>
      </c>
      <c r="AE1" s="119" t="s">
        <v>244</v>
      </c>
      <c r="AF1" s="119" t="s">
        <v>245</v>
      </c>
      <c r="AG1" s="119" t="s">
        <v>246</v>
      </c>
      <c r="AH1" s="119" t="s">
        <v>247</v>
      </c>
      <c r="AI1" s="119" t="s">
        <v>248</v>
      </c>
      <c r="AJ1" s="119" t="s">
        <v>249</v>
      </c>
      <c r="AK1" s="119" t="s">
        <v>250</v>
      </c>
      <c r="AL1" s="119" t="s">
        <v>251</v>
      </c>
      <c r="AM1" s="119" t="s">
        <v>252</v>
      </c>
      <c r="AN1" s="119" t="s">
        <v>253</v>
      </c>
      <c r="AO1" s="119" t="s">
        <v>254</v>
      </c>
      <c r="AP1" s="119" t="s">
        <v>255</v>
      </c>
      <c r="AQ1" s="119" t="s">
        <v>256</v>
      </c>
      <c r="AR1" s="119" t="s">
        <v>257</v>
      </c>
      <c r="AS1" s="119" t="s">
        <v>258</v>
      </c>
      <c r="AT1" s="119" t="s">
        <v>259</v>
      </c>
      <c r="AU1" s="119" t="s">
        <v>260</v>
      </c>
      <c r="AV1" s="119" t="s">
        <v>261</v>
      </c>
      <c r="AW1" s="119" t="s">
        <v>262</v>
      </c>
      <c r="AX1" s="119" t="s">
        <v>263</v>
      </c>
      <c r="AY1" s="119" t="s">
        <v>264</v>
      </c>
      <c r="AZ1" s="119" t="s">
        <v>265</v>
      </c>
      <c r="BA1" s="119" t="s">
        <v>266</v>
      </c>
      <c r="BB1" s="119" t="s">
        <v>267</v>
      </c>
      <c r="BC1" s="119" t="s">
        <v>268</v>
      </c>
      <c r="BD1" s="119" t="s">
        <v>269</v>
      </c>
      <c r="BE1" s="119" t="s">
        <v>270</v>
      </c>
      <c r="BF1" s="119" t="s">
        <v>271</v>
      </c>
      <c r="BG1" s="119" t="s">
        <v>272</v>
      </c>
      <c r="BH1" s="119" t="s">
        <v>273</v>
      </c>
      <c r="BI1" s="119" t="s">
        <v>274</v>
      </c>
      <c r="BJ1" s="119" t="s">
        <v>275</v>
      </c>
      <c r="BK1" s="119" t="s">
        <v>276</v>
      </c>
      <c r="BL1" s="119" t="s">
        <v>277</v>
      </c>
      <c r="BM1" s="119" t="s">
        <v>278</v>
      </c>
      <c r="BN1" s="119" t="s">
        <v>279</v>
      </c>
      <c r="BO1" s="119" t="s">
        <v>280</v>
      </c>
      <c r="BP1" s="119" t="s">
        <v>281</v>
      </c>
      <c r="BQ1" s="119" t="s">
        <v>282</v>
      </c>
      <c r="BR1" s="119" t="s">
        <v>283</v>
      </c>
      <c r="BS1" s="119" t="s">
        <v>284</v>
      </c>
      <c r="BT1" s="119" t="s">
        <v>285</v>
      </c>
      <c r="BU1" s="119" t="s">
        <v>286</v>
      </c>
      <c r="BV1" s="119" t="s">
        <v>287</v>
      </c>
      <c r="BW1" s="119" t="s">
        <v>288</v>
      </c>
      <c r="BX1" s="119" t="s">
        <v>289</v>
      </c>
      <c r="BY1" s="119" t="s">
        <v>290</v>
      </c>
      <c r="BZ1" s="119" t="s">
        <v>291</v>
      </c>
      <c r="CA1" s="119" t="s">
        <v>292</v>
      </c>
      <c r="CB1" s="119" t="s">
        <v>293</v>
      </c>
      <c r="CC1" s="119" t="s">
        <v>294</v>
      </c>
      <c r="CD1" s="119" t="s">
        <v>295</v>
      </c>
      <c r="CE1" s="119" t="s">
        <v>296</v>
      </c>
      <c r="CF1" s="119" t="s">
        <v>297</v>
      </c>
      <c r="CG1" s="119" t="s">
        <v>298</v>
      </c>
      <c r="CH1" s="119" t="s">
        <v>299</v>
      </c>
      <c r="CI1" s="119" t="s">
        <v>300</v>
      </c>
      <c r="CJ1" s="119" t="s">
        <v>301</v>
      </c>
      <c r="CK1" s="119" t="s">
        <v>302</v>
      </c>
      <c r="CL1" s="119" t="s">
        <v>303</v>
      </c>
      <c r="CM1" s="119" t="s">
        <v>304</v>
      </c>
      <c r="CN1" s="119" t="s">
        <v>305</v>
      </c>
      <c r="CO1" s="119" t="s">
        <v>306</v>
      </c>
      <c r="CP1" s="119" t="s">
        <v>307</v>
      </c>
      <c r="CQ1" s="119" t="s">
        <v>308</v>
      </c>
      <c r="CR1" s="119" t="s">
        <v>309</v>
      </c>
      <c r="CS1" s="119" t="s">
        <v>310</v>
      </c>
      <c r="CT1" s="119" t="s">
        <v>311</v>
      </c>
      <c r="CU1" s="119" t="s">
        <v>312</v>
      </c>
      <c r="CV1" s="119" t="s">
        <v>313</v>
      </c>
      <c r="CW1" s="119" t="s">
        <v>314</v>
      </c>
      <c r="CX1" s="119" t="s">
        <v>315</v>
      </c>
      <c r="CY1" s="119" t="s">
        <v>316</v>
      </c>
      <c r="CZ1" s="119" t="s">
        <v>317</v>
      </c>
      <c r="DA1" s="119" t="s">
        <v>318</v>
      </c>
      <c r="DB1" s="119" t="s">
        <v>319</v>
      </c>
      <c r="DC1" s="119" t="s">
        <v>320</v>
      </c>
      <c r="DD1" s="119" t="s">
        <v>321</v>
      </c>
      <c r="DE1" s="119" t="s">
        <v>322</v>
      </c>
      <c r="DF1" s="119" t="s">
        <v>323</v>
      </c>
      <c r="DG1" s="119" t="s">
        <v>324</v>
      </c>
      <c r="DH1" s="119" t="s">
        <v>325</v>
      </c>
      <c r="DI1" s="119" t="s">
        <v>326</v>
      </c>
      <c r="DJ1" s="119" t="s">
        <v>327</v>
      </c>
      <c r="DK1" s="119" t="s">
        <v>328</v>
      </c>
      <c r="DL1" s="119" t="s">
        <v>329</v>
      </c>
      <c r="DM1" s="119" t="s">
        <v>330</v>
      </c>
      <c r="DN1" s="119" t="s">
        <v>331</v>
      </c>
      <c r="DO1" s="119" t="s">
        <v>332</v>
      </c>
      <c r="DP1" s="119" t="s">
        <v>333</v>
      </c>
      <c r="DQ1" s="119" t="s">
        <v>334</v>
      </c>
      <c r="DR1" s="119" t="s">
        <v>335</v>
      </c>
      <c r="DS1" s="119" t="s">
        <v>336</v>
      </c>
      <c r="DT1" s="119" t="s">
        <v>337</v>
      </c>
      <c r="DU1" s="119" t="s">
        <v>338</v>
      </c>
      <c r="DV1" s="119" t="s">
        <v>339</v>
      </c>
      <c r="DW1" s="119" t="s">
        <v>340</v>
      </c>
      <c r="DX1" s="119" t="s">
        <v>341</v>
      </c>
      <c r="DY1" s="119" t="s">
        <v>342</v>
      </c>
      <c r="DZ1" s="119" t="s">
        <v>343</v>
      </c>
      <c r="EA1" s="119" t="s">
        <v>344</v>
      </c>
      <c r="EB1" s="119" t="s">
        <v>345</v>
      </c>
      <c r="EC1" s="119" t="s">
        <v>346</v>
      </c>
      <c r="ED1" s="119" t="s">
        <v>347</v>
      </c>
      <c r="EE1" s="119" t="s">
        <v>348</v>
      </c>
      <c r="EF1" s="119" t="s">
        <v>349</v>
      </c>
      <c r="EG1" s="119" t="s">
        <v>350</v>
      </c>
      <c r="EH1" s="119" t="s">
        <v>351</v>
      </c>
      <c r="EI1" s="119" t="s">
        <v>352</v>
      </c>
      <c r="EJ1" s="119" t="s">
        <v>353</v>
      </c>
      <c r="EK1" s="119" t="s">
        <v>354</v>
      </c>
      <c r="EL1" s="119" t="s">
        <v>355</v>
      </c>
      <c r="EM1" s="119" t="s">
        <v>356</v>
      </c>
      <c r="EN1" s="119" t="s">
        <v>357</v>
      </c>
      <c r="EO1" s="119" t="s">
        <v>358</v>
      </c>
      <c r="EP1" s="119" t="s">
        <v>359</v>
      </c>
      <c r="EQ1" s="119" t="s">
        <v>360</v>
      </c>
      <c r="ER1" s="119" t="s">
        <v>361</v>
      </c>
      <c r="ES1" s="119" t="s">
        <v>362</v>
      </c>
      <c r="ET1" s="119" t="s">
        <v>363</v>
      </c>
      <c r="EU1" s="119" t="s">
        <v>364</v>
      </c>
      <c r="EV1" s="119" t="s">
        <v>365</v>
      </c>
      <c r="EW1" s="119" t="s">
        <v>366</v>
      </c>
      <c r="EX1" s="119" t="s">
        <v>367</v>
      </c>
      <c r="EY1" s="119" t="s">
        <v>368</v>
      </c>
      <c r="EZ1" s="119" t="s">
        <v>369</v>
      </c>
      <c r="FA1" s="119" t="s">
        <v>370</v>
      </c>
      <c r="FB1" s="119" t="s">
        <v>371</v>
      </c>
      <c r="FC1" s="119" t="s">
        <v>372</v>
      </c>
      <c r="FD1" s="119" t="s">
        <v>373</v>
      </c>
      <c r="FE1" s="119" t="s">
        <v>374</v>
      </c>
      <c r="FF1" s="119" t="s">
        <v>375</v>
      </c>
      <c r="FG1" s="119" t="s">
        <v>376</v>
      </c>
      <c r="FH1" s="119" t="s">
        <v>377</v>
      </c>
      <c r="FI1" s="119" t="s">
        <v>378</v>
      </c>
      <c r="FJ1" s="119" t="s">
        <v>379</v>
      </c>
      <c r="FK1" s="119" t="s">
        <v>380</v>
      </c>
      <c r="FL1" s="119" t="s">
        <v>381</v>
      </c>
      <c r="FM1" s="119" t="s">
        <v>382</v>
      </c>
      <c r="FN1" s="119" t="s">
        <v>383</v>
      </c>
      <c r="FO1" s="119" t="s">
        <v>384</v>
      </c>
      <c r="FP1" s="119" t="s">
        <v>385</v>
      </c>
      <c r="FQ1" s="119" t="s">
        <v>386</v>
      </c>
      <c r="FR1" s="119" t="s">
        <v>387</v>
      </c>
      <c r="FS1" s="119" t="s">
        <v>388</v>
      </c>
      <c r="FT1" s="119" t="s">
        <v>389</v>
      </c>
      <c r="FU1" s="119" t="s">
        <v>390</v>
      </c>
      <c r="FV1" s="119" t="s">
        <v>391</v>
      </c>
      <c r="FW1" s="119" t="s">
        <v>392</v>
      </c>
      <c r="FX1" s="119" t="s">
        <v>393</v>
      </c>
      <c r="FY1" s="119" t="s">
        <v>394</v>
      </c>
      <c r="FZ1" s="119" t="s">
        <v>395</v>
      </c>
      <c r="GA1" s="119" t="s">
        <v>396</v>
      </c>
      <c r="GB1" s="119" t="s">
        <v>397</v>
      </c>
      <c r="GC1" s="119" t="s">
        <v>398</v>
      </c>
      <c r="GD1" s="119" t="s">
        <v>399</v>
      </c>
      <c r="GE1" s="119" t="s">
        <v>400</v>
      </c>
      <c r="GF1" s="119" t="s">
        <v>401</v>
      </c>
      <c r="GG1" s="119" t="s">
        <v>402</v>
      </c>
      <c r="GH1" s="119" t="s">
        <v>403</v>
      </c>
      <c r="GI1" s="119" t="s">
        <v>404</v>
      </c>
      <c r="GJ1" s="119" t="s">
        <v>405</v>
      </c>
      <c r="GK1" s="119" t="s">
        <v>406</v>
      </c>
      <c r="GL1" s="119" t="s">
        <v>407</v>
      </c>
      <c r="GM1" s="119" t="s">
        <v>408</v>
      </c>
      <c r="GN1" s="119" t="s">
        <v>409</v>
      </c>
      <c r="GO1" s="119" t="s">
        <v>410</v>
      </c>
      <c r="GP1" s="119" t="s">
        <v>411</v>
      </c>
      <c r="GQ1" s="119" t="s">
        <v>412</v>
      </c>
      <c r="GR1" s="119" t="s">
        <v>413</v>
      </c>
      <c r="GS1" s="119" t="s">
        <v>414</v>
      </c>
      <c r="GT1" s="119" t="s">
        <v>415</v>
      </c>
      <c r="GU1" s="119" t="s">
        <v>416</v>
      </c>
      <c r="GV1" s="119" t="s">
        <v>417</v>
      </c>
      <c r="GW1" s="119" t="s">
        <v>418</v>
      </c>
      <c r="GX1" s="119" t="s">
        <v>419</v>
      </c>
      <c r="GY1" s="119" t="s">
        <v>420</v>
      </c>
      <c r="GZ1" s="119" t="s">
        <v>421</v>
      </c>
      <c r="HA1" s="119" t="s">
        <v>422</v>
      </c>
      <c r="HB1" s="119" t="s">
        <v>423</v>
      </c>
      <c r="HC1" s="119" t="s">
        <v>424</v>
      </c>
      <c r="HD1" s="119" t="s">
        <v>425</v>
      </c>
      <c r="HE1" s="119" t="s">
        <v>426</v>
      </c>
      <c r="HF1" s="119" t="s">
        <v>427</v>
      </c>
      <c r="HG1" s="119" t="s">
        <v>428</v>
      </c>
      <c r="HH1" s="119" t="s">
        <v>429</v>
      </c>
      <c r="HI1" s="119" t="s">
        <v>430</v>
      </c>
      <c r="HJ1" s="119" t="s">
        <v>431</v>
      </c>
      <c r="HK1" s="119" t="s">
        <v>432</v>
      </c>
      <c r="HL1" s="119" t="s">
        <v>433</v>
      </c>
      <c r="HM1" s="119" t="s">
        <v>434</v>
      </c>
      <c r="HN1" s="119" t="s">
        <v>435</v>
      </c>
      <c r="HO1" s="119" t="s">
        <v>436</v>
      </c>
      <c r="HP1" s="119" t="s">
        <v>437</v>
      </c>
      <c r="HQ1" s="119" t="s">
        <v>438</v>
      </c>
      <c r="HR1" s="119" t="s">
        <v>439</v>
      </c>
      <c r="HS1" s="119" t="s">
        <v>440</v>
      </c>
      <c r="HT1" s="119" t="s">
        <v>441</v>
      </c>
      <c r="HU1" s="119" t="s">
        <v>442</v>
      </c>
      <c r="HV1" s="119" t="s">
        <v>443</v>
      </c>
      <c r="HW1" s="119" t="s">
        <v>444</v>
      </c>
      <c r="HX1" s="119" t="s">
        <v>445</v>
      </c>
      <c r="HY1" s="119" t="s">
        <v>446</v>
      </c>
      <c r="HZ1" s="119" t="s">
        <v>447</v>
      </c>
      <c r="IA1" s="119" t="s">
        <v>448</v>
      </c>
      <c r="IB1" s="119" t="s">
        <v>449</v>
      </c>
      <c r="IC1" s="119" t="s">
        <v>450</v>
      </c>
      <c r="ID1" s="119" t="s">
        <v>451</v>
      </c>
      <c r="IE1" s="119" t="s">
        <v>452</v>
      </c>
      <c r="IF1" s="119" t="s">
        <v>453</v>
      </c>
      <c r="IG1" s="119" t="s">
        <v>454</v>
      </c>
      <c r="IH1" s="119" t="s">
        <v>455</v>
      </c>
      <c r="II1" s="119" t="s">
        <v>456</v>
      </c>
      <c r="IJ1" s="119" t="s">
        <v>457</v>
      </c>
      <c r="IK1" s="119" t="s">
        <v>458</v>
      </c>
      <c r="IL1" s="119" t="s">
        <v>459</v>
      </c>
      <c r="IM1" s="119" t="s">
        <v>460</v>
      </c>
      <c r="IN1" s="119" t="s">
        <v>461</v>
      </c>
      <c r="IO1" s="119" t="s">
        <v>462</v>
      </c>
      <c r="IP1" s="119" t="s">
        <v>463</v>
      </c>
      <c r="IQ1" s="119" t="s">
        <v>464</v>
      </c>
      <c r="IR1" s="119" t="s">
        <v>465</v>
      </c>
      <c r="IS1" s="119" t="s">
        <v>466</v>
      </c>
      <c r="IT1" s="119" t="s">
        <v>467</v>
      </c>
      <c r="IU1" s="119" t="s">
        <v>468</v>
      </c>
      <c r="IV1" s="119" t="s">
        <v>469</v>
      </c>
      <c r="IW1" s="119" t="s">
        <v>470</v>
      </c>
      <c r="IX1" s="119" t="s">
        <v>471</v>
      </c>
      <c r="IY1" s="119" t="s">
        <v>472</v>
      </c>
      <c r="IZ1" s="119" t="s">
        <v>473</v>
      </c>
      <c r="JA1" s="119" t="s">
        <v>474</v>
      </c>
      <c r="JB1" s="119" t="s">
        <v>475</v>
      </c>
      <c r="JC1" s="119" t="s">
        <v>476</v>
      </c>
      <c r="JD1" s="119" t="s">
        <v>477</v>
      </c>
      <c r="JE1" s="119" t="s">
        <v>478</v>
      </c>
      <c r="JF1" s="119" t="s">
        <v>479</v>
      </c>
      <c r="JG1" s="119" t="s">
        <v>480</v>
      </c>
      <c r="JH1" s="119" t="s">
        <v>481</v>
      </c>
      <c r="JI1" s="119" t="s">
        <v>482</v>
      </c>
      <c r="JJ1" s="119" t="s">
        <v>483</v>
      </c>
      <c r="JK1" s="119" t="s">
        <v>484</v>
      </c>
      <c r="JL1" s="119" t="s">
        <v>485</v>
      </c>
      <c r="JM1" s="119" t="s">
        <v>486</v>
      </c>
      <c r="JN1" s="119" t="s">
        <v>487</v>
      </c>
      <c r="JO1" s="119" t="s">
        <v>488</v>
      </c>
      <c r="JP1" s="119" t="s">
        <v>489</v>
      </c>
      <c r="JQ1" s="119" t="s">
        <v>490</v>
      </c>
      <c r="JR1" s="119" t="s">
        <v>491</v>
      </c>
      <c r="JS1" s="119" t="s">
        <v>492</v>
      </c>
      <c r="JT1" s="119" t="s">
        <v>493</v>
      </c>
      <c r="JU1" s="119" t="s">
        <v>494</v>
      </c>
      <c r="JV1" s="119" t="s">
        <v>495</v>
      </c>
      <c r="JW1" s="119" t="s">
        <v>496</v>
      </c>
      <c r="JX1" s="119" t="s">
        <v>497</v>
      </c>
      <c r="JY1" s="119" t="s">
        <v>498</v>
      </c>
      <c r="JZ1" s="119" t="s">
        <v>499</v>
      </c>
      <c r="KA1" s="119" t="s">
        <v>500</v>
      </c>
      <c r="KB1" s="119" t="s">
        <v>501</v>
      </c>
      <c r="KC1" s="119" t="s">
        <v>502</v>
      </c>
      <c r="KD1" s="119" t="s">
        <v>503</v>
      </c>
      <c r="KE1" s="119" t="s">
        <v>504</v>
      </c>
      <c r="KF1" s="119" t="s">
        <v>505</v>
      </c>
      <c r="KG1" s="119" t="s">
        <v>506</v>
      </c>
      <c r="KH1" s="119" t="s">
        <v>507</v>
      </c>
      <c r="KI1" s="119" t="s">
        <v>508</v>
      </c>
      <c r="KJ1" s="119" t="s">
        <v>509</v>
      </c>
      <c r="KK1" s="119" t="s">
        <v>510</v>
      </c>
      <c r="KL1" s="119" t="s">
        <v>511</v>
      </c>
      <c r="KM1" s="119" t="s">
        <v>512</v>
      </c>
      <c r="KN1" s="119" t="s">
        <v>513</v>
      </c>
      <c r="KO1" s="119" t="s">
        <v>514</v>
      </c>
      <c r="KP1" s="119" t="s">
        <v>515</v>
      </c>
      <c r="KQ1" s="119" t="s">
        <v>516</v>
      </c>
      <c r="KR1" s="119" t="s">
        <v>517</v>
      </c>
      <c r="KS1" s="119" t="s">
        <v>518</v>
      </c>
      <c r="KT1" s="119" t="s">
        <v>519</v>
      </c>
      <c r="KU1" s="119" t="s">
        <v>520</v>
      </c>
      <c r="KV1" s="119" t="s">
        <v>521</v>
      </c>
      <c r="KW1" s="119" t="s">
        <v>522</v>
      </c>
      <c r="KX1" s="119" t="s">
        <v>523</v>
      </c>
      <c r="KY1" s="119" t="s">
        <v>524</v>
      </c>
      <c r="KZ1" s="119" t="s">
        <v>525</v>
      </c>
      <c r="LA1" s="119" t="s">
        <v>526</v>
      </c>
      <c r="LB1" s="119" t="s">
        <v>527</v>
      </c>
      <c r="LC1" s="119" t="s">
        <v>528</v>
      </c>
      <c r="LD1" s="119" t="s">
        <v>529</v>
      </c>
      <c r="LE1" s="119" t="s">
        <v>530</v>
      </c>
      <c r="LF1" s="119" t="s">
        <v>531</v>
      </c>
      <c r="LG1" s="119" t="s">
        <v>532</v>
      </c>
      <c r="LH1" s="119" t="s">
        <v>533</v>
      </c>
      <c r="LI1" s="119" t="s">
        <v>534</v>
      </c>
      <c r="LJ1" s="119" t="s">
        <v>535</v>
      </c>
      <c r="LK1" s="119" t="s">
        <v>536</v>
      </c>
      <c r="LL1" s="119" t="s">
        <v>537</v>
      </c>
      <c r="LM1" s="119" t="s">
        <v>538</v>
      </c>
      <c r="LN1" s="119" t="s">
        <v>539</v>
      </c>
      <c r="LO1" s="119" t="s">
        <v>540</v>
      </c>
      <c r="LP1" s="119" t="s">
        <v>541</v>
      </c>
      <c r="LQ1" s="119" t="s">
        <v>542</v>
      </c>
      <c r="LR1" s="119" t="s">
        <v>543</v>
      </c>
      <c r="LS1" s="119" t="s">
        <v>544</v>
      </c>
      <c r="LT1" s="119" t="s">
        <v>545</v>
      </c>
      <c r="LU1" s="119" t="s">
        <v>546</v>
      </c>
      <c r="LV1" s="119" t="s">
        <v>547</v>
      </c>
      <c r="LW1" s="119" t="s">
        <v>548</v>
      </c>
      <c r="LX1" s="119" t="s">
        <v>549</v>
      </c>
      <c r="LY1" s="119" t="s">
        <v>550</v>
      </c>
      <c r="LZ1" s="119" t="s">
        <v>551</v>
      </c>
      <c r="MA1" s="119" t="s">
        <v>552</v>
      </c>
      <c r="MB1" s="119" t="s">
        <v>553</v>
      </c>
      <c r="MC1" s="119" t="s">
        <v>554</v>
      </c>
      <c r="MD1" s="119" t="s">
        <v>555</v>
      </c>
      <c r="ME1" s="119" t="s">
        <v>556</v>
      </c>
      <c r="MF1" s="119" t="s">
        <v>557</v>
      </c>
      <c r="MG1" s="119" t="s">
        <v>558</v>
      </c>
      <c r="MH1" s="119" t="s">
        <v>559</v>
      </c>
      <c r="MI1" s="119" t="s">
        <v>560</v>
      </c>
      <c r="MJ1" s="119" t="s">
        <v>561</v>
      </c>
      <c r="MK1" s="119" t="s">
        <v>562</v>
      </c>
      <c r="ML1" s="119" t="s">
        <v>563</v>
      </c>
      <c r="MM1" s="119" t="s">
        <v>564</v>
      </c>
      <c r="MN1" s="119" t="s">
        <v>565</v>
      </c>
      <c r="MO1" s="119" t="s">
        <v>566</v>
      </c>
      <c r="MP1" s="119" t="s">
        <v>567</v>
      </c>
      <c r="MQ1" s="119" t="s">
        <v>568</v>
      </c>
      <c r="MR1" s="119" t="s">
        <v>569</v>
      </c>
      <c r="MS1" s="119" t="s">
        <v>570</v>
      </c>
      <c r="MT1" s="119" t="s">
        <v>571</v>
      </c>
      <c r="MU1" s="119" t="s">
        <v>572</v>
      </c>
      <c r="MV1" s="119" t="s">
        <v>573</v>
      </c>
      <c r="MW1" s="119" t="s">
        <v>574</v>
      </c>
      <c r="MX1" s="119" t="s">
        <v>575</v>
      </c>
      <c r="MY1" s="119" t="s">
        <v>576</v>
      </c>
      <c r="MZ1" s="119" t="s">
        <v>577</v>
      </c>
      <c r="NA1" s="119" t="s">
        <v>578</v>
      </c>
      <c r="NB1" s="119" t="s">
        <v>579</v>
      </c>
      <c r="NC1" s="119" t="s">
        <v>580</v>
      </c>
      <c r="ND1" s="119" t="s">
        <v>581</v>
      </c>
      <c r="NE1" s="119" t="s">
        <v>582</v>
      </c>
      <c r="NF1" s="119" t="s">
        <v>583</v>
      </c>
      <c r="NG1" s="119" t="s">
        <v>584</v>
      </c>
      <c r="NH1" s="119" t="s">
        <v>585</v>
      </c>
      <c r="NI1" s="119" t="s">
        <v>586</v>
      </c>
      <c r="NJ1" s="119" t="s">
        <v>587</v>
      </c>
      <c r="NK1" s="119" t="s">
        <v>588</v>
      </c>
      <c r="NL1" s="119" t="s">
        <v>589</v>
      </c>
      <c r="NM1" s="119" t="s">
        <v>590</v>
      </c>
      <c r="NN1" s="119" t="s">
        <v>591</v>
      </c>
      <c r="NO1" s="119" t="s">
        <v>592</v>
      </c>
      <c r="NP1" s="119" t="s">
        <v>593</v>
      </c>
      <c r="NQ1" s="119" t="s">
        <v>594</v>
      </c>
      <c r="NR1" s="119" t="s">
        <v>595</v>
      </c>
      <c r="NS1" s="119" t="s">
        <v>596</v>
      </c>
      <c r="NT1" s="119" t="s">
        <v>597</v>
      </c>
      <c r="NU1" s="119" t="s">
        <v>598</v>
      </c>
      <c r="NV1" s="119" t="s">
        <v>599</v>
      </c>
      <c r="NW1" s="119" t="s">
        <v>600</v>
      </c>
      <c r="NX1" s="119" t="s">
        <v>601</v>
      </c>
      <c r="NY1" s="119" t="s">
        <v>602</v>
      </c>
      <c r="NZ1" s="119" t="s">
        <v>603</v>
      </c>
      <c r="OA1" s="119" t="s">
        <v>604</v>
      </c>
      <c r="OB1" s="119" t="s">
        <v>605</v>
      </c>
      <c r="OC1" s="119" t="s">
        <v>606</v>
      </c>
      <c r="OD1" s="119" t="s">
        <v>607</v>
      </c>
      <c r="OE1" s="119" t="s">
        <v>608</v>
      </c>
      <c r="OF1" s="119" t="s">
        <v>609</v>
      </c>
      <c r="OG1" s="119" t="s">
        <v>610</v>
      </c>
      <c r="OH1" s="119" t="s">
        <v>611</v>
      </c>
      <c r="OI1" s="119" t="s">
        <v>612</v>
      </c>
      <c r="OJ1" s="119" t="s">
        <v>613</v>
      </c>
      <c r="OK1" s="119" t="s">
        <v>614</v>
      </c>
      <c r="OL1" s="119" t="s">
        <v>615</v>
      </c>
      <c r="OM1" s="119" t="s">
        <v>616</v>
      </c>
      <c r="ON1" s="119" t="s">
        <v>617</v>
      </c>
      <c r="OO1" s="119" t="s">
        <v>618</v>
      </c>
      <c r="OP1" s="119" t="s">
        <v>619</v>
      </c>
      <c r="OQ1" s="119" t="s">
        <v>620</v>
      </c>
      <c r="OR1" s="119" t="s">
        <v>621</v>
      </c>
      <c r="OS1" s="119" t="s">
        <v>622</v>
      </c>
      <c r="OT1" s="119" t="s">
        <v>623</v>
      </c>
      <c r="OU1" s="119" t="s">
        <v>624</v>
      </c>
      <c r="OV1" s="119" t="s">
        <v>625</v>
      </c>
      <c r="OW1" s="119" t="s">
        <v>626</v>
      </c>
      <c r="OX1" s="119" t="s">
        <v>627</v>
      </c>
      <c r="OY1" s="119" t="s">
        <v>628</v>
      </c>
      <c r="OZ1" s="119" t="s">
        <v>629</v>
      </c>
      <c r="PA1" s="119" t="s">
        <v>630</v>
      </c>
      <c r="PB1" s="119" t="s">
        <v>631</v>
      </c>
      <c r="PC1" s="119" t="s">
        <v>632</v>
      </c>
      <c r="PD1" s="119" t="s">
        <v>633</v>
      </c>
      <c r="PE1" s="119" t="s">
        <v>634</v>
      </c>
      <c r="PF1" s="119" t="s">
        <v>635</v>
      </c>
      <c r="PG1" s="119" t="s">
        <v>636</v>
      </c>
      <c r="PH1" s="119" t="s">
        <v>637</v>
      </c>
      <c r="PI1" s="119" t="s">
        <v>638</v>
      </c>
      <c r="PJ1" s="119" t="s">
        <v>639</v>
      </c>
      <c r="PK1" s="119" t="s">
        <v>640</v>
      </c>
      <c r="PL1" s="119" t="s">
        <v>641</v>
      </c>
      <c r="PM1" s="119" t="s">
        <v>642</v>
      </c>
      <c r="PN1" s="119" t="s">
        <v>643</v>
      </c>
      <c r="PO1" s="119" t="s">
        <v>644</v>
      </c>
      <c r="PP1" s="119" t="s">
        <v>645</v>
      </c>
      <c r="PQ1" s="119" t="s">
        <v>646</v>
      </c>
      <c r="PR1" s="119" t="s">
        <v>647</v>
      </c>
      <c r="PS1" s="119" t="s">
        <v>648</v>
      </c>
      <c r="PT1" s="119" t="s">
        <v>649</v>
      </c>
      <c r="PU1" s="119" t="s">
        <v>650</v>
      </c>
      <c r="PV1" s="119" t="s">
        <v>651</v>
      </c>
      <c r="PW1" s="119" t="s">
        <v>652</v>
      </c>
      <c r="PX1" s="119" t="s">
        <v>653</v>
      </c>
      <c r="PY1" s="119" t="s">
        <v>654</v>
      </c>
      <c r="PZ1" s="119" t="s">
        <v>655</v>
      </c>
      <c r="QA1" s="119" t="s">
        <v>656</v>
      </c>
      <c r="QB1" s="119" t="s">
        <v>657</v>
      </c>
      <c r="QC1" s="119" t="s">
        <v>658</v>
      </c>
      <c r="QD1" s="119" t="s">
        <v>659</v>
      </c>
      <c r="QE1" s="119" t="s">
        <v>660</v>
      </c>
      <c r="QF1" s="119" t="s">
        <v>661</v>
      </c>
      <c r="QG1" s="119" t="s">
        <v>662</v>
      </c>
      <c r="QH1" s="119" t="s">
        <v>663</v>
      </c>
      <c r="QI1" s="119" t="s">
        <v>664</v>
      </c>
      <c r="QJ1" s="119" t="s">
        <v>665</v>
      </c>
      <c r="QK1" s="119" t="s">
        <v>666</v>
      </c>
      <c r="QL1" s="119" t="s">
        <v>667</v>
      </c>
      <c r="QM1" s="119" t="s">
        <v>668</v>
      </c>
      <c r="QN1" s="119" t="s">
        <v>669</v>
      </c>
      <c r="QO1" s="119" t="s">
        <v>670</v>
      </c>
      <c r="QP1" s="119" t="s">
        <v>671</v>
      </c>
      <c r="QQ1" s="119" t="s">
        <v>672</v>
      </c>
      <c r="QR1" s="119" t="s">
        <v>673</v>
      </c>
      <c r="QS1" s="119" t="s">
        <v>674</v>
      </c>
      <c r="QT1" s="119" t="s">
        <v>675</v>
      </c>
      <c r="QU1" s="119" t="s">
        <v>676</v>
      </c>
      <c r="QV1" s="119" t="s">
        <v>677</v>
      </c>
      <c r="QW1" s="119" t="s">
        <v>678</v>
      </c>
      <c r="QX1" s="119" t="s">
        <v>679</v>
      </c>
      <c r="QY1" s="119" t="s">
        <v>680</v>
      </c>
      <c r="QZ1" s="119" t="s">
        <v>681</v>
      </c>
      <c r="RA1" s="119" t="s">
        <v>682</v>
      </c>
      <c r="RB1" s="119" t="s">
        <v>683</v>
      </c>
      <c r="RC1" s="119" t="s">
        <v>684</v>
      </c>
      <c r="RD1" s="119" t="s">
        <v>685</v>
      </c>
      <c r="RE1" s="119" t="s">
        <v>686</v>
      </c>
      <c r="RF1" s="119" t="s">
        <v>687</v>
      </c>
      <c r="RG1" s="119" t="s">
        <v>688</v>
      </c>
      <c r="RH1" s="119" t="s">
        <v>689</v>
      </c>
      <c r="RI1" s="119" t="s">
        <v>690</v>
      </c>
      <c r="RJ1" s="119" t="s">
        <v>691</v>
      </c>
      <c r="RK1" s="119" t="s">
        <v>692</v>
      </c>
      <c r="RL1" s="119" t="s">
        <v>693</v>
      </c>
      <c r="RM1" s="119" t="s">
        <v>694</v>
      </c>
      <c r="RN1" s="119" t="s">
        <v>695</v>
      </c>
      <c r="RO1" s="119" t="s">
        <v>696</v>
      </c>
      <c r="RP1" s="119" t="s">
        <v>697</v>
      </c>
      <c r="RQ1" s="119" t="s">
        <v>698</v>
      </c>
      <c r="RR1" s="119" t="s">
        <v>699</v>
      </c>
      <c r="RS1" s="119" t="s">
        <v>700</v>
      </c>
      <c r="RT1" s="119" t="s">
        <v>701</v>
      </c>
      <c r="RU1" s="119" t="s">
        <v>702</v>
      </c>
      <c r="RV1" s="119" t="s">
        <v>703</v>
      </c>
      <c r="RW1" s="119" t="s">
        <v>704</v>
      </c>
      <c r="RX1" s="119" t="s">
        <v>705</v>
      </c>
      <c r="RY1" s="119" t="s">
        <v>706</v>
      </c>
      <c r="RZ1" s="119" t="s">
        <v>707</v>
      </c>
      <c r="SA1" s="119" t="s">
        <v>708</v>
      </c>
      <c r="SB1" s="119" t="s">
        <v>709</v>
      </c>
      <c r="SC1" s="119" t="s">
        <v>710</v>
      </c>
      <c r="SD1" s="119" t="s">
        <v>711</v>
      </c>
      <c r="SE1" s="119" t="s">
        <v>712</v>
      </c>
      <c r="SF1" s="119" t="s">
        <v>713</v>
      </c>
      <c r="SG1" s="119" t="s">
        <v>714</v>
      </c>
      <c r="SH1" s="119" t="s">
        <v>715</v>
      </c>
      <c r="SI1" s="119" t="s">
        <v>716</v>
      </c>
      <c r="SJ1" s="119" t="s">
        <v>717</v>
      </c>
      <c r="SK1" s="119" t="s">
        <v>718</v>
      </c>
      <c r="SL1" s="119" t="s">
        <v>719</v>
      </c>
      <c r="SM1" s="119" t="s">
        <v>720</v>
      </c>
      <c r="SN1" s="119" t="s">
        <v>721</v>
      </c>
      <c r="SO1" s="119" t="s">
        <v>722</v>
      </c>
      <c r="SP1" s="119" t="s">
        <v>723</v>
      </c>
      <c r="SQ1" s="119" t="s">
        <v>724</v>
      </c>
      <c r="SR1" s="119" t="s">
        <v>725</v>
      </c>
      <c r="SS1" s="119" t="s">
        <v>726</v>
      </c>
      <c r="ST1" s="119" t="s">
        <v>727</v>
      </c>
      <c r="SU1" s="119" t="s">
        <v>728</v>
      </c>
      <c r="SV1" s="119" t="s">
        <v>729</v>
      </c>
      <c r="SW1" s="119" t="s">
        <v>730</v>
      </c>
      <c r="SX1" s="119" t="s">
        <v>731</v>
      </c>
      <c r="SY1" s="119" t="s">
        <v>732</v>
      </c>
      <c r="SZ1" s="119" t="s">
        <v>733</v>
      </c>
      <c r="TA1" s="119" t="s">
        <v>734</v>
      </c>
      <c r="TB1" s="119" t="s">
        <v>735</v>
      </c>
      <c r="TC1" s="119" t="s">
        <v>736</v>
      </c>
      <c r="TD1" s="119" t="s">
        <v>737</v>
      </c>
      <c r="TE1" s="119" t="s">
        <v>738</v>
      </c>
      <c r="TF1" s="119" t="s">
        <v>739</v>
      </c>
      <c r="TG1" s="119" t="s">
        <v>740</v>
      </c>
      <c r="TH1" s="119" t="s">
        <v>741</v>
      </c>
      <c r="TI1" s="119" t="s">
        <v>742</v>
      </c>
      <c r="TJ1" s="119" t="s">
        <v>743</v>
      </c>
      <c r="TK1" s="119" t="s">
        <v>744</v>
      </c>
      <c r="TL1" s="119" t="s">
        <v>745</v>
      </c>
      <c r="TM1" s="119" t="s">
        <v>746</v>
      </c>
      <c r="TN1" s="119" t="s">
        <v>747</v>
      </c>
      <c r="TO1" s="119" t="s">
        <v>748</v>
      </c>
      <c r="TP1" s="119" t="s">
        <v>749</v>
      </c>
      <c r="TQ1" s="119" t="s">
        <v>750</v>
      </c>
      <c r="TR1" s="119" t="s">
        <v>751</v>
      </c>
      <c r="TS1" s="119" t="s">
        <v>752</v>
      </c>
      <c r="TT1" s="119" t="s">
        <v>753</v>
      </c>
      <c r="TU1" s="119" t="s">
        <v>754</v>
      </c>
      <c r="TV1" s="119" t="s">
        <v>755</v>
      </c>
      <c r="TW1" s="119" t="s">
        <v>756</v>
      </c>
      <c r="TX1" s="119" t="s">
        <v>757</v>
      </c>
      <c r="TY1" s="119" t="s">
        <v>758</v>
      </c>
      <c r="TZ1" s="119" t="s">
        <v>759</v>
      </c>
      <c r="UA1" s="119" t="s">
        <v>760</v>
      </c>
      <c r="UB1" s="119" t="s">
        <v>761</v>
      </c>
      <c r="UC1" s="119" t="s">
        <v>762</v>
      </c>
      <c r="UD1" s="119" t="s">
        <v>763</v>
      </c>
      <c r="UE1" s="119" t="s">
        <v>764</v>
      </c>
      <c r="UF1" s="119" t="s">
        <v>765</v>
      </c>
      <c r="UG1" s="119" t="s">
        <v>766</v>
      </c>
      <c r="UH1" s="119" t="s">
        <v>767</v>
      </c>
      <c r="UI1" s="119" t="s">
        <v>768</v>
      </c>
      <c r="UJ1" s="119" t="s">
        <v>769</v>
      </c>
      <c r="UK1" s="119" t="s">
        <v>770</v>
      </c>
      <c r="UL1" s="119" t="s">
        <v>771</v>
      </c>
      <c r="UM1" s="119" t="s">
        <v>772</v>
      </c>
      <c r="UN1" s="119" t="s">
        <v>773</v>
      </c>
      <c r="UO1" s="119" t="s">
        <v>774</v>
      </c>
      <c r="UP1" s="119" t="s">
        <v>775</v>
      </c>
      <c r="UQ1" s="119" t="s">
        <v>776</v>
      </c>
      <c r="UR1" s="119" t="s">
        <v>777</v>
      </c>
      <c r="US1" s="119" t="s">
        <v>778</v>
      </c>
      <c r="UT1" s="119" t="s">
        <v>779</v>
      </c>
      <c r="UU1" s="119" t="s">
        <v>780</v>
      </c>
      <c r="UV1" s="119" t="s">
        <v>781</v>
      </c>
      <c r="UW1" s="119" t="s">
        <v>782</v>
      </c>
      <c r="UX1" s="119" t="s">
        <v>783</v>
      </c>
      <c r="UY1" s="119" t="s">
        <v>784</v>
      </c>
      <c r="UZ1" s="119" t="s">
        <v>785</v>
      </c>
      <c r="VA1" s="119" t="s">
        <v>786</v>
      </c>
      <c r="VB1" s="119" t="s">
        <v>787</v>
      </c>
      <c r="VC1" s="119" t="s">
        <v>788</v>
      </c>
      <c r="VD1" s="119" t="s">
        <v>789</v>
      </c>
      <c r="VE1" s="119" t="s">
        <v>790</v>
      </c>
      <c r="VF1" s="119" t="s">
        <v>791</v>
      </c>
      <c r="VG1" s="119" t="s">
        <v>792</v>
      </c>
      <c r="VH1" s="119" t="s">
        <v>793</v>
      </c>
      <c r="VI1" s="119" t="s">
        <v>794</v>
      </c>
      <c r="VJ1" s="119" t="s">
        <v>795</v>
      </c>
      <c r="VK1" s="119" t="s">
        <v>796</v>
      </c>
      <c r="VL1" s="119" t="s">
        <v>797</v>
      </c>
      <c r="VM1" s="119" t="s">
        <v>798</v>
      </c>
      <c r="VN1" s="119" t="s">
        <v>799</v>
      </c>
      <c r="VO1" s="119" t="s">
        <v>800</v>
      </c>
      <c r="VP1" s="119" t="s">
        <v>801</v>
      </c>
      <c r="VQ1" s="119" t="s">
        <v>802</v>
      </c>
      <c r="VR1" s="119" t="s">
        <v>803</v>
      </c>
      <c r="VS1" s="119" t="s">
        <v>804</v>
      </c>
      <c r="VT1" s="119" t="s">
        <v>805</v>
      </c>
      <c r="VU1" s="119" t="s">
        <v>806</v>
      </c>
      <c r="VV1" s="119" t="s">
        <v>807</v>
      </c>
      <c r="VW1" s="119" t="s">
        <v>808</v>
      </c>
      <c r="VX1" s="119" t="s">
        <v>809</v>
      </c>
      <c r="VY1" s="119" t="s">
        <v>810</v>
      </c>
      <c r="VZ1" s="119" t="s">
        <v>811</v>
      </c>
      <c r="WA1" s="119" t="s">
        <v>812</v>
      </c>
      <c r="WB1" s="119" t="s">
        <v>813</v>
      </c>
      <c r="WC1" s="119" t="s">
        <v>814</v>
      </c>
      <c r="WD1" s="119" t="s">
        <v>815</v>
      </c>
      <c r="WE1" s="119" t="s">
        <v>816</v>
      </c>
      <c r="WF1" s="119" t="s">
        <v>817</v>
      </c>
      <c r="WG1" s="119" t="s">
        <v>818</v>
      </c>
      <c r="WH1" s="119" t="s">
        <v>819</v>
      </c>
      <c r="WI1" s="119" t="s">
        <v>820</v>
      </c>
      <c r="WJ1" s="119" t="s">
        <v>821</v>
      </c>
      <c r="WK1" s="119" t="s">
        <v>822</v>
      </c>
      <c r="WL1" s="119" t="s">
        <v>823</v>
      </c>
      <c r="WM1" s="119" t="s">
        <v>824</v>
      </c>
      <c r="WN1" s="119" t="s">
        <v>825</v>
      </c>
      <c r="WO1" s="119" t="s">
        <v>826</v>
      </c>
      <c r="WP1" s="119" t="s">
        <v>827</v>
      </c>
      <c r="WQ1" s="119" t="s">
        <v>828</v>
      </c>
      <c r="WR1" s="119" t="s">
        <v>829</v>
      </c>
      <c r="WS1" s="119" t="s">
        <v>830</v>
      </c>
      <c r="WT1" s="119" t="s">
        <v>831</v>
      </c>
      <c r="WU1" s="119" t="s">
        <v>832</v>
      </c>
      <c r="WV1" s="119" t="s">
        <v>833</v>
      </c>
      <c r="WW1" s="119" t="s">
        <v>834</v>
      </c>
      <c r="WX1" s="119" t="s">
        <v>835</v>
      </c>
      <c r="WY1" s="119" t="s">
        <v>836</v>
      </c>
      <c r="WZ1" s="119" t="s">
        <v>837</v>
      </c>
      <c r="XA1" s="119" t="s">
        <v>838</v>
      </c>
      <c r="XB1" s="119" t="s">
        <v>839</v>
      </c>
      <c r="XC1" s="119" t="s">
        <v>840</v>
      </c>
      <c r="XD1" s="119" t="s">
        <v>841</v>
      </c>
      <c r="XE1" s="119" t="s">
        <v>842</v>
      </c>
      <c r="XF1" s="119" t="s">
        <v>843</v>
      </c>
      <c r="XG1" s="119" t="s">
        <v>844</v>
      </c>
      <c r="XH1" s="119" t="s">
        <v>845</v>
      </c>
      <c r="XI1" s="119" t="s">
        <v>846</v>
      </c>
      <c r="XJ1" s="119" t="s">
        <v>847</v>
      </c>
      <c r="XK1" s="119" t="s">
        <v>848</v>
      </c>
      <c r="XL1" s="119" t="s">
        <v>849</v>
      </c>
      <c r="XM1" s="119" t="s">
        <v>850</v>
      </c>
      <c r="XN1" s="119" t="s">
        <v>851</v>
      </c>
      <c r="XO1" s="119" t="s">
        <v>852</v>
      </c>
      <c r="XP1" s="119" t="s">
        <v>853</v>
      </c>
      <c r="XQ1" s="119" t="s">
        <v>854</v>
      </c>
      <c r="XR1" s="119" t="s">
        <v>855</v>
      </c>
      <c r="XS1" s="119" t="s">
        <v>856</v>
      </c>
      <c r="XT1" s="119" t="s">
        <v>857</v>
      </c>
      <c r="XU1" s="119" t="s">
        <v>858</v>
      </c>
      <c r="XV1" s="119" t="s">
        <v>859</v>
      </c>
      <c r="XW1" s="119" t="s">
        <v>860</v>
      </c>
      <c r="XX1" s="119" t="s">
        <v>861</v>
      </c>
      <c r="XY1" s="119" t="s">
        <v>862</v>
      </c>
      <c r="XZ1" s="119" t="s">
        <v>863</v>
      </c>
      <c r="YA1" s="119" t="s">
        <v>864</v>
      </c>
      <c r="YB1" s="119" t="s">
        <v>865</v>
      </c>
      <c r="YC1" s="119" t="s">
        <v>866</v>
      </c>
      <c r="YD1" s="119" t="s">
        <v>867</v>
      </c>
      <c r="YE1" s="119" t="s">
        <v>868</v>
      </c>
      <c r="YF1" s="119" t="s">
        <v>869</v>
      </c>
      <c r="YG1" s="119" t="s">
        <v>870</v>
      </c>
      <c r="YH1" s="119" t="s">
        <v>871</v>
      </c>
      <c r="YI1" s="119" t="s">
        <v>872</v>
      </c>
      <c r="YJ1" s="119" t="s">
        <v>873</v>
      </c>
      <c r="YK1" s="119" t="s">
        <v>874</v>
      </c>
      <c r="YL1" s="119" t="s">
        <v>875</v>
      </c>
      <c r="YM1" s="119" t="s">
        <v>876</v>
      </c>
      <c r="YN1" s="119" t="s">
        <v>877</v>
      </c>
      <c r="YO1" s="119" t="s">
        <v>878</v>
      </c>
      <c r="YP1" s="119" t="s">
        <v>879</v>
      </c>
      <c r="YQ1" s="119" t="s">
        <v>880</v>
      </c>
      <c r="YR1" s="119" t="s">
        <v>881</v>
      </c>
      <c r="YS1" s="119" t="s">
        <v>882</v>
      </c>
      <c r="YT1" s="119" t="s">
        <v>883</v>
      </c>
      <c r="YU1" s="119" t="s">
        <v>884</v>
      </c>
      <c r="YV1" s="119" t="s">
        <v>885</v>
      </c>
      <c r="YW1" s="119" t="s">
        <v>886</v>
      </c>
      <c r="YX1" s="119" t="s">
        <v>887</v>
      </c>
      <c r="YY1" s="119" t="s">
        <v>888</v>
      </c>
      <c r="YZ1" s="119" t="s">
        <v>889</v>
      </c>
      <c r="ZA1" s="119" t="s">
        <v>890</v>
      </c>
      <c r="ZB1" s="119" t="s">
        <v>891</v>
      </c>
      <c r="ZC1" s="119" t="s">
        <v>892</v>
      </c>
      <c r="ZD1" s="119" t="s">
        <v>893</v>
      </c>
      <c r="ZE1" s="119" t="s">
        <v>894</v>
      </c>
      <c r="ZF1" s="119" t="s">
        <v>895</v>
      </c>
      <c r="ZG1" s="119" t="s">
        <v>896</v>
      </c>
      <c r="ZH1" s="119" t="s">
        <v>897</v>
      </c>
      <c r="ZI1" s="119" t="s">
        <v>898</v>
      </c>
      <c r="ZJ1" s="119" t="s">
        <v>899</v>
      </c>
      <c r="ZK1" s="119" t="s">
        <v>900</v>
      </c>
      <c r="ZL1" s="119" t="s">
        <v>901</v>
      </c>
      <c r="ZM1" s="119" t="s">
        <v>902</v>
      </c>
      <c r="ZN1" s="119" t="s">
        <v>903</v>
      </c>
      <c r="ZO1" s="119" t="s">
        <v>904</v>
      </c>
      <c r="ZP1" s="119" t="s">
        <v>905</v>
      </c>
      <c r="ZQ1" s="119" t="s">
        <v>906</v>
      </c>
      <c r="ZR1" s="119" t="s">
        <v>907</v>
      </c>
      <c r="ZS1" s="119" t="s">
        <v>908</v>
      </c>
      <c r="ZT1" s="119" t="s">
        <v>909</v>
      </c>
      <c r="ZU1" s="119" t="s">
        <v>910</v>
      </c>
      <c r="ZV1" s="119" t="s">
        <v>911</v>
      </c>
      <c r="ZW1" s="119" t="s">
        <v>912</v>
      </c>
      <c r="ZX1" s="119" t="s">
        <v>913</v>
      </c>
      <c r="ZY1" s="119" t="s">
        <v>914</v>
      </c>
      <c r="ZZ1" s="119" t="s">
        <v>915</v>
      </c>
      <c r="AAA1" s="119" t="s">
        <v>916</v>
      </c>
      <c r="AAB1" s="119" t="s">
        <v>917</v>
      </c>
      <c r="AAC1" s="119" t="s">
        <v>918</v>
      </c>
      <c r="AAD1" s="119" t="s">
        <v>919</v>
      </c>
      <c r="AAE1" s="119" t="s">
        <v>920</v>
      </c>
      <c r="AAF1" s="119" t="s">
        <v>921</v>
      </c>
      <c r="AAG1" s="119" t="s">
        <v>922</v>
      </c>
      <c r="AAH1" s="119" t="s">
        <v>923</v>
      </c>
      <c r="AAI1" s="119" t="s">
        <v>924</v>
      </c>
      <c r="AAJ1" s="119" t="s">
        <v>925</v>
      </c>
      <c r="AAK1" s="119" t="s">
        <v>926</v>
      </c>
      <c r="AAL1" s="119" t="s">
        <v>927</v>
      </c>
      <c r="AAM1" s="119" t="s">
        <v>928</v>
      </c>
      <c r="AAN1" s="119" t="s">
        <v>929</v>
      </c>
      <c r="AAO1" s="119" t="s">
        <v>930</v>
      </c>
      <c r="AAP1" s="119" t="s">
        <v>931</v>
      </c>
      <c r="AAQ1" s="119" t="s">
        <v>932</v>
      </c>
      <c r="AAR1" s="119" t="s">
        <v>933</v>
      </c>
      <c r="AAS1" s="119" t="s">
        <v>934</v>
      </c>
      <c r="AAT1" s="119" t="s">
        <v>935</v>
      </c>
      <c r="AAU1" s="119" t="s">
        <v>936</v>
      </c>
      <c r="AAV1" s="119" t="s">
        <v>937</v>
      </c>
      <c r="AAW1" s="119" t="s">
        <v>938</v>
      </c>
      <c r="AAX1" s="119" t="s">
        <v>939</v>
      </c>
      <c r="AAY1" s="119" t="s">
        <v>940</v>
      </c>
      <c r="AAZ1" s="119" t="s">
        <v>941</v>
      </c>
      <c r="ABA1" s="119" t="s">
        <v>942</v>
      </c>
      <c r="ABB1" s="119" t="s">
        <v>943</v>
      </c>
      <c r="ABC1" s="119" t="s">
        <v>944</v>
      </c>
      <c r="ABD1" s="119" t="s">
        <v>945</v>
      </c>
      <c r="ABE1" s="119" t="s">
        <v>946</v>
      </c>
      <c r="ABF1" s="119" t="s">
        <v>947</v>
      </c>
      <c r="ABG1" s="119" t="s">
        <v>948</v>
      </c>
      <c r="ABH1" s="119" t="s">
        <v>949</v>
      </c>
      <c r="ABI1" s="119" t="s">
        <v>950</v>
      </c>
      <c r="ABJ1" s="119" t="s">
        <v>951</v>
      </c>
      <c r="ABK1" s="119" t="s">
        <v>952</v>
      </c>
      <c r="ABL1" s="119" t="s">
        <v>953</v>
      </c>
      <c r="ABM1" s="119" t="s">
        <v>954</v>
      </c>
      <c r="ABN1" s="119" t="s">
        <v>955</v>
      </c>
      <c r="ABO1" s="119" t="s">
        <v>956</v>
      </c>
      <c r="ABP1" s="119" t="s">
        <v>957</v>
      </c>
      <c r="ABQ1" s="119" t="s">
        <v>958</v>
      </c>
      <c r="ABR1" s="119" t="s">
        <v>959</v>
      </c>
      <c r="ABS1" s="119" t="s">
        <v>960</v>
      </c>
      <c r="ABT1" s="119" t="s">
        <v>961</v>
      </c>
      <c r="ABU1" s="119" t="s">
        <v>962</v>
      </c>
      <c r="ABV1" s="119" t="s">
        <v>963</v>
      </c>
      <c r="ABW1" s="119" t="s">
        <v>964</v>
      </c>
      <c r="ABX1" s="119" t="s">
        <v>965</v>
      </c>
      <c r="ABY1" s="119" t="s">
        <v>966</v>
      </c>
      <c r="ABZ1" s="119" t="s">
        <v>967</v>
      </c>
      <c r="ACA1" s="119" t="s">
        <v>968</v>
      </c>
      <c r="ACB1" s="119" t="s">
        <v>969</v>
      </c>
      <c r="ACC1" s="119" t="s">
        <v>970</v>
      </c>
      <c r="ACD1" s="119" t="s">
        <v>971</v>
      </c>
      <c r="ACE1" s="119" t="s">
        <v>972</v>
      </c>
      <c r="ACF1" s="119" t="s">
        <v>973</v>
      </c>
      <c r="ACG1" s="119" t="s">
        <v>974</v>
      </c>
      <c r="ACH1" s="119" t="s">
        <v>975</v>
      </c>
      <c r="ACI1" s="119" t="s">
        <v>976</v>
      </c>
      <c r="ACJ1" s="119" t="s">
        <v>977</v>
      </c>
      <c r="ACK1" s="119" t="s">
        <v>978</v>
      </c>
      <c r="ACL1" s="119" t="s">
        <v>979</v>
      </c>
      <c r="ACM1" s="119" t="s">
        <v>980</v>
      </c>
      <c r="ACN1" s="119" t="s">
        <v>981</v>
      </c>
      <c r="ACO1" s="119" t="s">
        <v>982</v>
      </c>
      <c r="ACP1" s="119" t="s">
        <v>983</v>
      </c>
      <c r="ACQ1" s="119" t="s">
        <v>984</v>
      </c>
      <c r="ACR1" s="119" t="s">
        <v>985</v>
      </c>
      <c r="ACS1" s="119" t="s">
        <v>986</v>
      </c>
      <c r="ACT1" s="119" t="s">
        <v>987</v>
      </c>
      <c r="ACU1" s="119" t="s">
        <v>988</v>
      </c>
      <c r="ACV1" s="119" t="s">
        <v>989</v>
      </c>
      <c r="ACW1" s="119" t="s">
        <v>990</v>
      </c>
      <c r="ACX1" s="119" t="s">
        <v>991</v>
      </c>
      <c r="ACY1" s="119" t="s">
        <v>992</v>
      </c>
      <c r="ACZ1" s="119" t="s">
        <v>993</v>
      </c>
      <c r="ADA1" s="119" t="s">
        <v>994</v>
      </c>
      <c r="ADB1" s="119" t="s">
        <v>995</v>
      </c>
      <c r="ADC1" s="119" t="s">
        <v>996</v>
      </c>
      <c r="ADD1" s="119" t="s">
        <v>997</v>
      </c>
      <c r="ADE1" s="119" t="s">
        <v>998</v>
      </c>
      <c r="ADF1" s="119" t="s">
        <v>999</v>
      </c>
      <c r="ADG1" s="119" t="s">
        <v>1000</v>
      </c>
      <c r="ADH1" s="119" t="s">
        <v>1001</v>
      </c>
      <c r="ADI1" s="119" t="s">
        <v>1002</v>
      </c>
      <c r="ADJ1" s="119" t="s">
        <v>1003</v>
      </c>
      <c r="ADK1" s="119" t="s">
        <v>1004</v>
      </c>
      <c r="ADL1" s="119" t="s">
        <v>1005</v>
      </c>
      <c r="ADM1" s="119" t="s">
        <v>1006</v>
      </c>
      <c r="ADN1" s="119" t="s">
        <v>1007</v>
      </c>
      <c r="ADO1" s="119" t="s">
        <v>1008</v>
      </c>
      <c r="ADP1" s="119" t="s">
        <v>1009</v>
      </c>
      <c r="ADQ1" s="119" t="s">
        <v>1010</v>
      </c>
      <c r="ADR1" s="119" t="s">
        <v>1011</v>
      </c>
      <c r="ADS1" s="119" t="s">
        <v>1012</v>
      </c>
      <c r="ADT1" s="119" t="s">
        <v>1013</v>
      </c>
      <c r="ADU1" s="119" t="s">
        <v>1014</v>
      </c>
      <c r="ADV1" s="119" t="s">
        <v>1015</v>
      </c>
      <c r="ADW1" s="119" t="s">
        <v>1016</v>
      </c>
      <c r="ADX1" s="119" t="s">
        <v>1017</v>
      </c>
      <c r="ADY1" s="119" t="s">
        <v>1018</v>
      </c>
      <c r="ADZ1" s="119" t="s">
        <v>1019</v>
      </c>
      <c r="AEA1" s="119" t="s">
        <v>1020</v>
      </c>
      <c r="AEB1" s="119" t="s">
        <v>1021</v>
      </c>
      <c r="AEC1" s="119" t="s">
        <v>1022</v>
      </c>
      <c r="AED1" s="119" t="s">
        <v>1023</v>
      </c>
      <c r="AEE1" s="119" t="s">
        <v>1024</v>
      </c>
      <c r="AEF1" s="119" t="s">
        <v>1025</v>
      </c>
      <c r="AEG1" s="119" t="s">
        <v>1026</v>
      </c>
      <c r="AEH1" s="119" t="s">
        <v>1027</v>
      </c>
      <c r="AEI1" s="119" t="s">
        <v>1028</v>
      </c>
      <c r="AEJ1" s="119" t="s">
        <v>1029</v>
      </c>
      <c r="AEK1" s="119" t="s">
        <v>1030</v>
      </c>
      <c r="AEL1" s="119" t="s">
        <v>1031</v>
      </c>
      <c r="AEM1" s="119" t="s">
        <v>1032</v>
      </c>
      <c r="AEN1" s="119" t="s">
        <v>1033</v>
      </c>
      <c r="AEO1" s="119" t="s">
        <v>1034</v>
      </c>
      <c r="AEP1" s="119" t="s">
        <v>1035</v>
      </c>
      <c r="AEQ1" s="119" t="s">
        <v>1036</v>
      </c>
      <c r="AER1" s="119" t="s">
        <v>1037</v>
      </c>
      <c r="AES1" s="119" t="s">
        <v>1038</v>
      </c>
      <c r="AET1" s="119" t="s">
        <v>1039</v>
      </c>
      <c r="AEU1" s="119" t="s">
        <v>1040</v>
      </c>
      <c r="AEV1" s="119" t="s">
        <v>1041</v>
      </c>
      <c r="AEW1" s="119" t="s">
        <v>1042</v>
      </c>
      <c r="AEX1" s="119" t="s">
        <v>1043</v>
      </c>
      <c r="AEY1" s="119" t="s">
        <v>1044</v>
      </c>
      <c r="AEZ1" s="119" t="s">
        <v>1045</v>
      </c>
      <c r="AFA1" s="119" t="s">
        <v>1046</v>
      </c>
      <c r="AFB1" s="119" t="s">
        <v>1047</v>
      </c>
      <c r="AFC1" s="119" t="s">
        <v>1048</v>
      </c>
      <c r="AFD1" s="119" t="s">
        <v>1049</v>
      </c>
      <c r="AFE1" s="119" t="s">
        <v>1050</v>
      </c>
      <c r="AFF1" s="119" t="s">
        <v>1051</v>
      </c>
      <c r="AFG1" s="119" t="s">
        <v>1052</v>
      </c>
      <c r="AFH1" s="119" t="s">
        <v>1053</v>
      </c>
      <c r="AFI1" s="119" t="s">
        <v>1054</v>
      </c>
      <c r="AFJ1" s="119" t="s">
        <v>1055</v>
      </c>
      <c r="AFK1" s="119" t="s">
        <v>1056</v>
      </c>
      <c r="AFL1" s="119" t="s">
        <v>1057</v>
      </c>
      <c r="AFM1" s="119" t="s">
        <v>1058</v>
      </c>
      <c r="AFN1" s="119" t="s">
        <v>1059</v>
      </c>
      <c r="AFO1" s="119" t="s">
        <v>1060</v>
      </c>
      <c r="AFP1" s="119" t="s">
        <v>1061</v>
      </c>
      <c r="AFQ1" s="119" t="s">
        <v>1062</v>
      </c>
      <c r="AFR1" s="119" t="s">
        <v>1063</v>
      </c>
      <c r="AFS1" s="119" t="s">
        <v>1064</v>
      </c>
      <c r="AFT1" s="119" t="s">
        <v>1065</v>
      </c>
      <c r="AFU1" s="119" t="s">
        <v>1066</v>
      </c>
      <c r="AFV1" s="119" t="s">
        <v>1067</v>
      </c>
      <c r="AFW1" s="119" t="s">
        <v>1068</v>
      </c>
      <c r="AFX1" s="119" t="s">
        <v>1069</v>
      </c>
      <c r="AFY1" s="119" t="s">
        <v>1070</v>
      </c>
      <c r="AFZ1" s="119" t="s">
        <v>1071</v>
      </c>
      <c r="AGA1" s="119" t="s">
        <v>1072</v>
      </c>
      <c r="AGB1" s="119" t="s">
        <v>1073</v>
      </c>
      <c r="AGC1" s="119" t="s">
        <v>1074</v>
      </c>
      <c r="AGD1" s="119" t="s">
        <v>1075</v>
      </c>
      <c r="AGE1" s="119" t="s">
        <v>1076</v>
      </c>
      <c r="AGF1" s="119" t="s">
        <v>1077</v>
      </c>
      <c r="AGG1" s="119" t="s">
        <v>1078</v>
      </c>
      <c r="AGH1" s="119" t="s">
        <v>1079</v>
      </c>
      <c r="AGI1" s="119" t="s">
        <v>1080</v>
      </c>
      <c r="AGJ1" s="119" t="s">
        <v>1081</v>
      </c>
      <c r="AGK1" s="119" t="s">
        <v>1082</v>
      </c>
      <c r="AGL1" s="119" t="s">
        <v>1083</v>
      </c>
      <c r="AGM1" s="119" t="s">
        <v>1084</v>
      </c>
      <c r="AGN1" s="119" t="s">
        <v>1085</v>
      </c>
      <c r="AGO1" s="119" t="s">
        <v>1086</v>
      </c>
      <c r="AGP1" s="119" t="s">
        <v>1087</v>
      </c>
      <c r="AGQ1" s="119" t="s">
        <v>1088</v>
      </c>
      <c r="AGR1" s="119" t="s">
        <v>1089</v>
      </c>
      <c r="AGS1" s="119" t="s">
        <v>1090</v>
      </c>
      <c r="AGT1" s="119" t="s">
        <v>1091</v>
      </c>
      <c r="AGU1" s="119" t="s">
        <v>1092</v>
      </c>
      <c r="AGV1" s="119" t="s">
        <v>1093</v>
      </c>
      <c r="AGW1" s="119" t="s">
        <v>1094</v>
      </c>
      <c r="AGX1" s="119" t="s">
        <v>1095</v>
      </c>
      <c r="AGY1" s="119" t="s">
        <v>1096</v>
      </c>
      <c r="AGZ1" s="119" t="s">
        <v>1097</v>
      </c>
      <c r="AHA1" s="119" t="s">
        <v>1098</v>
      </c>
      <c r="AHB1" s="119" t="s">
        <v>1099</v>
      </c>
      <c r="AHC1" s="119" t="s">
        <v>1100</v>
      </c>
      <c r="AHD1" s="119" t="s">
        <v>1101</v>
      </c>
      <c r="AHE1" s="119" t="s">
        <v>1102</v>
      </c>
      <c r="AHF1" s="119" t="s">
        <v>1103</v>
      </c>
      <c r="AHG1" s="119" t="s">
        <v>1104</v>
      </c>
      <c r="AHH1" s="119" t="s">
        <v>1105</v>
      </c>
      <c r="AHI1" s="119" t="s">
        <v>1106</v>
      </c>
      <c r="AHJ1" s="119" t="s">
        <v>1107</v>
      </c>
      <c r="AHK1" s="119" t="s">
        <v>1108</v>
      </c>
      <c r="AHL1" s="119" t="s">
        <v>1109</v>
      </c>
      <c r="AHM1" s="119" t="s">
        <v>1110</v>
      </c>
      <c r="AHN1" s="119" t="s">
        <v>1111</v>
      </c>
      <c r="AHO1" s="119" t="s">
        <v>1112</v>
      </c>
      <c r="AHP1" s="119" t="s">
        <v>1113</v>
      </c>
      <c r="AHQ1" s="119" t="s">
        <v>1114</v>
      </c>
      <c r="AHR1" s="119" t="s">
        <v>1115</v>
      </c>
      <c r="AHS1" s="119" t="s">
        <v>1116</v>
      </c>
      <c r="AHT1" s="119" t="s">
        <v>1117</v>
      </c>
      <c r="AHU1" s="119" t="s">
        <v>1118</v>
      </c>
      <c r="AHV1" s="119" t="s">
        <v>1119</v>
      </c>
      <c r="AHW1" s="119" t="s">
        <v>1120</v>
      </c>
      <c r="AHX1" s="119" t="s">
        <v>1121</v>
      </c>
      <c r="AHY1" s="119" t="s">
        <v>1122</v>
      </c>
      <c r="AHZ1" s="119" t="s">
        <v>1123</v>
      </c>
      <c r="AIA1" s="119" t="s">
        <v>1124</v>
      </c>
      <c r="AIB1" s="119" t="s">
        <v>1125</v>
      </c>
      <c r="AIC1" s="119" t="s">
        <v>1126</v>
      </c>
      <c r="AID1" s="119" t="s">
        <v>1127</v>
      </c>
      <c r="AIE1" s="119" t="s">
        <v>1128</v>
      </c>
      <c r="AIF1" s="119" t="s">
        <v>1129</v>
      </c>
      <c r="AIG1" s="119" t="s">
        <v>1130</v>
      </c>
      <c r="AIH1" s="119" t="s">
        <v>1131</v>
      </c>
      <c r="AII1" s="119" t="s">
        <v>1132</v>
      </c>
      <c r="AIJ1" s="119" t="s">
        <v>1133</v>
      </c>
      <c r="AIK1" s="119" t="s">
        <v>1134</v>
      </c>
      <c r="AIL1" s="119" t="s">
        <v>1135</v>
      </c>
      <c r="AIM1" s="119" t="s">
        <v>1136</v>
      </c>
      <c r="AIN1" s="119" t="s">
        <v>1137</v>
      </c>
      <c r="AIO1" s="119" t="s">
        <v>1138</v>
      </c>
      <c r="AIP1" s="119" t="s">
        <v>1139</v>
      </c>
      <c r="AIQ1" s="119" t="s">
        <v>1140</v>
      </c>
      <c r="AIR1" s="119" t="s">
        <v>1141</v>
      </c>
      <c r="AIS1" s="119" t="s">
        <v>1142</v>
      </c>
      <c r="AIT1" s="119" t="s">
        <v>1143</v>
      </c>
      <c r="AIU1" s="119" t="s">
        <v>1144</v>
      </c>
      <c r="AIV1" s="119" t="s">
        <v>1145</v>
      </c>
      <c r="AIW1" s="119" t="s">
        <v>1146</v>
      </c>
      <c r="AIX1" s="119" t="s">
        <v>1147</v>
      </c>
      <c r="AIY1" s="119" t="s">
        <v>1148</v>
      </c>
      <c r="AIZ1" s="119" t="s">
        <v>1149</v>
      </c>
      <c r="AJA1" s="119" t="s">
        <v>1150</v>
      </c>
      <c r="AJB1" s="119" t="s">
        <v>1151</v>
      </c>
      <c r="AJC1" s="119" t="s">
        <v>1152</v>
      </c>
      <c r="AJD1" s="119" t="s">
        <v>1153</v>
      </c>
      <c r="AJE1" s="119" t="s">
        <v>1154</v>
      </c>
      <c r="AJF1" s="119" t="s">
        <v>1155</v>
      </c>
      <c r="AJG1" s="119" t="s">
        <v>1156</v>
      </c>
      <c r="AJH1" s="119" t="s">
        <v>1157</v>
      </c>
      <c r="AJI1" s="119" t="s">
        <v>1158</v>
      </c>
      <c r="AJJ1" s="119" t="s">
        <v>1159</v>
      </c>
      <c r="AJK1" s="119" t="s">
        <v>1160</v>
      </c>
      <c r="AJL1" s="119" t="s">
        <v>1161</v>
      </c>
      <c r="AJM1" s="119" t="s">
        <v>1162</v>
      </c>
      <c r="AJN1" s="119" t="s">
        <v>1163</v>
      </c>
      <c r="AJO1" s="119" t="s">
        <v>1164</v>
      </c>
      <c r="AJP1" s="119" t="s">
        <v>1165</v>
      </c>
      <c r="AJQ1" s="119" t="s">
        <v>1166</v>
      </c>
      <c r="AJR1" s="119" t="s">
        <v>1167</v>
      </c>
      <c r="AJS1" s="119" t="s">
        <v>1168</v>
      </c>
      <c r="AJT1" s="119" t="s">
        <v>1169</v>
      </c>
      <c r="AJU1" s="119" t="s">
        <v>1170</v>
      </c>
      <c r="AJV1" s="119" t="s">
        <v>1171</v>
      </c>
      <c r="AJW1" s="119" t="s">
        <v>1172</v>
      </c>
      <c r="AJX1" s="119" t="s">
        <v>1173</v>
      </c>
      <c r="AJY1" s="119" t="s">
        <v>1174</v>
      </c>
      <c r="AJZ1" s="119" t="s">
        <v>1175</v>
      </c>
      <c r="AKA1" s="119" t="s">
        <v>1176</v>
      </c>
      <c r="AKB1" s="119" t="s">
        <v>1177</v>
      </c>
      <c r="AKC1" s="119" t="s">
        <v>1178</v>
      </c>
      <c r="AKD1" s="119" t="s">
        <v>1179</v>
      </c>
      <c r="AKE1" s="119" t="s">
        <v>1180</v>
      </c>
      <c r="AKF1" s="119" t="s">
        <v>1181</v>
      </c>
      <c r="AKG1" s="119" t="s">
        <v>1182</v>
      </c>
      <c r="AKH1" s="119" t="s">
        <v>1183</v>
      </c>
      <c r="AKI1" s="119" t="s">
        <v>1184</v>
      </c>
      <c r="AKJ1" s="119" t="s">
        <v>1185</v>
      </c>
      <c r="AKK1" s="119" t="s">
        <v>1186</v>
      </c>
      <c r="AKL1" s="119" t="s">
        <v>1187</v>
      </c>
      <c r="AKM1" s="119" t="s">
        <v>1188</v>
      </c>
      <c r="AKN1" s="119" t="s">
        <v>1189</v>
      </c>
      <c r="AKO1" s="119" t="s">
        <v>1190</v>
      </c>
    </row>
    <row r="2" spans="1:977" ht="20.25">
      <c r="A2" s="119" t="s">
        <v>170</v>
      </c>
    </row>
    <row r="3" spans="1:977" ht="20.25">
      <c r="A3" s="119" t="s">
        <v>171</v>
      </c>
    </row>
    <row r="4" spans="1:977" ht="20.25">
      <c r="A4" s="119" t="s">
        <v>172</v>
      </c>
    </row>
    <row r="5" spans="1:977" ht="20.25">
      <c r="A5" s="119" t="s">
        <v>173</v>
      </c>
    </row>
    <row r="6" spans="1:977" ht="20.25">
      <c r="A6" s="119" t="s">
        <v>174</v>
      </c>
    </row>
    <row r="7" spans="1:977" ht="20.25">
      <c r="A7" s="119" t="s">
        <v>175</v>
      </c>
    </row>
    <row r="8" spans="1:977" ht="20.25">
      <c r="A8" s="119" t="s">
        <v>176</v>
      </c>
    </row>
    <row r="9" spans="1:977" ht="20.25">
      <c r="A9" s="119" t="s">
        <v>177</v>
      </c>
    </row>
    <row r="10" spans="1:977" ht="20.25">
      <c r="A10" s="119" t="s">
        <v>178</v>
      </c>
      <c r="C10">
        <v>1</v>
      </c>
    </row>
    <row r="11" spans="1:977" ht="20.25">
      <c r="A11" s="119" t="s">
        <v>179</v>
      </c>
      <c r="B11">
        <v>1</v>
      </c>
    </row>
    <row r="12" spans="1:977" ht="20.25">
      <c r="A12" s="119" t="s">
        <v>180</v>
      </c>
      <c r="D12">
        <v>1</v>
      </c>
    </row>
    <row r="13" spans="1:977" ht="20.25">
      <c r="A13" s="119" t="s">
        <v>181</v>
      </c>
    </row>
    <row r="14" spans="1:977" ht="20.25">
      <c r="A14" s="119" t="s">
        <v>182</v>
      </c>
      <c r="C14">
        <v>1</v>
      </c>
    </row>
    <row r="15" spans="1:977" ht="20.25">
      <c r="A15" s="119" t="s">
        <v>183</v>
      </c>
      <c r="E15">
        <v>1</v>
      </c>
    </row>
    <row r="16" spans="1:977" ht="20.25">
      <c r="A16" s="119" t="s">
        <v>184</v>
      </c>
    </row>
    <row r="17" spans="1:6" ht="20.25">
      <c r="A17" s="119" t="s">
        <v>185</v>
      </c>
      <c r="D17">
        <v>1</v>
      </c>
      <c r="F17">
        <v>1</v>
      </c>
    </row>
    <row r="18" spans="1:6" ht="20.25">
      <c r="A18" s="119" t="s">
        <v>186</v>
      </c>
    </row>
    <row r="19" spans="1:6" ht="20.25">
      <c r="A19" s="119" t="s">
        <v>187</v>
      </c>
    </row>
    <row r="20" spans="1:6" ht="20.25">
      <c r="A20" s="119" t="s">
        <v>188</v>
      </c>
      <c r="D20">
        <v>1</v>
      </c>
    </row>
    <row r="21" spans="1:6" ht="20.25">
      <c r="A21" s="119" t="s">
        <v>189</v>
      </c>
    </row>
    <row r="22" spans="1:6" ht="20.25">
      <c r="A22" s="119" t="s">
        <v>190</v>
      </c>
      <c r="C22">
        <v>1</v>
      </c>
      <c r="D22">
        <v>1</v>
      </c>
    </row>
    <row r="23" spans="1:6" ht="20.25">
      <c r="A23" s="119" t="s">
        <v>191</v>
      </c>
    </row>
    <row r="24" spans="1:6" ht="20.25">
      <c r="A24" s="119" t="s">
        <v>192</v>
      </c>
      <c r="B24">
        <v>1</v>
      </c>
    </row>
    <row r="25" spans="1:6" ht="20.25">
      <c r="A25" s="119" t="s">
        <v>193</v>
      </c>
      <c r="F25">
        <v>1</v>
      </c>
    </row>
    <row r="26" spans="1:6" ht="20.25">
      <c r="A26" s="119" t="s">
        <v>194</v>
      </c>
      <c r="C26">
        <v>1</v>
      </c>
    </row>
    <row r="27" spans="1:6" ht="20.25">
      <c r="A27" s="119" t="s">
        <v>195</v>
      </c>
    </row>
    <row r="28" spans="1:6" ht="20.25">
      <c r="A28" s="119" t="s">
        <v>196</v>
      </c>
      <c r="D28">
        <v>1</v>
      </c>
      <c r="E28">
        <v>1</v>
      </c>
    </row>
    <row r="29" spans="1:6" ht="20.25">
      <c r="A29" s="119" t="s">
        <v>197</v>
      </c>
    </row>
    <row r="30" spans="1:6" ht="20.25">
      <c r="A30" s="119" t="s">
        <v>198</v>
      </c>
      <c r="B30">
        <v>1</v>
      </c>
      <c r="F30">
        <v>1</v>
      </c>
    </row>
    <row r="31" spans="1:6" ht="20.25">
      <c r="A31" s="119" t="s">
        <v>199</v>
      </c>
      <c r="E31">
        <v>1</v>
      </c>
    </row>
    <row r="32" spans="1:6" ht="20.25">
      <c r="A32" s="119" t="s">
        <v>200</v>
      </c>
      <c r="D32">
        <v>1</v>
      </c>
      <c r="E32">
        <v>1</v>
      </c>
    </row>
    <row r="33" spans="1:34" ht="20.25">
      <c r="A33" s="119" t="s">
        <v>201</v>
      </c>
      <c r="C33">
        <v>1</v>
      </c>
    </row>
    <row r="34" spans="1:34" ht="20.25">
      <c r="A34" s="119" t="s">
        <v>202</v>
      </c>
      <c r="B34">
        <v>1</v>
      </c>
    </row>
    <row r="35" spans="1:34" ht="20.25">
      <c r="A35" s="119" t="s">
        <v>203</v>
      </c>
    </row>
    <row r="36" spans="1:34" ht="20.25">
      <c r="A36" s="119" t="s">
        <v>204</v>
      </c>
    </row>
    <row r="37" spans="1:34" ht="20.25">
      <c r="A37" s="119" t="s">
        <v>205</v>
      </c>
    </row>
    <row r="38" spans="1:34" ht="20.25">
      <c r="A38" s="119" t="s">
        <v>206</v>
      </c>
      <c r="B38">
        <v>1</v>
      </c>
    </row>
    <row r="39" spans="1:34" ht="20.25">
      <c r="A39" s="119" t="s">
        <v>207</v>
      </c>
    </row>
    <row r="40" spans="1:34" ht="20.25">
      <c r="A40" s="119" t="s">
        <v>208</v>
      </c>
    </row>
    <row r="41" spans="1:34" ht="20.25">
      <c r="A41" s="119" t="s">
        <v>209</v>
      </c>
      <c r="B41">
        <v>1</v>
      </c>
      <c r="E41">
        <v>1</v>
      </c>
      <c r="F41">
        <v>1</v>
      </c>
    </row>
    <row r="42" spans="1:34" ht="20.25">
      <c r="A42" s="119" t="s">
        <v>210</v>
      </c>
      <c r="F42">
        <v>1</v>
      </c>
    </row>
    <row r="43" spans="1:34" ht="20.25">
      <c r="A43" s="119" t="s">
        <v>211</v>
      </c>
      <c r="C43">
        <v>1</v>
      </c>
      <c r="E43">
        <v>1</v>
      </c>
      <c r="F43">
        <v>1</v>
      </c>
    </row>
    <row r="44" spans="1:34" ht="20.25">
      <c r="A44" s="119" t="s">
        <v>212</v>
      </c>
    </row>
    <row r="45" spans="1:34" ht="20.25">
      <c r="A45" s="119" t="s">
        <v>213</v>
      </c>
    </row>
    <row r="46" spans="1:34" ht="20.25">
      <c r="A46" s="119" t="s">
        <v>214</v>
      </c>
    </row>
    <row r="47" spans="1:34">
      <c r="A47" t="s">
        <v>169</v>
      </c>
      <c r="B47">
        <f>SUM(B2:B46)</f>
        <v>6</v>
      </c>
      <c r="C47">
        <f t="shared" ref="C47:X47" si="0">SUM(C2:C46)</f>
        <v>6</v>
      </c>
      <c r="D47">
        <f t="shared" si="0"/>
        <v>6</v>
      </c>
      <c r="E47">
        <f t="shared" si="0"/>
        <v>6</v>
      </c>
      <c r="F47">
        <f t="shared" si="0"/>
        <v>6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0</v>
      </c>
      <c r="N47">
        <f t="shared" si="0"/>
        <v>0</v>
      </c>
      <c r="O47">
        <f t="shared" si="0"/>
        <v>0</v>
      </c>
      <c r="P47">
        <f t="shared" si="0"/>
        <v>0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</v>
      </c>
      <c r="U47">
        <f t="shared" si="0"/>
        <v>0</v>
      </c>
      <c r="V47">
        <f t="shared" si="0"/>
        <v>0</v>
      </c>
      <c r="W47">
        <f t="shared" si="0"/>
        <v>0</v>
      </c>
      <c r="X47">
        <f t="shared" si="0"/>
        <v>0</v>
      </c>
      <c r="Y47">
        <f t="shared" ref="Y47" si="1">SUM(Y2:Y46)</f>
        <v>0</v>
      </c>
      <c r="Z47">
        <f t="shared" ref="Z47" si="2">SUM(Z2:Z46)</f>
        <v>0</v>
      </c>
      <c r="AA47">
        <f t="shared" ref="AA47" si="3">SUM(AA2:AA46)</f>
        <v>0</v>
      </c>
      <c r="AB47">
        <f t="shared" ref="AB47" si="4">SUM(AB2:AB46)</f>
        <v>0</v>
      </c>
      <c r="AC47">
        <f t="shared" ref="AC47" si="5">SUM(AC2:AC46)</f>
        <v>0</v>
      </c>
      <c r="AD47">
        <f t="shared" ref="AD47" si="6">SUM(AD2:AD46)</f>
        <v>0</v>
      </c>
      <c r="AE47">
        <f t="shared" ref="AE47" si="7">SUM(AE2:AE46)</f>
        <v>0</v>
      </c>
      <c r="AF47">
        <f t="shared" ref="AF47" si="8">SUM(AF2:AF46)</f>
        <v>0</v>
      </c>
      <c r="AG47">
        <f t="shared" ref="AG47" si="9">SUM(AG2:AG46)</f>
        <v>0</v>
      </c>
      <c r="AH47">
        <f t="shared" ref="AH47" si="10">SUM(AH2:AH46)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D58:AH64"/>
  <sheetViews>
    <sheetView topLeftCell="C4" workbookViewId="0">
      <selection activeCell="AC53" sqref="AC53"/>
    </sheetView>
  </sheetViews>
  <sheetFormatPr defaultRowHeight="16.5"/>
  <cols>
    <col min="30" max="30" width="11.125" customWidth="1"/>
  </cols>
  <sheetData>
    <row r="58" spans="30:34">
      <c r="AD58" s="110"/>
    </row>
    <row r="64" spans="30:34">
      <c r="AH64" s="110" t="s">
        <v>164</v>
      </c>
    </row>
  </sheetData>
  <sheetProtection password="D844" sheet="1" objects="1" scenarios="1"/>
  <phoneticPr fontId="1" type="noConversion"/>
  <hyperlinks>
    <hyperlink ref="AH6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소재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 명우</cp:lastModifiedBy>
  <dcterms:created xsi:type="dcterms:W3CDTF">2016-12-07T04:31:43Z</dcterms:created>
  <dcterms:modified xsi:type="dcterms:W3CDTF">2024-07-17T02:02:54Z</dcterms:modified>
</cp:coreProperties>
</file>