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G:\Il mio Drive\UnLook\Prototipi\Documentazione\Componenti\MLX75027-ToF\"/>
    </mc:Choice>
  </mc:AlternateContent>
  <xr:revisionPtr revIDLastSave="0" documentId="13_ncr:1_{217B0C12-8506-4F94-AABF-9FEB73BE22BB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ReadMe" sheetId="1" r:id="rId1"/>
    <sheet name="InputParameters" sheetId="2" r:id="rId2"/>
    <sheet name="MLX75027" sheetId="3" r:id="rId3"/>
    <sheet name="MLX75026" sheetId="4" r:id="rId4"/>
    <sheet name="Tables" sheetId="5" state="hidden" r:id="rId5"/>
  </sheets>
  <definedNames>
    <definedName name="_75026HMAX">InputParameters!$C$38</definedName>
    <definedName name="_75026hmaxVal">InputParameters!$C$39</definedName>
    <definedName name="_75026Phase_readout_time_ms">InputParameters!$C$40</definedName>
    <definedName name="_75026PhaseLength">InputParameters!$C$41</definedName>
    <definedName name="_75026PLLSETUP">'MLX75026'!$C$304</definedName>
    <definedName name="_75026PRETIME">'MLX75026'!$C$305</definedName>
    <definedName name="_75026PX_INTEGRATION">'MLX75026'!$C$326</definedName>
    <definedName name="_75026ROI_ROW_END">'MLX75026'!$C$367</definedName>
    <definedName name="_75026ROI_ROW_START">'MLX75026'!$C$365</definedName>
    <definedName name="_75026ROI_x1">InputParameters!$C$22</definedName>
    <definedName name="_75026ROI_x2">InputParameters!$C$23</definedName>
    <definedName name="_75026ROI_Y1">InputParameters!$C$24</definedName>
    <definedName name="_75026ROI_Y2">InputParameters!$C$25</definedName>
    <definedName name="_75026tabD2laneHMax">Tables!$D$50:$F$54</definedName>
    <definedName name="_75026tabD4laneHMax">Tables!$D$55:$F$59</definedName>
    <definedName name="_75026tabS2laneHMax">Tables!$D$39:$F$43</definedName>
    <definedName name="_75026tabS4laneHMax">Tables!$D$44:$F$48</definedName>
    <definedName name="_75026tabVideoOutCfg2lane">Tables!$C$62:$T$66</definedName>
    <definedName name="_75026tabVideoOutCfg4lane">Tables!$C$67:$T$71</definedName>
    <definedName name="_75027HMAX">InputParameters!$B$38</definedName>
    <definedName name="_75027hmaxVal">InputParameters!$B$39</definedName>
    <definedName name="_75027Phase_readout_time_ms">InputParameters!$B$40</definedName>
    <definedName name="_75027PhaseLength">InputParameters!$B$41</definedName>
    <definedName name="_75027PLLSETUP">'MLX75027'!$C$303</definedName>
    <definedName name="_75027PRETIME">'MLX75027'!$C$304</definedName>
    <definedName name="_75027PX_INTEGRATION">'MLX75027'!$C$325</definedName>
    <definedName name="_75027ROI_ROW_END">'MLX75027'!$C$366</definedName>
    <definedName name="_75027ROI_ROW_START">'MLX75027'!$C$364</definedName>
    <definedName name="_75027ROI_x1">InputParameters!$B$22</definedName>
    <definedName name="_75027ROI_x2">InputParameters!$B$23</definedName>
    <definedName name="_75027ROI_Y1">InputParameters!$B$24</definedName>
    <definedName name="_75027ROI_y2">InputParameters!$B$25</definedName>
    <definedName name="_75027tabD2laneHMax">Tables!$D$13:$F$17</definedName>
    <definedName name="_75027tabD4laneHMax">Tables!$D$18:$F$22</definedName>
    <definedName name="_75027tabS2laneHMax">Tables!$D$2:$F$6</definedName>
    <definedName name="_75027tabS4laneHMax">Tables!$D$7:$F$11</definedName>
    <definedName name="_75027tabVideoOutCfg2lane">Tables!$C$25:$T$29</definedName>
    <definedName name="_75027tabVideoOutCfg4lane">Tables!$C$30:$T$34</definedName>
    <definedName name="BINNING_MODE">InputParameters!$B$32</definedName>
    <definedName name="ClkOff">InputParameters!$B$9</definedName>
    <definedName name="depth_fps">InputParameters!$B$10</definedName>
    <definedName name="IMG_ORIENTATION_H">InputParameters!$B$31</definedName>
    <definedName name="IMG_ORIENTATION_V">InputParameters!$B$30</definedName>
    <definedName name="integration_time_us">InputParameters!$B$5</definedName>
    <definedName name="MIPI_lane">InputParameters!$B$2</definedName>
    <definedName name="MIPI_Speed_MSps">InputParameters!$B$3</definedName>
    <definedName name="ModFreq">InputParameters!$B$4</definedName>
    <definedName name="OutputMode">InputParameters!$B$7</definedName>
    <definedName name="P0PreHeat">InputParameters!$B$16</definedName>
    <definedName name="P0PreMix">InputParameters!$B$19</definedName>
    <definedName name="P1PreHeat">InputParameters!$D$16</definedName>
    <definedName name="P1PreMix">InputParameters!$D$19</definedName>
    <definedName name="P2PreHeat">InputParameters!$F$16</definedName>
    <definedName name="P2PreMix">InputParameters!$F$19</definedName>
    <definedName name="P3PreHeat">InputParameters!$H$16</definedName>
    <definedName name="P3PreMix">InputParameters!$H$19</definedName>
    <definedName name="P4PreHeat">InputParameters!$B$17</definedName>
    <definedName name="P4PreMix">InputParameters!$B$20</definedName>
    <definedName name="P5PreHeat">InputParameters!$D$17</definedName>
    <definedName name="P5PreMix">InputParameters!$D$20</definedName>
    <definedName name="P6PreHeat">InputParameters!$F$17</definedName>
    <definedName name="P6PreMix">InputParameters!$F$20</definedName>
    <definedName name="P7PreHeat">InputParameters!$H$17</definedName>
    <definedName name="P7PreMix">InputParameters!$H$20</definedName>
    <definedName name="Phase0Shift">InputParameters!$B$11</definedName>
    <definedName name="Phase1Shift">InputParameters!$D$11</definedName>
    <definedName name="Phase2Shift">InputParameters!$F$11</definedName>
    <definedName name="Phase3Shift">InputParameters!$H$11</definedName>
    <definedName name="Phase4Shift">InputParameters!$B$12</definedName>
    <definedName name="Phase5Shift">InputParameters!$D$12</definedName>
    <definedName name="Phase6Shift">InputParameters!$F$12</definedName>
    <definedName name="Phase7Shift">InputParameters!$H$12</definedName>
    <definedName name="phases_per_frame">InputParameters!$B$6</definedName>
    <definedName name="PLLSETUP">'MLX75027'!$C$303</definedName>
    <definedName name="PRETIME">'MLX75027'!$C$304</definedName>
    <definedName name="PX_INTEGRATION">'MLX75027'!$C$325</definedName>
    <definedName name="Px_PreHeat">'MLX75027'!$B$322</definedName>
    <definedName name="Px_PreMix">'MLX75027'!$B$323</definedName>
    <definedName name="Px_PreTime">InputParameters!$B$14</definedName>
    <definedName name="ROI_ROW_END">'MLX75027'!$C$366</definedName>
    <definedName name="ROI_ROW_START">'MLX75027'!$C$364</definedName>
    <definedName name="ROI_x1">InputParameters!$B$22</definedName>
    <definedName name="ROI_x2">InputParameters!$B$23</definedName>
    <definedName name="ROI_Y1">InputParameters!$B$24</definedName>
    <definedName name="ROI_y2">InputParameters!$B$25</definedName>
    <definedName name="STATS_EN">InputParameters!$B$27</definedName>
    <definedName name="STATS_MODE">InputParameters!$B$28</definedName>
    <definedName name="tabTriggerMode">Tables!$B$75:$H$77</definedName>
    <definedName name="TrigMode">InputParameters!$B$8</definedName>
    <definedName name="USER_ID">InputParameters!$B$34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ZDZv7fcj8Pgski2Tb6r9wC/aGXA=="/>
    </ext>
  </extLst>
</workbook>
</file>

<file path=xl/calcChain.xml><?xml version="1.0" encoding="utf-8"?>
<calcChain xmlns="http://schemas.openxmlformats.org/spreadsheetml/2006/main">
  <c r="C309" i="3" l="1"/>
  <c r="B38" i="2" l="1"/>
  <c r="C365" i="4" l="1"/>
  <c r="C367" i="4"/>
  <c r="C363" i="4"/>
  <c r="C361" i="4"/>
  <c r="C366" i="3"/>
  <c r="C364" i="3"/>
  <c r="C362" i="3"/>
  <c r="C360" i="3"/>
  <c r="F59" i="5" l="1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22" i="5"/>
  <c r="F21" i="5"/>
  <c r="F20" i="5"/>
  <c r="F19" i="5"/>
  <c r="F18" i="5"/>
  <c r="F17" i="5"/>
  <c r="F16" i="5"/>
  <c r="F15" i="5"/>
  <c r="F14" i="5"/>
  <c r="F13" i="5"/>
  <c r="F11" i="5"/>
  <c r="F10" i="5"/>
  <c r="F9" i="5"/>
  <c r="F8" i="5"/>
  <c r="F7" i="5"/>
  <c r="F6" i="5"/>
  <c r="F5" i="5"/>
  <c r="F4" i="5"/>
  <c r="F3" i="5"/>
  <c r="F2" i="5"/>
  <c r="B374" i="4"/>
  <c r="B373" i="4"/>
  <c r="B372" i="4"/>
  <c r="B371" i="4"/>
  <c r="B370" i="4"/>
  <c r="B369" i="4"/>
  <c r="B368" i="4"/>
  <c r="B367" i="4"/>
  <c r="B366" i="4"/>
  <c r="B364" i="4"/>
  <c r="B361" i="4"/>
  <c r="B360" i="4"/>
  <c r="B359" i="4"/>
  <c r="B358" i="4"/>
  <c r="B357" i="4"/>
  <c r="B324" i="4"/>
  <c r="B323" i="4"/>
  <c r="C322" i="4"/>
  <c r="B322" i="4" s="1"/>
  <c r="C318" i="4"/>
  <c r="C319" i="4" s="1"/>
  <c r="C314" i="4"/>
  <c r="B314" i="4" s="1"/>
  <c r="C313" i="4"/>
  <c r="C315" i="4" s="1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373" i="3"/>
  <c r="B372" i="3"/>
  <c r="B371" i="3"/>
  <c r="B370" i="3"/>
  <c r="B369" i="3"/>
  <c r="B368" i="3"/>
  <c r="B367" i="3"/>
  <c r="B366" i="3"/>
  <c r="B364" i="3"/>
  <c r="B363" i="3"/>
  <c r="B362" i="3"/>
  <c r="B361" i="3"/>
  <c r="B359" i="3"/>
  <c r="B358" i="3"/>
  <c r="B357" i="3"/>
  <c r="B356" i="3"/>
  <c r="B323" i="3"/>
  <c r="B322" i="3"/>
  <c r="C321" i="3"/>
  <c r="B321" i="3" s="1"/>
  <c r="C317" i="3"/>
  <c r="C318" i="3" s="1"/>
  <c r="C313" i="3"/>
  <c r="B313" i="3" s="1"/>
  <c r="C312" i="3"/>
  <c r="B312" i="3" s="1"/>
  <c r="C310" i="3"/>
  <c r="B311" i="3" s="1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C40" i="2"/>
  <c r="B40" i="2"/>
  <c r="C38" i="2"/>
  <c r="B303" i="4" s="1"/>
  <c r="B302" i="3"/>
  <c r="B313" i="4" l="1"/>
  <c r="C317" i="4"/>
  <c r="B317" i="4" s="1"/>
  <c r="B316" i="4"/>
  <c r="B315" i="4"/>
  <c r="B318" i="4"/>
  <c r="B321" i="4"/>
  <c r="B320" i="4"/>
  <c r="B319" i="4"/>
  <c r="B319" i="3"/>
  <c r="B318" i="3"/>
  <c r="B320" i="3"/>
  <c r="B317" i="3"/>
  <c r="B360" i="3"/>
  <c r="B365" i="3"/>
  <c r="B362" i="4"/>
  <c r="B363" i="4"/>
  <c r="B309" i="3"/>
  <c r="B39" i="2"/>
  <c r="C304" i="3" s="1"/>
  <c r="C39" i="2"/>
  <c r="B310" i="3"/>
  <c r="C314" i="3"/>
  <c r="B302" i="4"/>
  <c r="B365" i="4"/>
  <c r="B301" i="3"/>
  <c r="C305" i="4" l="1"/>
  <c r="B306" i="4" s="1"/>
  <c r="C310" i="4"/>
  <c r="C311" i="4" s="1"/>
  <c r="C316" i="3"/>
  <c r="B316" i="3" s="1"/>
  <c r="B314" i="3"/>
  <c r="B315" i="3"/>
  <c r="C304" i="4"/>
  <c r="C325" i="4"/>
  <c r="C326" i="4" s="1"/>
  <c r="C324" i="3"/>
  <c r="C325" i="3" s="1"/>
  <c r="C303" i="3"/>
  <c r="C41" i="2" l="1"/>
  <c r="C42" i="2" s="1"/>
  <c r="C43" i="2" s="1"/>
  <c r="B305" i="4"/>
  <c r="C307" i="4"/>
  <c r="C308" i="4" s="1"/>
  <c r="B308" i="4" s="1"/>
  <c r="B312" i="4"/>
  <c r="B311" i="4"/>
  <c r="B310" i="4"/>
  <c r="B41" i="2"/>
  <c r="B42" i="2" s="1"/>
  <c r="B43" i="2" s="1"/>
  <c r="B304" i="4"/>
  <c r="C306" i="3"/>
  <c r="C307" i="3" s="1"/>
  <c r="B307" i="3" s="1"/>
  <c r="B305" i="3"/>
  <c r="B304" i="3"/>
  <c r="B303" i="3"/>
  <c r="B351" i="3"/>
  <c r="B343" i="3"/>
  <c r="B335" i="3"/>
  <c r="B327" i="3"/>
  <c r="B349" i="3"/>
  <c r="B333" i="3"/>
  <c r="B350" i="3"/>
  <c r="B342" i="3"/>
  <c r="B334" i="3"/>
  <c r="B326" i="3"/>
  <c r="B348" i="3"/>
  <c r="B340" i="3"/>
  <c r="B332" i="3"/>
  <c r="B325" i="3"/>
  <c r="B355" i="3"/>
  <c r="B347" i="3"/>
  <c r="B339" i="3"/>
  <c r="B331" i="3"/>
  <c r="B354" i="3"/>
  <c r="B346" i="3"/>
  <c r="B338" i="3"/>
  <c r="B330" i="3"/>
  <c r="B324" i="3"/>
  <c r="B341" i="3"/>
  <c r="B353" i="3"/>
  <c r="B345" i="3"/>
  <c r="B337" i="3"/>
  <c r="B329" i="3"/>
  <c r="B352" i="3"/>
  <c r="B344" i="3"/>
  <c r="B336" i="3"/>
  <c r="B328" i="3"/>
  <c r="B354" i="4"/>
  <c r="B346" i="4"/>
  <c r="B338" i="4"/>
  <c r="B330" i="4"/>
  <c r="B353" i="4"/>
  <c r="B345" i="4"/>
  <c r="B337" i="4"/>
  <c r="B329" i="4"/>
  <c r="B352" i="4"/>
  <c r="B344" i="4"/>
  <c r="B336" i="4"/>
  <c r="B328" i="4"/>
  <c r="B351" i="4"/>
  <c r="B343" i="4"/>
  <c r="B335" i="4"/>
  <c r="B327" i="4"/>
  <c r="B350" i="4"/>
  <c r="B342" i="4"/>
  <c r="B334" i="4"/>
  <c r="B349" i="4"/>
  <c r="B341" i="4"/>
  <c r="B333" i="4"/>
  <c r="B326" i="4"/>
  <c r="B356" i="4"/>
  <c r="B348" i="4"/>
  <c r="B340" i="4"/>
  <c r="B332" i="4"/>
  <c r="B355" i="4"/>
  <c r="B347" i="4"/>
  <c r="B339" i="4"/>
  <c r="B331" i="4"/>
  <c r="B325" i="4"/>
  <c r="B309" i="4" l="1"/>
  <c r="B307" i="4"/>
  <c r="B306" i="3"/>
  <c r="B30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100-000001000000}">
      <text>
        <r>
          <rPr>
            <sz val="11"/>
            <color theme="1"/>
            <rFont val="Arial"/>
          </rPr>
          <t>======
ID#AAAANIJBTfA
tpt    (2021-07-23 07:48:05)
4-100MHz</t>
        </r>
      </text>
    </comment>
    <comment ref="B5" authorId="0" shapeId="0" xr:uid="{00000000-0006-0000-0100-000002000000}">
      <text>
        <r>
          <rPr>
            <sz val="11"/>
            <color theme="1"/>
            <rFont val="Arial"/>
          </rPr>
          <t>======
ID#AAAANIJBTfQ
tpt    (2021-07-23 07:48:05)
1-1000us</t>
        </r>
      </text>
    </comment>
    <comment ref="B6" authorId="0" shapeId="0" xr:uid="{00000000-0006-0000-0100-000003000000}">
      <text>
        <r>
          <rPr>
            <sz val="11"/>
            <color theme="1"/>
            <rFont val="Arial"/>
          </rPr>
          <t>======
ID#AAAANIJBTfM
tpt    (2021-07-23 07:48:05)
1-8 phases</t>
        </r>
      </text>
    </comment>
    <comment ref="B23" authorId="0" shapeId="0" xr:uid="{00000000-0006-0000-0100-000004000000}">
      <text>
        <r>
          <rPr>
            <sz val="11"/>
            <color theme="1"/>
            <rFont val="Arial"/>
          </rPr>
          <t>======
ID#AAAANIJBTfE
tpt    (2021-07-23 07:48:05)
Adjust to 320 for QVGA</t>
        </r>
      </text>
    </comment>
    <comment ref="C23" authorId="0" shapeId="0" xr:uid="{00000000-0006-0000-0100-000005000000}">
      <text>
        <r>
          <rPr>
            <sz val="11"/>
            <color theme="1"/>
            <rFont val="Arial"/>
          </rPr>
          <t>======
ID#AAAANIJBTfE
tpt    (2021-07-23 07:48:05)
Adjust to 320 for QVGA</t>
        </r>
      </text>
    </comment>
    <comment ref="B25" authorId="0" shapeId="0" xr:uid="{00000000-0006-0000-0100-000006000000}">
      <text>
        <r>
          <rPr>
            <sz val="11"/>
            <color theme="1"/>
            <rFont val="Arial"/>
          </rPr>
          <t>======
ID#AAAANIJBTfU
tpt    (2021-07-23 07:48:05)
Adjust to 240 for QVGA</t>
        </r>
      </text>
    </comment>
    <comment ref="C25" authorId="0" shapeId="0" xr:uid="{00000000-0006-0000-0100-000007000000}">
      <text>
        <r>
          <rPr>
            <sz val="11"/>
            <color theme="1"/>
            <rFont val="Arial"/>
          </rPr>
          <t>======
ID#AAAANIJBTfU
tpt    (2021-07-23 07:48:05)
Adjust to 240 for QVGA</t>
        </r>
      </text>
    </comment>
    <comment ref="A43" authorId="0" shapeId="0" xr:uid="{00000000-0006-0000-0100-000008000000}">
      <text>
        <r>
          <rPr>
            <sz val="11"/>
            <color theme="1"/>
            <rFont val="Arial"/>
          </rPr>
          <t>======
ID#AAAANIJBTfI
tpt    (2021-07-23 07:48:05)
Not taking into account thermal limitations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TqxZmsQG0hJWVr+fiSeY+/dZQtA=="/>
    </ext>
  </extLst>
</comments>
</file>

<file path=xl/sharedStrings.xml><?xml version="1.0" encoding="utf-8"?>
<sst xmlns="http://schemas.openxmlformats.org/spreadsheetml/2006/main" count="2551" uniqueCount="721">
  <si>
    <t xml:space="preserve">The Melexis  register calculator generates  a full MLX75027 /MLX75026 register map based on the input parameters set in the InputParameters tab and the datasheet initialization map
Steps:
1. Apply your settings in the InputParameters tab: settings will change the values of the application registers found in the MLX75027 / MLX75026 tab
2. Apply the MLX75027 / MLX75026 application map to the sensor 
</t>
  </si>
  <si>
    <r>
      <rPr>
        <sz val="11"/>
        <color theme="1"/>
        <rFont val="Calibri"/>
        <family val="2"/>
      </rPr>
      <t xml:space="preserve">In case of questions please contact </t>
    </r>
    <r>
      <rPr>
        <sz val="11"/>
        <color theme="4"/>
        <rFont val="Calibri"/>
        <family val="2"/>
      </rPr>
      <t>tof3d@melexis.com</t>
    </r>
  </si>
  <si>
    <t>MIPI # lanes</t>
  </si>
  <si>
    <t>MIPI Comm. Speed(Mbps)</t>
  </si>
  <si>
    <t>Modulation Frequency(MHz)</t>
  </si>
  <si>
    <t>Integration Time(us)</t>
  </si>
  <si>
    <t># Phases</t>
  </si>
  <si>
    <t>Output Mode</t>
  </si>
  <si>
    <t>0: A-B</t>
  </si>
  <si>
    <t>Modes of Operation</t>
  </si>
  <si>
    <t>0: Hardware Triggered Mode</t>
  </si>
  <si>
    <t>MIPI clock LPS</t>
  </si>
  <si>
    <t>1: OFF</t>
  </si>
  <si>
    <t>Depth FPS
 (only used in continuous mode)</t>
  </si>
  <si>
    <t>P0_PHASE_SHIFT</t>
  </si>
  <si>
    <t>P1_PHASE_SHIFT</t>
  </si>
  <si>
    <t>P2_PHASE_SHIFT</t>
  </si>
  <si>
    <t>P3_PHASE_SHIFT</t>
  </si>
  <si>
    <t>P4_PHASE_SHIFT</t>
  </si>
  <si>
    <t>P5_PHASE_SHIFT</t>
  </si>
  <si>
    <t>P6_PHASE_SHIFT</t>
  </si>
  <si>
    <t>P7_PHASE_SHIFT</t>
  </si>
  <si>
    <t>Px_PRETIME(us)</t>
  </si>
  <si>
    <t xml:space="preserve">PreHeat </t>
  </si>
  <si>
    <t>P0_PREHEAT</t>
  </si>
  <si>
    <t>0: OFF</t>
  </si>
  <si>
    <t>P1_PREHEAT</t>
  </si>
  <si>
    <t>P2_PREHEAT</t>
  </si>
  <si>
    <t>P3_PREHEAT</t>
  </si>
  <si>
    <t>P4_PREHEAT</t>
  </si>
  <si>
    <t>P5_PREHEAT</t>
  </si>
  <si>
    <t>P6_PREHEAT</t>
  </si>
  <si>
    <t>P7_PREHEAT</t>
  </si>
  <si>
    <t xml:space="preserve">PreMix </t>
  </si>
  <si>
    <t>P0_PREMIX</t>
  </si>
  <si>
    <t>P1_PREMIX</t>
  </si>
  <si>
    <t>P2_PREMIX</t>
  </si>
  <si>
    <t>P3_PREMIX</t>
  </si>
  <si>
    <t>P4_PREMIX</t>
  </si>
  <si>
    <t>P5_PREMIX</t>
  </si>
  <si>
    <t>P6_PREMIX</t>
  </si>
  <si>
    <t>P7_PREMIX</t>
  </si>
  <si>
    <t>Leftmost Pixel X Coord. (x1)</t>
  </si>
  <si>
    <t>Rightmost Pixel X Coord. (x2)</t>
  </si>
  <si>
    <t>Upmost Pixel Y Coord. (y1)</t>
  </si>
  <si>
    <t>Downlost Pixel Y Coord. (y2)</t>
  </si>
  <si>
    <t>STATS_EN</t>
  </si>
  <si>
    <t>0: Disable</t>
  </si>
  <si>
    <t>STATS_MODE</t>
  </si>
  <si>
    <t>1: Error Code</t>
  </si>
  <si>
    <t>IMG_ORIENTATION_V</t>
  </si>
  <si>
    <t>IMG_ORIENTATION_H</t>
  </si>
  <si>
    <t>BINNING_MODE</t>
  </si>
  <si>
    <t>USER_ID</t>
  </si>
  <si>
    <t>MLX75027</t>
  </si>
  <si>
    <t>MLX75026</t>
  </si>
  <si>
    <t>HMAX (hex)</t>
  </si>
  <si>
    <t>HMAX (dec)</t>
  </si>
  <si>
    <t>Single Phase Readout Time (us)</t>
  </si>
  <si>
    <t>Single Phase Time (us)</t>
  </si>
  <si>
    <t>Total Frame Length (us)</t>
  </si>
  <si>
    <t>Max distance FPS</t>
  </si>
  <si>
    <t>Address</t>
  </si>
  <si>
    <t>Value</t>
  </si>
  <si>
    <t>Register Calculations</t>
  </si>
  <si>
    <t>Description</t>
  </si>
  <si>
    <t>0x1006</t>
  </si>
  <si>
    <t>0x08</t>
  </si>
  <si>
    <t>Fixed Input Clock Settings</t>
  </si>
  <si>
    <t>0x1007</t>
  </si>
  <si>
    <t>0x00</t>
  </si>
  <si>
    <t>0x1040</t>
  </si>
  <si>
    <t>0x1041</t>
  </si>
  <si>
    <t>0x96</t>
  </si>
  <si>
    <t>0x1042</t>
  </si>
  <si>
    <t>0x01</t>
  </si>
  <si>
    <t>0x1043</t>
  </si>
  <si>
    <t>0x1044</t>
  </si>
  <si>
    <t>0x1046</t>
  </si>
  <si>
    <t>0x104A</t>
  </si>
  <si>
    <t>0x1000</t>
  </si>
  <si>
    <t>Software Standby</t>
  </si>
  <si>
    <t>0x10D3</t>
  </si>
  <si>
    <t>0x10</t>
  </si>
  <si>
    <t>Initialization Register Map</t>
  </si>
  <si>
    <t>0x1448</t>
  </si>
  <si>
    <t>0x06</t>
  </si>
  <si>
    <t>0x1449</t>
  </si>
  <si>
    <t>0x40</t>
  </si>
  <si>
    <t>0x144A</t>
  </si>
  <si>
    <t>0x144B</t>
  </si>
  <si>
    <t>0x144C</t>
  </si>
  <si>
    <t>0x144D</t>
  </si>
  <si>
    <t>0x144E</t>
  </si>
  <si>
    <t>0x144F</t>
  </si>
  <si>
    <t>0x1450</t>
  </si>
  <si>
    <t>0x1451</t>
  </si>
  <si>
    <t>0x1452</t>
  </si>
  <si>
    <t>0x1453</t>
  </si>
  <si>
    <t>0x1454</t>
  </si>
  <si>
    <t>0x1455</t>
  </si>
  <si>
    <t>0x1456</t>
  </si>
  <si>
    <t>0x1457</t>
  </si>
  <si>
    <t>0x2203</t>
  </si>
  <si>
    <t>0x1E</t>
  </si>
  <si>
    <t>0x2C08</t>
  </si>
  <si>
    <t>0x3C2B</t>
  </si>
  <si>
    <t>0x1B</t>
  </si>
  <si>
    <t>0x400E</t>
  </si>
  <si>
    <t>0x400F</t>
  </si>
  <si>
    <t>0x81</t>
  </si>
  <si>
    <t>0x40D1</t>
  </si>
  <si>
    <t>0x40D2</t>
  </si>
  <si>
    <t>0x40D3</t>
  </si>
  <si>
    <t>0x40DB</t>
  </si>
  <si>
    <t>0x3F</t>
  </si>
  <si>
    <t>0x40DE</t>
  </si>
  <si>
    <t>0x40DF</t>
  </si>
  <si>
    <t>0x4134</t>
  </si>
  <si>
    <t>0x04</t>
  </si>
  <si>
    <t>0x4135</t>
  </si>
  <si>
    <t>0x4136</t>
  </si>
  <si>
    <t>0x4137</t>
  </si>
  <si>
    <t>0x4138</t>
  </si>
  <si>
    <t>0x4139</t>
  </si>
  <si>
    <t>0x413A</t>
  </si>
  <si>
    <t>0x413B</t>
  </si>
  <si>
    <t>0x413C</t>
  </si>
  <si>
    <t>0x4146</t>
  </si>
  <si>
    <t>0x4147</t>
  </si>
  <si>
    <t>0x4148</t>
  </si>
  <si>
    <t>0x4149</t>
  </si>
  <si>
    <t>0x414A</t>
  </si>
  <si>
    <t>0x414B</t>
  </si>
  <si>
    <t>0x414C</t>
  </si>
  <si>
    <t>0x414D</t>
  </si>
  <si>
    <t>0x4158</t>
  </si>
  <si>
    <t>0x4159</t>
  </si>
  <si>
    <t>0x415A</t>
  </si>
  <si>
    <t>0x415B</t>
  </si>
  <si>
    <t>0x415C</t>
  </si>
  <si>
    <t>0x415D</t>
  </si>
  <si>
    <t>0x415E</t>
  </si>
  <si>
    <t>0x415F</t>
  </si>
  <si>
    <t>0x4590</t>
  </si>
  <si>
    <t>0x4591</t>
  </si>
  <si>
    <t>0x2E</t>
  </si>
  <si>
    <t>0x4684</t>
  </si>
  <si>
    <t>0x4685</t>
  </si>
  <si>
    <t>0xA0</t>
  </si>
  <si>
    <t>0x4687</t>
  </si>
  <si>
    <t>0xA1</t>
  </si>
  <si>
    <t>0x471E</t>
  </si>
  <si>
    <t>0x07</t>
  </si>
  <si>
    <t>0x471F</t>
  </si>
  <si>
    <t>0xC9</t>
  </si>
  <si>
    <t>0x473A</t>
  </si>
  <si>
    <t>0x473B</t>
  </si>
  <si>
    <t>0x4770</t>
  </si>
  <si>
    <t>0x4771</t>
  </si>
  <si>
    <t>0x4772</t>
  </si>
  <si>
    <t>0x1F</t>
  </si>
  <si>
    <t>0x4773</t>
  </si>
  <si>
    <t>0xFF</t>
  </si>
  <si>
    <t>0x4778</t>
  </si>
  <si>
    <t>0x4779</t>
  </si>
  <si>
    <t>0xA4</t>
  </si>
  <si>
    <t>0x477A</t>
  </si>
  <si>
    <t>0x477B</t>
  </si>
  <si>
    <t>0xAE</t>
  </si>
  <si>
    <t>0x477D</t>
  </si>
  <si>
    <t>0xD6</t>
  </si>
  <si>
    <t>0x4788</t>
  </si>
  <si>
    <t>0x4789</t>
  </si>
  <si>
    <t>0x478C</t>
  </si>
  <si>
    <t>0x478D</t>
  </si>
  <si>
    <t>0x478E</t>
  </si>
  <si>
    <t>0x478F</t>
  </si>
  <si>
    <t>0x4792</t>
  </si>
  <si>
    <t>0x4793</t>
  </si>
  <si>
    <t>0x4796</t>
  </si>
  <si>
    <t>0x4797</t>
  </si>
  <si>
    <t>0x479A</t>
  </si>
  <si>
    <t>0x479B</t>
  </si>
  <si>
    <t>0x479C</t>
  </si>
  <si>
    <t>0x479D</t>
  </si>
  <si>
    <t>0x479E</t>
  </si>
  <si>
    <t>0x479F</t>
  </si>
  <si>
    <t>0x47A2</t>
  </si>
  <si>
    <t>0x47A3</t>
  </si>
  <si>
    <t>0x47A6</t>
  </si>
  <si>
    <t>0x47A7</t>
  </si>
  <si>
    <t>0x47AA</t>
  </si>
  <si>
    <t>0x47AB</t>
  </si>
  <si>
    <t>0x47AC</t>
  </si>
  <si>
    <t>0x47AD</t>
  </si>
  <si>
    <t>0x47AE</t>
  </si>
  <si>
    <t>0x47AF</t>
  </si>
  <si>
    <t>0x47B2</t>
  </si>
  <si>
    <t>0x47B3</t>
  </si>
  <si>
    <t>0x47B6</t>
  </si>
  <si>
    <t>0x47B7</t>
  </si>
  <si>
    <t>0x47BA</t>
  </si>
  <si>
    <t>0x47BB</t>
  </si>
  <si>
    <t>0x47BC</t>
  </si>
  <si>
    <t>0x47BD</t>
  </si>
  <si>
    <t>0x47BE</t>
  </si>
  <si>
    <t>0x47BF</t>
  </si>
  <si>
    <t>0x47C2</t>
  </si>
  <si>
    <t>0x47C3</t>
  </si>
  <si>
    <t>0x47C6</t>
  </si>
  <si>
    <t>0x47C7</t>
  </si>
  <si>
    <t>0x47CA</t>
  </si>
  <si>
    <t>0x47CB</t>
  </si>
  <si>
    <t>0x4834</t>
  </si>
  <si>
    <t>0x4835</t>
  </si>
  <si>
    <t>0x4837</t>
  </si>
  <si>
    <t>0x4878</t>
  </si>
  <si>
    <t>0x4879</t>
  </si>
  <si>
    <t>0x487B</t>
  </si>
  <si>
    <t>0x48BC</t>
  </si>
  <si>
    <t>0x48BD</t>
  </si>
  <si>
    <t>0x48BF</t>
  </si>
  <si>
    <t>0x4954</t>
  </si>
  <si>
    <t>0x4955</t>
  </si>
  <si>
    <t>0x4957</t>
  </si>
  <si>
    <t>0x4984</t>
  </si>
  <si>
    <t>0x4985</t>
  </si>
  <si>
    <t>0x4987</t>
  </si>
  <si>
    <t>0x49B9</t>
  </si>
  <si>
    <t>0x78</t>
  </si>
  <si>
    <t>0x49C3</t>
  </si>
  <si>
    <t>0x3C</t>
  </si>
  <si>
    <t>0x49C9</t>
  </si>
  <si>
    <t>0x76</t>
  </si>
  <si>
    <t>0x49D3</t>
  </si>
  <si>
    <t>0x49DC</t>
  </si>
  <si>
    <t>0x49DD</t>
  </si>
  <si>
    <t>0x49DF</t>
  </si>
  <si>
    <t>0x49EF</t>
  </si>
  <si>
    <t>0x49F9</t>
  </si>
  <si>
    <t>0x49FF</t>
  </si>
  <si>
    <t>0x4A05</t>
  </si>
  <si>
    <t>0x4A0B</t>
  </si>
  <si>
    <t>0x4A11</t>
  </si>
  <si>
    <t>0x4A1A</t>
  </si>
  <si>
    <t>0x4A1B</t>
  </si>
  <si>
    <t>0x4A1D</t>
  </si>
  <si>
    <t>0x4A1F</t>
  </si>
  <si>
    <t>0x4A29</t>
  </si>
  <si>
    <t>0x4A4A</t>
  </si>
  <si>
    <t>0x4A4B</t>
  </si>
  <si>
    <t>0x4A4D</t>
  </si>
  <si>
    <t>0x4A7A</t>
  </si>
  <si>
    <t>0x4A7B</t>
  </si>
  <si>
    <t>0x4A7D</t>
  </si>
  <si>
    <t>0x4AEE</t>
  </si>
  <si>
    <t>0x4AEF</t>
  </si>
  <si>
    <t>0x4AF1</t>
  </si>
  <si>
    <t>0x4B2E</t>
  </si>
  <si>
    <t>0x4B2F</t>
  </si>
  <si>
    <t>0x4B31</t>
  </si>
  <si>
    <t>0x4B5A</t>
  </si>
  <si>
    <t>0x4B5B</t>
  </si>
  <si>
    <t>0x4B5D</t>
  </si>
  <si>
    <t>0x4B86</t>
  </si>
  <si>
    <t>0x4B87</t>
  </si>
  <si>
    <t>0x4B89</t>
  </si>
  <si>
    <t>0x4B9F</t>
  </si>
  <si>
    <t>0x1A</t>
  </si>
  <si>
    <t>0x4BAF</t>
  </si>
  <si>
    <t>0x4BB7</t>
  </si>
  <si>
    <t>0x4BC7</t>
  </si>
  <si>
    <t>0x4BCF</t>
  </si>
  <si>
    <t>0x4BEE</t>
  </si>
  <si>
    <t>0x4BEF</t>
  </si>
  <si>
    <t>0x4BF1</t>
  </si>
  <si>
    <t>0x4BF7</t>
  </si>
  <si>
    <t>0x4C01</t>
  </si>
  <si>
    <t>0x4C58</t>
  </si>
  <si>
    <t>0x4C59</t>
  </si>
  <si>
    <t>0x4C5B</t>
  </si>
  <si>
    <t>0x4C6E</t>
  </si>
  <si>
    <t>0x4C6F</t>
  </si>
  <si>
    <t>0x4C71</t>
  </si>
  <si>
    <t>0x4C7A</t>
  </si>
  <si>
    <t>0x4C7B</t>
  </si>
  <si>
    <t>0x35</t>
  </si>
  <si>
    <t>0x4CF2</t>
  </si>
  <si>
    <t>0x4CF3</t>
  </si>
  <si>
    <t>0x4CF8</t>
  </si>
  <si>
    <t>0x4CF9</t>
  </si>
  <si>
    <t>0x9B</t>
  </si>
  <si>
    <t>0x4CFA</t>
  </si>
  <si>
    <t>0x4CFB</t>
  </si>
  <si>
    <t>0x4CFE</t>
  </si>
  <si>
    <t>0x4CFF</t>
  </si>
  <si>
    <t>0x4D04</t>
  </si>
  <si>
    <t>0x4D05</t>
  </si>
  <si>
    <t>0x98</t>
  </si>
  <si>
    <t>0x4D06</t>
  </si>
  <si>
    <t>0x4D07</t>
  </si>
  <si>
    <t>0xB1</t>
  </si>
  <si>
    <t>0x4D18</t>
  </si>
  <si>
    <t>0x4D19</t>
  </si>
  <si>
    <t>0x4D1A</t>
  </si>
  <si>
    <t>0x4D1B</t>
  </si>
  <si>
    <t>0x49</t>
  </si>
  <si>
    <t>0x4D1E</t>
  </si>
  <si>
    <t>0x4D1F</t>
  </si>
  <si>
    <t>0x4D2A</t>
  </si>
  <si>
    <t>0x4D2B</t>
  </si>
  <si>
    <t>0x4D4A</t>
  </si>
  <si>
    <t>0x4D4B</t>
  </si>
  <si>
    <t>0x4D50</t>
  </si>
  <si>
    <t>0x4D51</t>
  </si>
  <si>
    <t>0x4D52</t>
  </si>
  <si>
    <t>0x4D53</t>
  </si>
  <si>
    <t>0x4D56</t>
  </si>
  <si>
    <t>0x4D57</t>
  </si>
  <si>
    <t>0x4D5C</t>
  </si>
  <si>
    <t>0x4D5D</t>
  </si>
  <si>
    <t>0x4D5E</t>
  </si>
  <si>
    <t>0x4D5F</t>
  </si>
  <si>
    <t>0x4D70</t>
  </si>
  <si>
    <t>0x4D71</t>
  </si>
  <si>
    <t>0x4D72</t>
  </si>
  <si>
    <t>0x4D73</t>
  </si>
  <si>
    <t>0x4D78</t>
  </si>
  <si>
    <t>0x4D79</t>
  </si>
  <si>
    <t>0x4D7A</t>
  </si>
  <si>
    <t>0x4D7B</t>
  </si>
  <si>
    <t>0x4D7C</t>
  </si>
  <si>
    <t>0x4D7D</t>
  </si>
  <si>
    <t>0x4D7E</t>
  </si>
  <si>
    <t>0x4D7F</t>
  </si>
  <si>
    <t>0x4D80</t>
  </si>
  <si>
    <t>0x4D81</t>
  </si>
  <si>
    <t>0x4D82</t>
  </si>
  <si>
    <t>0x4D83</t>
  </si>
  <si>
    <t>0x4D84</t>
  </si>
  <si>
    <t>0x4D85</t>
  </si>
  <si>
    <t>0x4D86</t>
  </si>
  <si>
    <t>0x4D87</t>
  </si>
  <si>
    <t>0x4E39</t>
  </si>
  <si>
    <t>0x4E7B</t>
  </si>
  <si>
    <t>0x64</t>
  </si>
  <si>
    <t>0x4E8E</t>
  </si>
  <si>
    <t>0x0E</t>
  </si>
  <si>
    <t>0x4E9C</t>
  </si>
  <si>
    <t>0x4EA0</t>
  </si>
  <si>
    <t>0x4EA1</t>
  </si>
  <si>
    <t>0x03</t>
  </si>
  <si>
    <t>0x4EA5</t>
  </si>
  <si>
    <t>0x4EA7</t>
  </si>
  <si>
    <t>0x4F05</t>
  </si>
  <si>
    <t>0x4F0D</t>
  </si>
  <si>
    <t>0x4F15</t>
  </si>
  <si>
    <t>0x4F19</t>
  </si>
  <si>
    <t>0x4F20</t>
  </si>
  <si>
    <t>0x4F66</t>
  </si>
  <si>
    <t>0x0F</t>
  </si>
  <si>
    <t>0x500F</t>
  </si>
  <si>
    <t>0x5225</t>
  </si>
  <si>
    <t>0x2F</t>
  </si>
  <si>
    <t>0x5227</t>
  </si>
  <si>
    <t>0x5231</t>
  </si>
  <si>
    <t>0x19</t>
  </si>
  <si>
    <t>0x5245</t>
  </si>
  <si>
    <t>0x5252</t>
  </si>
  <si>
    <t>0x5253</t>
  </si>
  <si>
    <t>0x5254</t>
  </si>
  <si>
    <t>0x5255</t>
  </si>
  <si>
    <t>0xB4</t>
  </si>
  <si>
    <t>0x5272</t>
  </si>
  <si>
    <t>0x5273</t>
  </si>
  <si>
    <t>0x5282</t>
  </si>
  <si>
    <t>0x5283</t>
  </si>
  <si>
    <t>0x5286</t>
  </si>
  <si>
    <t>0x5287</t>
  </si>
  <si>
    <t>0x5D</t>
  </si>
  <si>
    <t>0x1C40</t>
  </si>
  <si>
    <t>CLK_OFF</t>
  </si>
  <si>
    <t>0x1010</t>
  </si>
  <si>
    <t>DATA_LANE_CONFIG</t>
  </si>
  <si>
    <t>0x100C</t>
  </si>
  <si>
    <t>Video Output Configuration</t>
  </si>
  <si>
    <t>0x100D</t>
  </si>
  <si>
    <t>0x100E</t>
  </si>
  <si>
    <t>0x100F</t>
  </si>
  <si>
    <t>0x1016</t>
  </si>
  <si>
    <t>0x1017</t>
  </si>
  <si>
    <t>0x1045</t>
  </si>
  <si>
    <t>0x1047</t>
  </si>
  <si>
    <t>0x1060</t>
  </si>
  <si>
    <t>0x1071</t>
  </si>
  <si>
    <t>0x10C2</t>
  </si>
  <si>
    <t>0x10C3</t>
  </si>
  <si>
    <t>0x10C4</t>
  </si>
  <si>
    <t>0x10C5</t>
  </si>
  <si>
    <t>0x10D0</t>
  </si>
  <si>
    <t>0x10D4</t>
  </si>
  <si>
    <t>0x10D5</t>
  </si>
  <si>
    <t>0x2020</t>
  </si>
  <si>
    <t>0x2100</t>
  </si>
  <si>
    <t>0x2F05</t>
  </si>
  <si>
    <t>0x2F06</t>
  </si>
  <si>
    <t>0x2F07</t>
  </si>
  <si>
    <t>0x3071</t>
  </si>
  <si>
    <t>0x0828</t>
  </si>
  <si>
    <t>OUTPUT_MODE</t>
  </si>
  <si>
    <t>0x0800</t>
  </si>
  <si>
    <t>HMAX</t>
  </si>
  <si>
    <t>0x0801</t>
  </si>
  <si>
    <t>0x4010</t>
  </si>
  <si>
    <t>PLLSETUP</t>
  </si>
  <si>
    <t>0x4015</t>
  </si>
  <si>
    <t>PRETIME</t>
  </si>
  <si>
    <t>0x4016</t>
  </si>
  <si>
    <t>0x5265</t>
  </si>
  <si>
    <t>RANDNM0</t>
  </si>
  <si>
    <t>0x5266</t>
  </si>
  <si>
    <t>0x5267</t>
  </si>
  <si>
    <t>0x5281</t>
  </si>
  <si>
    <t>RANDNM7</t>
  </si>
  <si>
    <t>0x21BE</t>
  </si>
  <si>
    <t>DIVSELPRE</t>
  </si>
  <si>
    <t>0x21BF</t>
  </si>
  <si>
    <t>DIVSEL</t>
  </si>
  <si>
    <t>0x1048</t>
  </si>
  <si>
    <t>FMOD</t>
  </si>
  <si>
    <t>0x1049</t>
  </si>
  <si>
    <t>0x104B</t>
  </si>
  <si>
    <t>FMODRange</t>
  </si>
  <si>
    <t>0x2108</t>
  </si>
  <si>
    <t>FRAME_TIME[31:24]</t>
  </si>
  <si>
    <t>0x2109</t>
  </si>
  <si>
    <t>FRAME_TIME[23:16]</t>
  </si>
  <si>
    <t>0x210A</t>
  </si>
  <si>
    <t>FRAME_TIME[15:8]</t>
  </si>
  <si>
    <t>0x210B</t>
  </si>
  <si>
    <t>FRAME_TIME[7:0]</t>
  </si>
  <si>
    <t>0x21E8</t>
  </si>
  <si>
    <t>PHASE_COUNT</t>
  </si>
  <si>
    <t>0x21C0</t>
  </si>
  <si>
    <t>Px_PREHEAT_ENABLE</t>
  </si>
  <si>
    <t>0x21C2</t>
  </si>
  <si>
    <t>Px_PREMIX_ENABLE</t>
  </si>
  <si>
    <t>0x2120</t>
  </si>
  <si>
    <t>P0_INTEGRATION[31:24]</t>
  </si>
  <si>
    <t>0x2121</t>
  </si>
  <si>
    <t>P0_INTEGRATION[23:16]</t>
  </si>
  <si>
    <t>0x2122</t>
  </si>
  <si>
    <t>P0_INTEGRATION[15:8]</t>
  </si>
  <si>
    <t>0x2123</t>
  </si>
  <si>
    <t>P0_INTEGRATION[7:0]</t>
  </si>
  <si>
    <t>0x2124</t>
  </si>
  <si>
    <t>P1_INTEGRATION[31:24]</t>
  </si>
  <si>
    <t>0x2125</t>
  </si>
  <si>
    <t>P1_INTEGRATION[23:16]</t>
  </si>
  <si>
    <t>0x2126</t>
  </si>
  <si>
    <t>P1_INTEGRATION[15:8]</t>
  </si>
  <si>
    <t>0x2127</t>
  </si>
  <si>
    <t>P1_INTEGRATION[7:0]</t>
  </si>
  <si>
    <t>0x2128</t>
  </si>
  <si>
    <t>P2_INTEGRATION[31:24]</t>
  </si>
  <si>
    <t>0x2129</t>
  </si>
  <si>
    <t>P2_INTEGRATION[23:16]</t>
  </si>
  <si>
    <t>0x212A</t>
  </si>
  <si>
    <t>P2_INTEGRATION[15:8]</t>
  </si>
  <si>
    <t>0x212B</t>
  </si>
  <si>
    <t>P2_INTEGRATION[7:0]</t>
  </si>
  <si>
    <t>0x212C</t>
  </si>
  <si>
    <t>P3_INTEGRATION[31:24]</t>
  </si>
  <si>
    <t>0x212D</t>
  </si>
  <si>
    <t>P3_INTEGRATION[23:16]</t>
  </si>
  <si>
    <t>0x212E</t>
  </si>
  <si>
    <t>P3_INTEGRATION[15:8]</t>
  </si>
  <si>
    <t>0x212F</t>
  </si>
  <si>
    <t>P3_INTEGRATION[7:0]</t>
  </si>
  <si>
    <t>0x2130</t>
  </si>
  <si>
    <t>P4_INTEGRATION[31:24]</t>
  </si>
  <si>
    <t>0x2131</t>
  </si>
  <si>
    <t>P4_INTEGRATION[23:16]</t>
  </si>
  <si>
    <t>0x2132</t>
  </si>
  <si>
    <t>P4_INTEGRATION[15:8]</t>
  </si>
  <si>
    <t>0x2133</t>
  </si>
  <si>
    <t>P4_INTEGRATION[7:0]</t>
  </si>
  <si>
    <t>0x2134</t>
  </si>
  <si>
    <t>P5_INTEGRATION[31:24]</t>
  </si>
  <si>
    <t>0x2135</t>
  </si>
  <si>
    <t>P5_INTEGRATION[23:16]</t>
  </si>
  <si>
    <t>0x2136</t>
  </si>
  <si>
    <t>P5_INTEGRATION[15:8]</t>
  </si>
  <si>
    <t>0x2137</t>
  </si>
  <si>
    <t>P5_INTEGRATION[7:0]</t>
  </si>
  <si>
    <t>0x2138</t>
  </si>
  <si>
    <t>P6_INTEGRATION[31:24]</t>
  </si>
  <si>
    <t>0x2139</t>
  </si>
  <si>
    <t>P6_INTEGRATION[23:16]</t>
  </si>
  <si>
    <t>0x213A</t>
  </si>
  <si>
    <t>P6_INTEGRATION[15:8]</t>
  </si>
  <si>
    <t>0x213B</t>
  </si>
  <si>
    <t>P6_INTEGRATION[7:0]</t>
  </si>
  <si>
    <t>0x213C</t>
  </si>
  <si>
    <t>P7_INTEGRATION[31:24]</t>
  </si>
  <si>
    <t>0x213D</t>
  </si>
  <si>
    <t>P7_INTEGRATION[23:16]</t>
  </si>
  <si>
    <t>0x213E</t>
  </si>
  <si>
    <t>P7_INTEGRATION[15:8]</t>
  </si>
  <si>
    <t>0x213F</t>
  </si>
  <si>
    <t>P7_INTEGRATION[7:0]</t>
  </si>
  <si>
    <t>0x21B4</t>
  </si>
  <si>
    <t>P10_PHASE_SHIFT</t>
  </si>
  <si>
    <t>0x21B5</t>
  </si>
  <si>
    <t>P32_PHASE_SHIFT</t>
  </si>
  <si>
    <t>0x21B6</t>
  </si>
  <si>
    <t>P54_PHASE_SHIFT</t>
  </si>
  <si>
    <t>0x21B7</t>
  </si>
  <si>
    <t>P76_PHASE_SHIFT</t>
  </si>
  <si>
    <t>0x0804</t>
  </si>
  <si>
    <t>ROI_COL_START</t>
  </si>
  <si>
    <t>0x0805</t>
  </si>
  <si>
    <t>0x0806</t>
  </si>
  <si>
    <t>ROI_COL_WIDTH</t>
  </si>
  <si>
    <t>0x0807</t>
  </si>
  <si>
    <t>0x0808</t>
  </si>
  <si>
    <t>ROI_ROW_START</t>
  </si>
  <si>
    <t>0x0809</t>
  </si>
  <si>
    <t>0x080A</t>
  </si>
  <si>
    <t>ROI_ROW_END</t>
  </si>
  <si>
    <t>0x080B</t>
  </si>
  <si>
    <t>0x080C</t>
  </si>
  <si>
    <t>0x080D</t>
  </si>
  <si>
    <t>0x14A5</t>
  </si>
  <si>
    <t>0x1433</t>
  </si>
  <si>
    <t>0x14BB</t>
  </si>
  <si>
    <t>0x0824</t>
  </si>
  <si>
    <t>0x1001</t>
  </si>
  <si>
    <t>STREAM</t>
  </si>
  <si>
    <t>0x477C</t>
  </si>
  <si>
    <t>0x0A</t>
  </si>
  <si>
    <t>0xD4</t>
  </si>
  <si>
    <t>0x4964</t>
  </si>
  <si>
    <t>0x4965</t>
  </si>
  <si>
    <t>0x4967</t>
  </si>
  <si>
    <t>0x4994</t>
  </si>
  <si>
    <t>0x4995</t>
  </si>
  <si>
    <t>0x4997</t>
  </si>
  <si>
    <t>0x49D9</t>
  </si>
  <si>
    <t>0x49E3</t>
  </si>
  <si>
    <t>0x49EC</t>
  </si>
  <si>
    <t>0x49ED</t>
  </si>
  <si>
    <t>0x4A09</t>
  </si>
  <si>
    <t>0x4A0F</t>
  </si>
  <si>
    <t>0x4A15</t>
  </si>
  <si>
    <t>0x4A21</t>
  </si>
  <si>
    <t>0x4A2A</t>
  </si>
  <si>
    <t>0x4A2B</t>
  </si>
  <si>
    <t>0x4A2D</t>
  </si>
  <si>
    <t>0x4A2F</t>
  </si>
  <si>
    <t>0x4A39</t>
  </si>
  <si>
    <t>0x4A5A</t>
  </si>
  <si>
    <t>0x4A5B</t>
  </si>
  <si>
    <t>0x4A5D</t>
  </si>
  <si>
    <t>0x4A8A</t>
  </si>
  <si>
    <t>0x4A8B</t>
  </si>
  <si>
    <t>0x4A8D</t>
  </si>
  <si>
    <t>0x4AFE</t>
  </si>
  <si>
    <t>0x4AFF</t>
  </si>
  <si>
    <t>0x4B01</t>
  </si>
  <si>
    <t>0x4B3E</t>
  </si>
  <si>
    <t>0x4B3F</t>
  </si>
  <si>
    <t>0x4B41</t>
  </si>
  <si>
    <t>0x4B6A</t>
  </si>
  <si>
    <t>0x4B6B</t>
  </si>
  <si>
    <t>0x4B6D</t>
  </si>
  <si>
    <t>0x4B96</t>
  </si>
  <si>
    <t>0x4B97</t>
  </si>
  <si>
    <t>0x4B99</t>
  </si>
  <si>
    <t>0x4BBF</t>
  </si>
  <si>
    <t>0x4BD7</t>
  </si>
  <si>
    <t>0x4BDF</t>
  </si>
  <si>
    <t>0x4BFE</t>
  </si>
  <si>
    <t>0x4BFF</t>
  </si>
  <si>
    <t>0x4C07</t>
  </si>
  <si>
    <t>0x4C11</t>
  </si>
  <si>
    <t>0x4C68</t>
  </si>
  <si>
    <t>0x4C69</t>
  </si>
  <si>
    <t>0x4C6B</t>
  </si>
  <si>
    <t>0x4C7E</t>
  </si>
  <si>
    <t>0x4C7F</t>
  </si>
  <si>
    <t>0x4C81</t>
  </si>
  <si>
    <t>0x4C8A</t>
  </si>
  <si>
    <t>0x4C8B</t>
  </si>
  <si>
    <t>0x4D02</t>
  </si>
  <si>
    <t>0x4D03</t>
  </si>
  <si>
    <t>0x4D08</t>
  </si>
  <si>
    <t>0x4D09</t>
  </si>
  <si>
    <t>0x4D0A</t>
  </si>
  <si>
    <t>0x4D0B</t>
  </si>
  <si>
    <t>0x4D0E</t>
  </si>
  <si>
    <t>0x4D0F</t>
  </si>
  <si>
    <t>0x4D14</t>
  </si>
  <si>
    <t>0x4D15</t>
  </si>
  <si>
    <t>0x4D16</t>
  </si>
  <si>
    <t>0x4D17</t>
  </si>
  <si>
    <t>0x4D28</t>
  </si>
  <si>
    <t>0x4D29</t>
  </si>
  <si>
    <t>0xA9</t>
  </si>
  <si>
    <t>0x4D2E</t>
  </si>
  <si>
    <t>0x4D2F</t>
  </si>
  <si>
    <t>0x4D3A</t>
  </si>
  <si>
    <t>0x4D3B</t>
  </si>
  <si>
    <t>0x4D5A</t>
  </si>
  <si>
    <t>0x4D5B</t>
  </si>
  <si>
    <t>0x4D60</t>
  </si>
  <si>
    <t>0x4D61</t>
  </si>
  <si>
    <t>0x4D62</t>
  </si>
  <si>
    <t>0x4D63</t>
  </si>
  <si>
    <t>0x4D66</t>
  </si>
  <si>
    <t>0x4D67</t>
  </si>
  <si>
    <t>0x4D6C</t>
  </si>
  <si>
    <t>0x4D6D</t>
  </si>
  <si>
    <t>0x4D6E</t>
  </si>
  <si>
    <t>0x4D6F</t>
  </si>
  <si>
    <t>0x4D88</t>
  </si>
  <si>
    <t>0x4D89</t>
  </si>
  <si>
    <t>0x4D8A</t>
  </si>
  <si>
    <t>0x4D8B</t>
  </si>
  <si>
    <t>0x4D8C</t>
  </si>
  <si>
    <t>0x4D8D</t>
  </si>
  <si>
    <t>0x4D8E</t>
  </si>
  <si>
    <t>0x4D8F</t>
  </si>
  <si>
    <t>0x4D90</t>
  </si>
  <si>
    <t>0x4D91</t>
  </si>
  <si>
    <t>0x4D92</t>
  </si>
  <si>
    <t>0x4D93</t>
  </si>
  <si>
    <t>0x4D94</t>
  </si>
  <si>
    <t>0x4D95</t>
  </si>
  <si>
    <t>0x4D96</t>
  </si>
  <si>
    <t>0x4D97</t>
  </si>
  <si>
    <t>output mode</t>
  </si>
  <si>
    <t>lane</t>
  </si>
  <si>
    <t>speed</t>
  </si>
  <si>
    <t>readout time(us)</t>
  </si>
  <si>
    <t>ms</t>
  </si>
  <si>
    <t>A-B
A+B
RawA
RawB</t>
  </si>
  <si>
    <t>0x0E78</t>
  </si>
  <si>
    <t>0x0750</t>
  </si>
  <si>
    <t>0x0640</t>
  </si>
  <si>
    <t>0x0584</t>
  </si>
  <si>
    <t>0x049E</t>
  </si>
  <si>
    <t>0x0860</t>
  </si>
  <si>
    <t>0x0444</t>
  </si>
  <si>
    <t>0x03A8</t>
  </si>
  <si>
    <t>0x033A</t>
  </si>
  <si>
    <t>0x02B6</t>
  </si>
  <si>
    <t>RawA&amp;B</t>
  </si>
  <si>
    <t>0x1A80</t>
  </si>
  <si>
    <t>0x0D54</t>
  </si>
  <si>
    <t>0x0B60</t>
  </si>
  <si>
    <t>0x0A06</t>
  </si>
  <si>
    <t>0x0E60</t>
  </si>
  <si>
    <t>0x0744</t>
  </si>
  <si>
    <t>0x0636</t>
  </si>
  <si>
    <t>0x057A</t>
  </si>
  <si>
    <t>0x0514</t>
  </si>
  <si>
    <t>DataLanes</t>
  </si>
  <si>
    <t>MIPI speed</t>
  </si>
  <si>
    <t>0x02</t>
  </si>
  <si>
    <t>0x58</t>
  </si>
  <si>
    <t>0x09</t>
  </si>
  <si>
    <t>0x99</t>
  </si>
  <si>
    <t>0x4B</t>
  </si>
  <si>
    <t>0x0C</t>
  </si>
  <si>
    <t>0x1C</t>
  </si>
  <si>
    <t>0x3A</t>
  </si>
  <si>
    <t>0xC5</t>
  </si>
  <si>
    <t>0xB0</t>
  </si>
  <si>
    <t>0xCC</t>
  </si>
  <si>
    <t>0x9D</t>
  </si>
  <si>
    <t>0x05</t>
  </si>
  <si>
    <t>0x80</t>
  </si>
  <si>
    <t>0x17</t>
  </si>
  <si>
    <t>0x0D</t>
  </si>
  <si>
    <t>0x86</t>
  </si>
  <si>
    <t>0x0B</t>
  </si>
  <si>
    <t>0x75</t>
  </si>
  <si>
    <t>0x62</t>
  </si>
  <si>
    <t>0x60</t>
  </si>
  <si>
    <t>0x0878</t>
  </si>
  <si>
    <t>0x0450</t>
  </si>
  <si>
    <t>0x03B2</t>
  </si>
  <si>
    <t>0x0344</t>
  </si>
  <si>
    <t>0x02BE</t>
  </si>
  <si>
    <t>0x0560</t>
  </si>
  <si>
    <t>0x02C4</t>
  </si>
  <si>
    <t>0x0E80</t>
  </si>
  <si>
    <t>0x0754</t>
  </si>
  <si>
    <t>0x0644</t>
  </si>
  <si>
    <t>0x0586</t>
  </si>
  <si>
    <t>Trigger mode</t>
  </si>
  <si>
    <t>1: Software Triggered Mode</t>
  </si>
  <si>
    <t>0x7A</t>
  </si>
  <si>
    <t xml:space="preserve">2: Continuous Mode </t>
  </si>
  <si>
    <t>Statistics</t>
  </si>
  <si>
    <t>1: Enable</t>
  </si>
  <si>
    <t>Statistics mode</t>
  </si>
  <si>
    <t>0: Error Flag</t>
  </si>
  <si>
    <t>FLIP &amp; MIRROR</t>
  </si>
  <si>
    <t>1: Vertical</t>
  </si>
  <si>
    <t>1: Horizontal</t>
  </si>
  <si>
    <t>Binning</t>
  </si>
  <si>
    <t>1: 2x2</t>
  </si>
  <si>
    <t>2: 4x4</t>
  </si>
  <si>
    <t>3: 8x8</t>
  </si>
  <si>
    <t>VGA</t>
  </si>
  <si>
    <t>QVGA</t>
  </si>
  <si>
    <t>Release notes:
V1.3: 
- Fix to PRETIME timing</t>
  </si>
  <si>
    <t>v1.3 Melexis register calculator: 14/12/2023 - Created by TPT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</si>
</sst>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rial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FFFF"/>
      <name val="Arial"/>
      <family val="2"/>
    </font>
    <font>
      <sz val="11"/>
      <color theme="0"/>
      <name val="Calibri"/>
      <family val="2"/>
    </font>
    <font>
      <sz val="11"/>
      <color rgb="FF65BBA9"/>
      <name val="Calibri"/>
      <family val="2"/>
    </font>
    <font>
      <b/>
      <sz val="11"/>
      <color theme="1"/>
      <name val="Calibri"/>
      <family val="2"/>
    </font>
    <font>
      <sz val="11"/>
      <color theme="4"/>
      <name val="Calibri"/>
      <family val="2"/>
    </font>
    <font>
      <sz val="1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5BBA9"/>
        <bgColor rgb="FF65BBA9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65BBA9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65BBA9"/>
      </right>
      <top/>
      <bottom/>
      <diagonal/>
    </border>
    <border>
      <left/>
      <right style="thin">
        <color rgb="FF65BBA9"/>
      </right>
      <top/>
      <bottom/>
      <diagonal/>
    </border>
    <border>
      <left/>
      <right/>
      <top/>
      <bottom style="thin">
        <color rgb="FF65BBA9"/>
      </bottom>
      <diagonal/>
    </border>
    <border>
      <left style="medium">
        <color rgb="FF000000"/>
      </left>
      <right/>
      <top/>
      <bottom style="thin">
        <color rgb="FF65BBA9"/>
      </bottom>
      <diagonal/>
    </border>
    <border>
      <left/>
      <right/>
      <top/>
      <bottom style="thin">
        <color rgb="FF65BBA9"/>
      </bottom>
      <diagonal/>
    </border>
    <border>
      <left/>
      <right style="thin">
        <color rgb="FF65BBA9"/>
      </right>
      <top/>
      <bottom style="thin">
        <color rgb="FF65BBA9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 wrapText="1"/>
    </xf>
    <xf numFmtId="0" fontId="3" fillId="0" borderId="0" xfId="0" applyFont="1"/>
    <xf numFmtId="49" fontId="2" fillId="0" borderId="1" xfId="0" applyNumberFormat="1" applyFont="1" applyBorder="1" applyAlignment="1">
      <alignment horizontal="right" wrapText="1"/>
    </xf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2" fillId="0" borderId="3" xfId="0" applyFont="1" applyBorder="1"/>
    <xf numFmtId="49" fontId="2" fillId="0" borderId="4" xfId="0" applyNumberFormat="1" applyFont="1" applyBorder="1" applyAlignment="1">
      <alignment horizontal="right" wrapText="1"/>
    </xf>
    <xf numFmtId="0" fontId="4" fillId="2" borderId="5" xfId="0" applyFont="1" applyFill="1" applyBorder="1" applyAlignment="1">
      <alignment horizontal="right"/>
    </xf>
    <xf numFmtId="0" fontId="2" fillId="0" borderId="0" xfId="0" applyFont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6" xfId="0" applyFont="1" applyBorder="1" applyAlignment="1">
      <alignment horizontal="right"/>
    </xf>
    <xf numFmtId="0" fontId="5" fillId="2" borderId="5" xfId="0" applyFont="1" applyFill="1" applyBorder="1" applyAlignment="1">
      <alignment horizontal="right"/>
    </xf>
    <xf numFmtId="49" fontId="2" fillId="0" borderId="0" xfId="0" applyNumberFormat="1" applyFont="1" applyAlignment="1">
      <alignment horizontal="right" wrapText="1"/>
    </xf>
    <xf numFmtId="0" fontId="5" fillId="2" borderId="7" xfId="0" applyFont="1" applyFill="1" applyBorder="1" applyAlignment="1">
      <alignment horizontal="right"/>
    </xf>
    <xf numFmtId="49" fontId="5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49" fontId="2" fillId="0" borderId="6" xfId="0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0" fontId="2" fillId="0" borderId="4" xfId="0" applyFont="1" applyBorder="1" applyAlignment="1">
      <alignment horizontal="right" vertical="center" wrapText="1"/>
    </xf>
    <xf numFmtId="1" fontId="6" fillId="0" borderId="0" xfId="0" applyNumberFormat="1" applyFont="1" applyAlignment="1">
      <alignment horizontal="right"/>
    </xf>
    <xf numFmtId="0" fontId="2" fillId="0" borderId="8" xfId="0" applyFont="1" applyBorder="1"/>
    <xf numFmtId="49" fontId="2" fillId="0" borderId="9" xfId="0" applyNumberFormat="1" applyFont="1" applyBorder="1" applyAlignment="1">
      <alignment horizontal="right" wrapText="1"/>
    </xf>
    <xf numFmtId="0" fontId="5" fillId="2" borderId="10" xfId="0" applyFont="1" applyFill="1" applyBorder="1" applyAlignment="1">
      <alignment horizontal="right"/>
    </xf>
    <xf numFmtId="0" fontId="2" fillId="0" borderId="11" xfId="0" applyFont="1" applyBorder="1"/>
    <xf numFmtId="0" fontId="7" fillId="0" borderId="12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1" fontId="2" fillId="0" borderId="14" xfId="0" applyNumberFormat="1" applyFont="1" applyBorder="1" applyAlignment="1">
      <alignment horizontal="right"/>
    </xf>
    <xf numFmtId="0" fontId="6" fillId="0" borderId="0" xfId="0" applyFont="1" applyAlignment="1">
      <alignment horizontal="right"/>
    </xf>
    <xf numFmtId="0" fontId="5" fillId="2" borderId="5" xfId="0" applyFont="1" applyFill="1" applyBorder="1" applyAlignment="1">
      <alignment horizontal="left"/>
    </xf>
    <xf numFmtId="0" fontId="5" fillId="2" borderId="5" xfId="0" applyFont="1" applyFill="1" applyBorder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15" xfId="0" applyFont="1" applyBorder="1"/>
    <xf numFmtId="0" fontId="9" fillId="2" borderId="5" xfId="0" applyFont="1" applyFill="1" applyBorder="1"/>
    <xf numFmtId="0" fontId="9" fillId="0" borderId="0" xfId="0" applyFont="1"/>
    <xf numFmtId="0" fontId="10" fillId="0" borderId="0" xfId="0" applyFont="1"/>
    <xf numFmtId="0" fontId="0" fillId="0" borderId="5" xfId="0" applyBorder="1"/>
    <xf numFmtId="1" fontId="2" fillId="0" borderId="5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0" fontId="2" fillId="0" borderId="0" xfId="0" applyFont="1" applyAlignment="1">
      <alignment horizontal="left" vertical="center"/>
    </xf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Normale" xfId="0" builtinId="0"/>
  </cellStyles>
  <dxfs count="24"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>
      <selection activeCell="F2" sqref="F2"/>
    </sheetView>
  </sheetViews>
  <sheetFormatPr defaultColWidth="12.625" defaultRowHeight="15" customHeight="1" x14ac:dyDescent="0.2"/>
  <cols>
    <col min="1" max="1" width="115.125" customWidth="1"/>
    <col min="2" max="26" width="7.625" customWidth="1"/>
  </cols>
  <sheetData>
    <row r="1" spans="1:1" x14ac:dyDescent="0.25">
      <c r="A1" s="1" t="s">
        <v>720</v>
      </c>
    </row>
    <row r="2" spans="1:1" ht="75" customHeight="1" x14ac:dyDescent="0.2">
      <c r="A2" s="2" t="s">
        <v>719</v>
      </c>
    </row>
    <row r="3" spans="1:1" ht="125.25" customHeight="1" x14ac:dyDescent="0.2">
      <c r="A3" s="2" t="s">
        <v>0</v>
      </c>
    </row>
    <row r="5" spans="1:1" x14ac:dyDescent="0.25">
      <c r="A5" s="3" t="s">
        <v>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abSelected="1" topLeftCell="A7" zoomScaleNormal="100" workbookViewId="0">
      <selection activeCell="C25" sqref="C25"/>
    </sheetView>
  </sheetViews>
  <sheetFormatPr defaultColWidth="12.625" defaultRowHeight="15" customHeight="1" x14ac:dyDescent="0.2"/>
  <cols>
    <col min="1" max="1" width="28.125" customWidth="1"/>
    <col min="2" max="2" width="22.375" customWidth="1"/>
    <col min="3" max="3" width="13.875" customWidth="1"/>
    <col min="4" max="4" width="7.625" customWidth="1"/>
    <col min="5" max="5" width="13.875" customWidth="1"/>
    <col min="6" max="6" width="7.625" customWidth="1"/>
    <col min="7" max="7" width="13.875" customWidth="1"/>
    <col min="8" max="26" width="7.625" customWidth="1"/>
  </cols>
  <sheetData>
    <row r="1" spans="1:11" x14ac:dyDescent="0.25">
      <c r="A1" s="4"/>
      <c r="B1" s="5"/>
      <c r="C1" s="6"/>
      <c r="D1" s="6"/>
      <c r="E1" s="6"/>
      <c r="F1" s="6"/>
      <c r="G1" s="6"/>
      <c r="H1" s="7"/>
    </row>
    <row r="2" spans="1:11" x14ac:dyDescent="0.25">
      <c r="A2" s="8" t="s">
        <v>2</v>
      </c>
      <c r="B2" s="9">
        <v>4</v>
      </c>
      <c r="C2" s="10"/>
      <c r="D2" s="10"/>
      <c r="E2" s="10"/>
      <c r="F2" s="10"/>
      <c r="G2" s="10"/>
      <c r="H2" s="11"/>
    </row>
    <row r="3" spans="1:11" x14ac:dyDescent="0.25">
      <c r="A3" s="8" t="s">
        <v>3</v>
      </c>
      <c r="B3" s="9">
        <v>960</v>
      </c>
      <c r="C3" s="10"/>
      <c r="D3" s="10"/>
      <c r="E3" s="10"/>
      <c r="F3" s="10"/>
      <c r="G3" s="10"/>
      <c r="H3" s="11"/>
    </row>
    <row r="4" spans="1:11" x14ac:dyDescent="0.25">
      <c r="A4" s="8" t="s">
        <v>4</v>
      </c>
      <c r="B4" s="9">
        <v>40</v>
      </c>
      <c r="C4" s="10"/>
      <c r="D4" s="10"/>
      <c r="E4" s="10"/>
      <c r="F4" s="10"/>
      <c r="G4" s="10"/>
      <c r="H4" s="11"/>
    </row>
    <row r="5" spans="1:11" x14ac:dyDescent="0.25">
      <c r="A5" s="8" t="s">
        <v>5</v>
      </c>
      <c r="B5" s="9">
        <v>400</v>
      </c>
      <c r="C5" s="10"/>
      <c r="D5" s="12"/>
      <c r="E5" s="10"/>
      <c r="F5" s="10"/>
      <c r="G5" s="10"/>
      <c r="H5" s="13"/>
    </row>
    <row r="6" spans="1:11" x14ac:dyDescent="0.25">
      <c r="A6" s="8" t="s">
        <v>6</v>
      </c>
      <c r="B6" s="9">
        <v>4</v>
      </c>
      <c r="C6" s="10"/>
      <c r="D6" s="12"/>
      <c r="E6" s="10"/>
      <c r="F6" s="10"/>
      <c r="G6" s="10"/>
      <c r="H6" s="13"/>
    </row>
    <row r="7" spans="1:11" x14ac:dyDescent="0.25">
      <c r="A7" s="8" t="s">
        <v>7</v>
      </c>
      <c r="B7" s="9" t="s">
        <v>8</v>
      </c>
      <c r="C7" s="10"/>
      <c r="D7" s="12"/>
      <c r="E7" s="10"/>
      <c r="F7" s="10"/>
      <c r="G7" s="10"/>
      <c r="H7" s="13"/>
    </row>
    <row r="8" spans="1:11" x14ac:dyDescent="0.25">
      <c r="A8" s="8" t="s">
        <v>9</v>
      </c>
      <c r="B8" s="9" t="s">
        <v>705</v>
      </c>
      <c r="C8" s="10"/>
      <c r="D8" s="12"/>
      <c r="E8" s="10"/>
      <c r="F8" s="10"/>
      <c r="G8" s="10"/>
      <c r="H8" s="13"/>
    </row>
    <row r="9" spans="1:11" x14ac:dyDescent="0.25">
      <c r="A9" s="8" t="s">
        <v>11</v>
      </c>
      <c r="B9" s="9" t="s">
        <v>12</v>
      </c>
      <c r="C9" s="10"/>
      <c r="D9" s="12"/>
      <c r="E9" s="10"/>
      <c r="F9" s="12"/>
      <c r="G9" s="10"/>
      <c r="H9" s="13"/>
    </row>
    <row r="10" spans="1:11" ht="30" x14ac:dyDescent="0.25">
      <c r="A10" s="8" t="s">
        <v>13</v>
      </c>
      <c r="B10" s="9">
        <v>27</v>
      </c>
      <c r="C10" s="10"/>
      <c r="D10" s="12"/>
      <c r="E10" s="10"/>
      <c r="F10" s="12"/>
      <c r="G10" s="10"/>
      <c r="H10" s="13"/>
    </row>
    <row r="11" spans="1:11" x14ac:dyDescent="0.25">
      <c r="A11" s="8" t="s">
        <v>14</v>
      </c>
      <c r="B11" s="14">
        <v>0</v>
      </c>
      <c r="C11" s="15" t="s">
        <v>15</v>
      </c>
      <c r="D11" s="14">
        <v>180</v>
      </c>
      <c r="E11" s="15" t="s">
        <v>16</v>
      </c>
      <c r="F11" s="14">
        <v>90</v>
      </c>
      <c r="G11" s="15" t="s">
        <v>17</v>
      </c>
      <c r="H11" s="16">
        <v>270</v>
      </c>
      <c r="K11" s="10"/>
    </row>
    <row r="12" spans="1:11" x14ac:dyDescent="0.25">
      <c r="A12" s="8" t="s">
        <v>18</v>
      </c>
      <c r="B12" s="14">
        <v>0</v>
      </c>
      <c r="C12" s="15" t="s">
        <v>19</v>
      </c>
      <c r="D12" s="14">
        <v>0</v>
      </c>
      <c r="E12" s="15" t="s">
        <v>20</v>
      </c>
      <c r="F12" s="14">
        <v>0</v>
      </c>
      <c r="G12" s="15" t="s">
        <v>21</v>
      </c>
      <c r="H12" s="16">
        <v>0</v>
      </c>
    </row>
    <row r="13" spans="1:11" x14ac:dyDescent="0.25">
      <c r="A13" s="8"/>
      <c r="B13" s="17"/>
      <c r="C13" s="18"/>
      <c r="D13" s="18"/>
      <c r="E13" s="18"/>
      <c r="F13" s="18"/>
      <c r="G13" s="18"/>
      <c r="H13" s="19"/>
    </row>
    <row r="14" spans="1:11" x14ac:dyDescent="0.25">
      <c r="A14" s="8" t="s">
        <v>22</v>
      </c>
      <c r="B14" s="14">
        <v>0</v>
      </c>
      <c r="C14" s="10"/>
      <c r="D14" s="12"/>
      <c r="E14" s="10"/>
      <c r="F14" s="12"/>
      <c r="G14" s="10"/>
      <c r="H14" s="13"/>
    </row>
    <row r="15" spans="1:11" x14ac:dyDescent="0.25">
      <c r="A15" s="8" t="s">
        <v>23</v>
      </c>
      <c r="B15" s="17"/>
      <c r="C15" s="10"/>
      <c r="D15" s="12"/>
      <c r="E15" s="10"/>
      <c r="F15" s="12"/>
      <c r="G15" s="10"/>
      <c r="H15" s="13"/>
    </row>
    <row r="16" spans="1:11" x14ac:dyDescent="0.25">
      <c r="A16" s="8" t="s">
        <v>24</v>
      </c>
      <c r="B16" s="14" t="s">
        <v>25</v>
      </c>
      <c r="C16" s="15" t="s">
        <v>26</v>
      </c>
      <c r="D16" s="14" t="s">
        <v>25</v>
      </c>
      <c r="E16" s="15" t="s">
        <v>27</v>
      </c>
      <c r="F16" s="14" t="s">
        <v>25</v>
      </c>
      <c r="G16" s="15" t="s">
        <v>28</v>
      </c>
      <c r="H16" s="16" t="s">
        <v>25</v>
      </c>
    </row>
    <row r="17" spans="1:12" x14ac:dyDescent="0.25">
      <c r="A17" s="8" t="s">
        <v>29</v>
      </c>
      <c r="B17" s="14" t="s">
        <v>25</v>
      </c>
      <c r="C17" s="15" t="s">
        <v>30</v>
      </c>
      <c r="D17" s="14" t="s">
        <v>25</v>
      </c>
      <c r="E17" s="15" t="s">
        <v>31</v>
      </c>
      <c r="F17" s="14" t="s">
        <v>25</v>
      </c>
      <c r="G17" s="15" t="s">
        <v>32</v>
      </c>
      <c r="H17" s="16" t="s">
        <v>25</v>
      </c>
    </row>
    <row r="18" spans="1:12" x14ac:dyDescent="0.25">
      <c r="A18" s="8" t="s">
        <v>33</v>
      </c>
      <c r="B18" s="17"/>
      <c r="C18" s="18"/>
      <c r="D18" s="18"/>
      <c r="E18" s="18"/>
      <c r="F18" s="18"/>
      <c r="G18" s="18"/>
      <c r="H18" s="19"/>
    </row>
    <row r="19" spans="1:12" x14ac:dyDescent="0.25">
      <c r="A19" s="8" t="s">
        <v>34</v>
      </c>
      <c r="B19" s="14" t="s">
        <v>25</v>
      </c>
      <c r="C19" s="15" t="s">
        <v>35</v>
      </c>
      <c r="D19" s="14" t="s">
        <v>25</v>
      </c>
      <c r="E19" s="15" t="s">
        <v>36</v>
      </c>
      <c r="F19" s="14" t="s">
        <v>25</v>
      </c>
      <c r="G19" s="15" t="s">
        <v>37</v>
      </c>
      <c r="H19" s="16" t="s">
        <v>25</v>
      </c>
    </row>
    <row r="20" spans="1:12" x14ac:dyDescent="0.25">
      <c r="A20" s="8" t="s">
        <v>38</v>
      </c>
      <c r="B20" s="14" t="s">
        <v>25</v>
      </c>
      <c r="C20" s="15" t="s">
        <v>39</v>
      </c>
      <c r="D20" s="14" t="s">
        <v>25</v>
      </c>
      <c r="E20" s="15" t="s">
        <v>40</v>
      </c>
      <c r="F20" s="14" t="s">
        <v>25</v>
      </c>
      <c r="G20" s="15" t="s">
        <v>41</v>
      </c>
      <c r="H20" s="16" t="s">
        <v>25</v>
      </c>
    </row>
    <row r="21" spans="1:12" ht="15.75" customHeight="1" x14ac:dyDescent="0.25">
      <c r="A21" s="8"/>
      <c r="B21" s="45" t="s">
        <v>717</v>
      </c>
      <c r="C21" s="12" t="s">
        <v>718</v>
      </c>
      <c r="D21" s="12"/>
      <c r="E21" s="10"/>
      <c r="F21" s="12"/>
      <c r="G21" s="10"/>
      <c r="H21" s="13"/>
    </row>
    <row r="22" spans="1:12" ht="15.75" customHeight="1" x14ac:dyDescent="0.25">
      <c r="A22" s="8" t="s">
        <v>42</v>
      </c>
      <c r="B22" s="14">
        <v>1</v>
      </c>
      <c r="C22" s="14">
        <v>1</v>
      </c>
      <c r="D22" s="12"/>
      <c r="E22" s="10"/>
      <c r="F22" s="12"/>
      <c r="G22" s="10"/>
      <c r="H22" s="13"/>
    </row>
    <row r="23" spans="1:12" ht="15.75" customHeight="1" x14ac:dyDescent="0.25">
      <c r="A23" s="8" t="s">
        <v>43</v>
      </c>
      <c r="B23" s="14">
        <v>640</v>
      </c>
      <c r="C23" s="14">
        <v>320</v>
      </c>
      <c r="D23" s="12"/>
      <c r="E23" s="10"/>
      <c r="F23" s="12"/>
      <c r="G23" s="10"/>
      <c r="H23" s="13"/>
    </row>
    <row r="24" spans="1:12" ht="15.75" customHeight="1" x14ac:dyDescent="0.25">
      <c r="A24" s="8" t="s">
        <v>44</v>
      </c>
      <c r="B24" s="14">
        <v>1</v>
      </c>
      <c r="C24" s="14">
        <v>1</v>
      </c>
      <c r="D24" s="12"/>
      <c r="E24" s="10"/>
      <c r="F24" s="12"/>
      <c r="G24" s="10"/>
      <c r="H24" s="13"/>
    </row>
    <row r="25" spans="1:12" ht="15.75" customHeight="1" x14ac:dyDescent="0.25">
      <c r="A25" s="8" t="s">
        <v>45</v>
      </c>
      <c r="B25" s="14">
        <v>480</v>
      </c>
      <c r="C25" s="14">
        <v>240</v>
      </c>
      <c r="D25" s="12"/>
      <c r="E25" s="10"/>
      <c r="F25" s="12"/>
      <c r="G25" s="10"/>
      <c r="H25" s="13"/>
    </row>
    <row r="26" spans="1:12" ht="15.75" customHeight="1" x14ac:dyDescent="0.25">
      <c r="A26" s="8"/>
      <c r="B26" s="20"/>
      <c r="C26" s="12"/>
      <c r="D26" s="12"/>
      <c r="E26" s="10"/>
      <c r="F26" s="12"/>
      <c r="G26" s="10"/>
      <c r="H26" s="13"/>
    </row>
    <row r="27" spans="1:12" ht="15.75" customHeight="1" x14ac:dyDescent="0.25">
      <c r="A27" s="8" t="s">
        <v>46</v>
      </c>
      <c r="B27" s="14" t="s">
        <v>707</v>
      </c>
      <c r="C27" s="12"/>
      <c r="D27" s="12"/>
      <c r="E27" s="10"/>
      <c r="F27" s="12"/>
      <c r="G27" s="10"/>
      <c r="H27" s="13"/>
    </row>
    <row r="28" spans="1:12" ht="15.75" customHeight="1" x14ac:dyDescent="0.25">
      <c r="A28" s="8" t="s">
        <v>48</v>
      </c>
      <c r="B28" s="14" t="s">
        <v>49</v>
      </c>
      <c r="C28" s="12"/>
      <c r="D28" s="12"/>
      <c r="E28" s="10"/>
      <c r="F28" s="12"/>
      <c r="G28" s="10"/>
      <c r="H28" s="13"/>
    </row>
    <row r="29" spans="1:12" ht="15.75" customHeight="1" x14ac:dyDescent="0.25">
      <c r="A29" s="8"/>
      <c r="B29" s="20"/>
      <c r="C29" s="12"/>
      <c r="D29" s="12"/>
      <c r="E29" s="10"/>
      <c r="F29" s="12"/>
      <c r="G29" s="10"/>
      <c r="H29" s="13"/>
    </row>
    <row r="30" spans="1:12" ht="15.75" customHeight="1" x14ac:dyDescent="0.25">
      <c r="A30" s="21" t="s">
        <v>50</v>
      </c>
      <c r="B30" s="14" t="s">
        <v>25</v>
      </c>
      <c r="C30" s="10"/>
      <c r="D30" s="10"/>
      <c r="E30" s="10"/>
      <c r="F30" s="12"/>
      <c r="G30" s="10"/>
      <c r="H30" s="13"/>
    </row>
    <row r="31" spans="1:12" ht="15.75" customHeight="1" x14ac:dyDescent="0.25">
      <c r="A31" s="21" t="s">
        <v>51</v>
      </c>
      <c r="B31" s="14" t="s">
        <v>25</v>
      </c>
      <c r="C31" s="22"/>
      <c r="D31" s="10"/>
      <c r="E31" s="10"/>
      <c r="F31" s="12"/>
      <c r="G31" s="10"/>
      <c r="H31" s="13"/>
    </row>
    <row r="32" spans="1:12" ht="15.75" customHeight="1" x14ac:dyDescent="0.25">
      <c r="A32" s="21" t="s">
        <v>52</v>
      </c>
      <c r="B32" s="14" t="s">
        <v>25</v>
      </c>
      <c r="C32" s="12"/>
      <c r="D32" s="10"/>
      <c r="E32" s="10"/>
      <c r="F32" s="10"/>
      <c r="G32" s="10"/>
      <c r="H32" s="13"/>
      <c r="L32" s="23"/>
    </row>
    <row r="33" spans="1:8" ht="15.75" customHeight="1" x14ac:dyDescent="0.25">
      <c r="A33" s="8"/>
      <c r="B33" s="20"/>
      <c r="C33" s="12"/>
      <c r="D33" s="10"/>
      <c r="E33" s="10"/>
      <c r="F33" s="10"/>
      <c r="G33" s="10"/>
      <c r="H33" s="11"/>
    </row>
    <row r="34" spans="1:8" ht="15.75" customHeight="1" x14ac:dyDescent="0.25">
      <c r="A34" s="24" t="s">
        <v>53</v>
      </c>
      <c r="B34" s="25">
        <v>78</v>
      </c>
      <c r="C34" s="23"/>
      <c r="D34" s="23"/>
      <c r="E34" s="23"/>
      <c r="F34" s="23"/>
      <c r="G34" s="23"/>
      <c r="H34" s="26"/>
    </row>
    <row r="35" spans="1:8" ht="15.75" customHeight="1" x14ac:dyDescent="0.25">
      <c r="A35" s="15"/>
      <c r="B35" s="12"/>
    </row>
    <row r="36" spans="1:8" ht="15.75" customHeight="1" x14ac:dyDescent="0.25">
      <c r="A36" s="15"/>
      <c r="B36" s="12"/>
    </row>
    <row r="37" spans="1:8" ht="15.75" customHeight="1" x14ac:dyDescent="0.25">
      <c r="A37" s="15"/>
      <c r="B37" s="27" t="s">
        <v>54</v>
      </c>
      <c r="C37" s="28" t="s">
        <v>55</v>
      </c>
      <c r="E37" s="43"/>
      <c r="F37" s="43"/>
    </row>
    <row r="38" spans="1:8" ht="15.75" customHeight="1" x14ac:dyDescent="0.25">
      <c r="A38" s="15" t="s">
        <v>56</v>
      </c>
      <c r="B38" s="29" t="str">
        <f>IF(LEFT(OutputMode,1)="4", IF(MIPI_lane=2, VLOOKUP(MIPI_Speed_MSps,_75027tabD2laneHMax,2),VLOOKUP(MIPI_Speed_MSps,_75027tabD4laneHMax,2)),IF(MIPI_lane=2, VLOOKUP(MIPI_Speed_MSps,_75027tabS2laneHMax,2),VLOOKUP(MIPI_Speed_MSps,_75027tabS4laneHMax,2)))</f>
        <v>0x02B6</v>
      </c>
      <c r="C38" s="29" t="str">
        <f>IF(LEFT(OutputMode,1)="4", IF(MIPI_lane=2, VLOOKUP(MIPI_Speed_MSps,_75026tabD2laneHMax,2),VLOOKUP(MIPI_Speed_MSps,_75026tabD4laneHMax,2)),IF(MIPI_lane=2, VLOOKUP(MIPI_Speed_MSps,_75026tabS2laneHMax,2),VLOOKUP(MIPI_Speed_MSps,_75026tabS4laneHMax,2)))</f>
        <v>0x02B6</v>
      </c>
      <c r="E38" s="43"/>
      <c r="F38" s="43"/>
    </row>
    <row r="39" spans="1:8" ht="15.75" customHeight="1" x14ac:dyDescent="0.25">
      <c r="A39" s="15" t="s">
        <v>57</v>
      </c>
      <c r="B39" s="29">
        <f>HEX2DEC(RIGHT(_75027HMAX,4))</f>
        <v>694</v>
      </c>
      <c r="C39" s="29">
        <f>HEX2DEC(RIGHT(_75026HMAX,4))</f>
        <v>694</v>
      </c>
      <c r="E39" s="44"/>
      <c r="F39" s="43"/>
    </row>
    <row r="40" spans="1:8" ht="15.75" customHeight="1" x14ac:dyDescent="0.25">
      <c r="A40" s="15" t="s">
        <v>58</v>
      </c>
      <c r="B40" s="29">
        <f>IF(LEFT(OutputMode,1)="4", IF(MIPI_lane=2, VLOOKUP(MIPI_Speed_MSps,_75027tabD2laneHMax,3),VLOOKUP(MIPI_Speed_MSps,_75027tabD4laneHMax,3)),IF(MIPI_lane=2, VLOOKUP(MIPI_Speed_MSps,_75027tabS2laneHMax,3),VLOOKUP(MIPI_Speed_MSps,_75027tabS4laneHMax,3)))</f>
        <v>1470</v>
      </c>
      <c r="C40" s="29">
        <f>IF(LEFT(OutputMode,1)="4", IF(MIPI_lane=2, VLOOKUP(MIPI_Speed_MSps,_75026tabD2laneHMax,3),VLOOKUP(MIPI_Speed_MSps,_75026tabD4laneHMax,3)),IF(MIPI_lane=2, VLOOKUP(MIPI_Speed_MSps,_75026tabS2laneHMax,3),VLOOKUP(MIPI_Speed_MSps,_75026tabS4laneHMax,3)))</f>
        <v>780</v>
      </c>
      <c r="E40" s="43"/>
      <c r="F40" s="43"/>
    </row>
    <row r="41" spans="1:8" ht="15.75" customHeight="1" x14ac:dyDescent="0.25">
      <c r="A41" s="15" t="s">
        <v>59</v>
      </c>
      <c r="B41" s="30">
        <f>(HEX2DEC(_75027PRETIME)+HEX2DEC(_75027PX_INTEGRATION)/_75027hmaxVal+7+(HEX2DEC(_75027ROI_ROW_END)-HEX2DEC(_75027ROI_ROW_START)+1)+1+5)*_75027hmaxVal/120</f>
        <v>1931.6333333333334</v>
      </c>
      <c r="C41" s="30">
        <f>(HEX2DEC(_75026PRETIME)+HEX2DEC(_75026PX_INTEGRATION)/_75026hmaxVal+7+(HEX2DEC(_75026ROI_ROW_END)-HEX2DEC(_75026ROI_ROW_START)+1)+1+5)*_75026hmaxVal/120</f>
        <v>1237.6333333333334</v>
      </c>
      <c r="E41" s="43"/>
      <c r="F41" s="43"/>
    </row>
    <row r="42" spans="1:8" ht="15.75" customHeight="1" x14ac:dyDescent="0.25">
      <c r="A42" s="15" t="s">
        <v>60</v>
      </c>
      <c r="B42" s="30">
        <f>_75027PLLSETUP*_75027hmaxVal/120+phases_per_frame*_75027PhaseLength</f>
        <v>8275.9500000000007</v>
      </c>
      <c r="C42" s="30">
        <f>_75026PLLSETUP*_75026hmaxVal/120+phases_per_frame*_75026PhaseLength</f>
        <v>5499.9500000000007</v>
      </c>
      <c r="E42" s="43"/>
      <c r="F42" s="43"/>
    </row>
    <row r="43" spans="1:8" ht="15.75" customHeight="1" x14ac:dyDescent="0.25">
      <c r="A43" s="15" t="s">
        <v>61</v>
      </c>
      <c r="B43" s="29">
        <f t="shared" ref="B43:C43" si="0">(1/B42)*1000*1000</f>
        <v>120.83204949280746</v>
      </c>
      <c r="C43" s="29">
        <f t="shared" si="0"/>
        <v>181.81983472577025</v>
      </c>
    </row>
    <row r="44" spans="1:8" ht="15.75" customHeight="1" x14ac:dyDescent="0.25">
      <c r="A44" s="15"/>
      <c r="B44" s="31"/>
    </row>
    <row r="45" spans="1:8" ht="15.75" customHeight="1" x14ac:dyDescent="0.25">
      <c r="A45" s="15"/>
    </row>
    <row r="46" spans="1:8" ht="15.75" customHeight="1" x14ac:dyDescent="0.25">
      <c r="A46" s="15"/>
    </row>
    <row r="47" spans="1:8" ht="15.75" customHeight="1" x14ac:dyDescent="0.25">
      <c r="A47" s="15"/>
    </row>
    <row r="48" spans="1:8" ht="15.75" customHeight="1" x14ac:dyDescent="0.25">
      <c r="A48" s="15"/>
    </row>
    <row r="49" spans="1:1" ht="15.75" customHeight="1" x14ac:dyDescent="0.25">
      <c r="A49" s="15"/>
    </row>
    <row r="50" spans="1:1" ht="15.75" customHeight="1" x14ac:dyDescent="0.25">
      <c r="A50" s="15"/>
    </row>
    <row r="51" spans="1:1" ht="15.75" customHeight="1" x14ac:dyDescent="0.25">
      <c r="A51" s="15"/>
    </row>
    <row r="52" spans="1:1" ht="15.75" customHeight="1" x14ac:dyDescent="0.25">
      <c r="A52" s="15"/>
    </row>
    <row r="53" spans="1:1" ht="15.75" customHeight="1" x14ac:dyDescent="0.25">
      <c r="A53" s="15"/>
    </row>
    <row r="54" spans="1:1" ht="15.75" customHeight="1" x14ac:dyDescent="0.25">
      <c r="A54" s="15"/>
    </row>
    <row r="55" spans="1:1" ht="15.75" customHeight="1" x14ac:dyDescent="0.25">
      <c r="A55" s="15"/>
    </row>
    <row r="56" spans="1:1" ht="15.75" customHeight="1" x14ac:dyDescent="0.25">
      <c r="A56" s="15"/>
    </row>
    <row r="57" spans="1:1" ht="15.75" customHeight="1" x14ac:dyDescent="0.25">
      <c r="A57" s="15"/>
    </row>
    <row r="58" spans="1:1" ht="15.75" customHeight="1" x14ac:dyDescent="0.25">
      <c r="A58" s="15"/>
    </row>
    <row r="59" spans="1:1" ht="15.75" customHeight="1" x14ac:dyDescent="0.25">
      <c r="A59" s="15"/>
    </row>
    <row r="60" spans="1:1" ht="15.75" customHeight="1" x14ac:dyDescent="0.25">
      <c r="A60" s="15"/>
    </row>
    <row r="61" spans="1:1" ht="15.75" customHeight="1" x14ac:dyDescent="0.25">
      <c r="A61" s="15"/>
    </row>
    <row r="62" spans="1:1" ht="15.75" customHeight="1" x14ac:dyDescent="0.25">
      <c r="A62" s="15"/>
    </row>
    <row r="63" spans="1:1" ht="15.75" customHeight="1" x14ac:dyDescent="0.25">
      <c r="A63" s="15"/>
    </row>
    <row r="64" spans="1:1" ht="15.75" customHeight="1" x14ac:dyDescent="0.25">
      <c r="A64" s="15"/>
    </row>
    <row r="65" spans="1:1" ht="15.75" customHeight="1" x14ac:dyDescent="0.25">
      <c r="A65" s="15"/>
    </row>
    <row r="66" spans="1:1" ht="15.75" customHeight="1" x14ac:dyDescent="0.25">
      <c r="A66" s="15"/>
    </row>
    <row r="67" spans="1:1" ht="15.75" customHeight="1" x14ac:dyDescent="0.25">
      <c r="A67" s="15"/>
    </row>
    <row r="68" spans="1:1" ht="15.75" customHeight="1" x14ac:dyDescent="0.25">
      <c r="A68" s="15"/>
    </row>
    <row r="69" spans="1:1" ht="15.75" customHeight="1" x14ac:dyDescent="0.25">
      <c r="A69" s="15"/>
    </row>
    <row r="70" spans="1:1" ht="15.75" customHeight="1" x14ac:dyDescent="0.25">
      <c r="A70" s="15"/>
    </row>
    <row r="71" spans="1:1" ht="15.75" customHeight="1" x14ac:dyDescent="0.25">
      <c r="A71" s="15"/>
    </row>
    <row r="72" spans="1:1" ht="15.75" customHeight="1" x14ac:dyDescent="0.25">
      <c r="A72" s="15"/>
    </row>
    <row r="73" spans="1:1" ht="15.75" customHeight="1" x14ac:dyDescent="0.25">
      <c r="A73" s="15"/>
    </row>
    <row r="74" spans="1:1" ht="15.75" customHeight="1" x14ac:dyDescent="0.25">
      <c r="A74" s="15"/>
    </row>
    <row r="75" spans="1:1" ht="15.75" customHeight="1" x14ac:dyDescent="0.25">
      <c r="A75" s="15"/>
    </row>
    <row r="76" spans="1:1" ht="15.75" customHeight="1" x14ac:dyDescent="0.25">
      <c r="A76" s="15"/>
    </row>
    <row r="77" spans="1:1" ht="15.75" customHeight="1" x14ac:dyDescent="0.25">
      <c r="A77" s="15"/>
    </row>
    <row r="78" spans="1:1" ht="15.75" customHeight="1" x14ac:dyDescent="0.25">
      <c r="A78" s="15"/>
    </row>
    <row r="79" spans="1:1" ht="15.75" customHeight="1" x14ac:dyDescent="0.25">
      <c r="A79" s="15"/>
    </row>
    <row r="80" spans="1:1" ht="15.75" customHeight="1" x14ac:dyDescent="0.25">
      <c r="A80" s="15"/>
    </row>
    <row r="81" spans="1:1" ht="15.75" customHeight="1" x14ac:dyDescent="0.25">
      <c r="A81" s="15"/>
    </row>
    <row r="82" spans="1:1" ht="15.75" customHeight="1" x14ac:dyDescent="0.25">
      <c r="A82" s="15"/>
    </row>
    <row r="83" spans="1:1" ht="15.75" customHeight="1" x14ac:dyDescent="0.25">
      <c r="A83" s="15"/>
    </row>
    <row r="84" spans="1:1" ht="15.75" customHeight="1" x14ac:dyDescent="0.25">
      <c r="A84" s="15"/>
    </row>
    <row r="85" spans="1:1" ht="15.75" customHeight="1" x14ac:dyDescent="0.25">
      <c r="A85" s="15"/>
    </row>
    <row r="86" spans="1:1" ht="15.75" customHeight="1" x14ac:dyDescent="0.25">
      <c r="A86" s="15"/>
    </row>
    <row r="87" spans="1:1" ht="15.75" customHeight="1" x14ac:dyDescent="0.25">
      <c r="A87" s="15"/>
    </row>
    <row r="88" spans="1:1" ht="15.75" customHeight="1" x14ac:dyDescent="0.25">
      <c r="A88" s="15"/>
    </row>
    <row r="89" spans="1:1" ht="15.75" customHeight="1" x14ac:dyDescent="0.25">
      <c r="A89" s="15"/>
    </row>
    <row r="90" spans="1:1" ht="15.75" customHeight="1" x14ac:dyDescent="0.25">
      <c r="A90" s="15"/>
    </row>
    <row r="91" spans="1:1" ht="15.75" customHeight="1" x14ac:dyDescent="0.25">
      <c r="A91" s="15"/>
    </row>
    <row r="92" spans="1:1" ht="15.75" customHeight="1" x14ac:dyDescent="0.25">
      <c r="A92" s="15"/>
    </row>
    <row r="93" spans="1:1" ht="15.75" customHeight="1" x14ac:dyDescent="0.25">
      <c r="A93" s="15"/>
    </row>
    <row r="94" spans="1:1" ht="15.75" customHeight="1" x14ac:dyDescent="0.25">
      <c r="A94" s="15"/>
    </row>
    <row r="95" spans="1:1" ht="15.75" customHeight="1" x14ac:dyDescent="0.25">
      <c r="A95" s="15"/>
    </row>
    <row r="96" spans="1:1" ht="15.75" customHeight="1" x14ac:dyDescent="0.25">
      <c r="A96" s="15"/>
    </row>
    <row r="97" spans="1:1" ht="15.75" customHeight="1" x14ac:dyDescent="0.25">
      <c r="A97" s="15"/>
    </row>
    <row r="98" spans="1:1" ht="15.75" customHeight="1" x14ac:dyDescent="0.25">
      <c r="A98" s="15"/>
    </row>
    <row r="99" spans="1:1" ht="15.75" customHeight="1" x14ac:dyDescent="0.25">
      <c r="A99" s="15"/>
    </row>
    <row r="100" spans="1:1" ht="15.75" customHeight="1" x14ac:dyDescent="0.25">
      <c r="A100" s="15"/>
    </row>
    <row r="101" spans="1:1" ht="15.75" customHeight="1" x14ac:dyDescent="0.25">
      <c r="A101" s="15"/>
    </row>
    <row r="102" spans="1:1" ht="15.75" customHeight="1" x14ac:dyDescent="0.25">
      <c r="A102" s="15"/>
    </row>
    <row r="103" spans="1:1" ht="15.75" customHeight="1" x14ac:dyDescent="0.25">
      <c r="A103" s="15"/>
    </row>
    <row r="104" spans="1:1" ht="15.75" customHeight="1" x14ac:dyDescent="0.25">
      <c r="A104" s="15"/>
    </row>
    <row r="105" spans="1:1" ht="15.75" customHeight="1" x14ac:dyDescent="0.25">
      <c r="A105" s="15"/>
    </row>
    <row r="106" spans="1:1" ht="15.75" customHeight="1" x14ac:dyDescent="0.25">
      <c r="A106" s="15"/>
    </row>
    <row r="107" spans="1:1" ht="15.75" customHeight="1" x14ac:dyDescent="0.25">
      <c r="A107" s="15"/>
    </row>
    <row r="108" spans="1:1" ht="15.75" customHeight="1" x14ac:dyDescent="0.25">
      <c r="A108" s="15"/>
    </row>
    <row r="109" spans="1:1" ht="15.75" customHeight="1" x14ac:dyDescent="0.25">
      <c r="A109" s="15"/>
    </row>
    <row r="110" spans="1:1" ht="15.75" customHeight="1" x14ac:dyDescent="0.25">
      <c r="A110" s="15"/>
    </row>
    <row r="111" spans="1:1" ht="15.75" customHeight="1" x14ac:dyDescent="0.25">
      <c r="A111" s="15"/>
    </row>
    <row r="112" spans="1:1" ht="15.75" customHeight="1" x14ac:dyDescent="0.25">
      <c r="A112" s="15"/>
    </row>
    <row r="113" spans="1:1" ht="15.75" customHeight="1" x14ac:dyDescent="0.25">
      <c r="A113" s="15"/>
    </row>
    <row r="114" spans="1:1" ht="15.75" customHeight="1" x14ac:dyDescent="0.25">
      <c r="A114" s="15"/>
    </row>
    <row r="115" spans="1:1" ht="15.75" customHeight="1" x14ac:dyDescent="0.25">
      <c r="A115" s="15"/>
    </row>
    <row r="116" spans="1:1" ht="15.75" customHeight="1" x14ac:dyDescent="0.25">
      <c r="A116" s="15"/>
    </row>
    <row r="117" spans="1:1" ht="15.75" customHeight="1" x14ac:dyDescent="0.25">
      <c r="A117" s="15"/>
    </row>
    <row r="118" spans="1:1" ht="15.75" customHeight="1" x14ac:dyDescent="0.25">
      <c r="A118" s="15"/>
    </row>
    <row r="119" spans="1:1" ht="15.75" customHeight="1" x14ac:dyDescent="0.25">
      <c r="A119" s="15"/>
    </row>
    <row r="120" spans="1:1" ht="15.75" customHeight="1" x14ac:dyDescent="0.25">
      <c r="A120" s="15"/>
    </row>
    <row r="121" spans="1:1" ht="15.75" customHeight="1" x14ac:dyDescent="0.25">
      <c r="A121" s="15"/>
    </row>
    <row r="122" spans="1:1" ht="15.75" customHeight="1" x14ac:dyDescent="0.25">
      <c r="A122" s="15"/>
    </row>
    <row r="123" spans="1:1" ht="15.75" customHeight="1" x14ac:dyDescent="0.25">
      <c r="A123" s="15"/>
    </row>
    <row r="124" spans="1:1" ht="15.75" customHeight="1" x14ac:dyDescent="0.25">
      <c r="A124" s="15"/>
    </row>
    <row r="125" spans="1:1" ht="15.75" customHeight="1" x14ac:dyDescent="0.25">
      <c r="A125" s="15"/>
    </row>
    <row r="126" spans="1:1" ht="15.75" customHeight="1" x14ac:dyDescent="0.25">
      <c r="A126" s="15"/>
    </row>
    <row r="127" spans="1:1" ht="15.75" customHeight="1" x14ac:dyDescent="0.25">
      <c r="A127" s="15"/>
    </row>
    <row r="128" spans="1:1" ht="15.75" customHeight="1" x14ac:dyDescent="0.25">
      <c r="A128" s="15"/>
    </row>
    <row r="129" spans="1:1" ht="15.75" customHeight="1" x14ac:dyDescent="0.25">
      <c r="A129" s="15"/>
    </row>
    <row r="130" spans="1:1" ht="15.75" customHeight="1" x14ac:dyDescent="0.25">
      <c r="A130" s="15"/>
    </row>
    <row r="131" spans="1:1" ht="15.75" customHeight="1" x14ac:dyDescent="0.25">
      <c r="A131" s="15"/>
    </row>
    <row r="132" spans="1:1" ht="15.75" customHeight="1" x14ac:dyDescent="0.25">
      <c r="A132" s="15"/>
    </row>
    <row r="133" spans="1:1" ht="15.75" customHeight="1" x14ac:dyDescent="0.25">
      <c r="A133" s="15"/>
    </row>
    <row r="134" spans="1:1" ht="15.75" customHeight="1" x14ac:dyDescent="0.25">
      <c r="A134" s="15"/>
    </row>
    <row r="135" spans="1:1" ht="15.75" customHeight="1" x14ac:dyDescent="0.25">
      <c r="A135" s="15"/>
    </row>
    <row r="136" spans="1:1" ht="15.75" customHeight="1" x14ac:dyDescent="0.25">
      <c r="A136" s="15"/>
    </row>
    <row r="137" spans="1:1" ht="15.75" customHeight="1" x14ac:dyDescent="0.25">
      <c r="A137" s="15"/>
    </row>
    <row r="138" spans="1:1" ht="15.75" customHeight="1" x14ac:dyDescent="0.25">
      <c r="A138" s="15"/>
    </row>
    <row r="139" spans="1:1" ht="15.75" customHeight="1" x14ac:dyDescent="0.25">
      <c r="A139" s="15"/>
    </row>
    <row r="140" spans="1:1" ht="15.75" customHeight="1" x14ac:dyDescent="0.25">
      <c r="A140" s="15"/>
    </row>
    <row r="141" spans="1:1" ht="15.75" customHeight="1" x14ac:dyDescent="0.25">
      <c r="A141" s="15"/>
    </row>
    <row r="142" spans="1:1" ht="15.75" customHeight="1" x14ac:dyDescent="0.25">
      <c r="A142" s="15"/>
    </row>
    <row r="143" spans="1:1" ht="15.75" customHeight="1" x14ac:dyDescent="0.25">
      <c r="A143" s="15"/>
    </row>
    <row r="144" spans="1:1" ht="15.75" customHeight="1" x14ac:dyDescent="0.25">
      <c r="A144" s="15"/>
    </row>
    <row r="145" spans="1:1" ht="15.75" customHeight="1" x14ac:dyDescent="0.25">
      <c r="A145" s="15"/>
    </row>
    <row r="146" spans="1:1" ht="15.75" customHeight="1" x14ac:dyDescent="0.25">
      <c r="A146" s="15"/>
    </row>
    <row r="147" spans="1:1" ht="15.75" customHeight="1" x14ac:dyDescent="0.25">
      <c r="A147" s="15"/>
    </row>
    <row r="148" spans="1:1" ht="15.75" customHeight="1" x14ac:dyDescent="0.25">
      <c r="A148" s="15"/>
    </row>
    <row r="149" spans="1:1" ht="15.75" customHeight="1" x14ac:dyDescent="0.25">
      <c r="A149" s="15"/>
    </row>
    <row r="150" spans="1:1" ht="15.75" customHeight="1" x14ac:dyDescent="0.25">
      <c r="A150" s="15"/>
    </row>
    <row r="151" spans="1:1" ht="15.75" customHeight="1" x14ac:dyDescent="0.25">
      <c r="A151" s="15"/>
    </row>
    <row r="152" spans="1:1" ht="15.75" customHeight="1" x14ac:dyDescent="0.25">
      <c r="A152" s="15"/>
    </row>
    <row r="153" spans="1:1" ht="15.75" customHeight="1" x14ac:dyDescent="0.25">
      <c r="A153" s="15"/>
    </row>
    <row r="154" spans="1:1" ht="15.75" customHeight="1" x14ac:dyDescent="0.25">
      <c r="A154" s="15"/>
    </row>
    <row r="155" spans="1:1" ht="15.75" customHeight="1" x14ac:dyDescent="0.25">
      <c r="A155" s="15"/>
    </row>
    <row r="156" spans="1:1" ht="15.75" customHeight="1" x14ac:dyDescent="0.25">
      <c r="A156" s="15"/>
    </row>
    <row r="157" spans="1:1" ht="15.75" customHeight="1" x14ac:dyDescent="0.25">
      <c r="A157" s="15"/>
    </row>
    <row r="158" spans="1:1" ht="15.75" customHeight="1" x14ac:dyDescent="0.25">
      <c r="A158" s="15"/>
    </row>
    <row r="159" spans="1:1" ht="15.75" customHeight="1" x14ac:dyDescent="0.25">
      <c r="A159" s="15"/>
    </row>
    <row r="160" spans="1:1" ht="15.75" customHeight="1" x14ac:dyDescent="0.25">
      <c r="A160" s="15"/>
    </row>
    <row r="161" spans="1:1" ht="15.75" customHeight="1" x14ac:dyDescent="0.25">
      <c r="A161" s="15"/>
    </row>
    <row r="162" spans="1:1" ht="15.75" customHeight="1" x14ac:dyDescent="0.25">
      <c r="A162" s="15"/>
    </row>
    <row r="163" spans="1:1" ht="15.75" customHeight="1" x14ac:dyDescent="0.25">
      <c r="A163" s="15"/>
    </row>
    <row r="164" spans="1:1" ht="15.75" customHeight="1" x14ac:dyDescent="0.25">
      <c r="A164" s="15"/>
    </row>
    <row r="165" spans="1:1" ht="15.75" customHeight="1" x14ac:dyDescent="0.25">
      <c r="A165" s="15"/>
    </row>
    <row r="166" spans="1:1" ht="15.75" customHeight="1" x14ac:dyDescent="0.25">
      <c r="A166" s="15"/>
    </row>
    <row r="167" spans="1:1" ht="15.75" customHeight="1" x14ac:dyDescent="0.25">
      <c r="A167" s="15"/>
    </row>
    <row r="168" spans="1:1" ht="15.75" customHeight="1" x14ac:dyDescent="0.25">
      <c r="A168" s="15"/>
    </row>
    <row r="169" spans="1:1" ht="15.75" customHeight="1" x14ac:dyDescent="0.25">
      <c r="A169" s="15"/>
    </row>
    <row r="170" spans="1:1" ht="15.75" customHeight="1" x14ac:dyDescent="0.25">
      <c r="A170" s="15"/>
    </row>
    <row r="171" spans="1:1" ht="15.75" customHeight="1" x14ac:dyDescent="0.25">
      <c r="A171" s="15"/>
    </row>
    <row r="172" spans="1:1" ht="15.75" customHeight="1" x14ac:dyDescent="0.25">
      <c r="A172" s="15"/>
    </row>
    <row r="173" spans="1:1" ht="15.75" customHeight="1" x14ac:dyDescent="0.25">
      <c r="A173" s="15"/>
    </row>
    <row r="174" spans="1:1" ht="15.75" customHeight="1" x14ac:dyDescent="0.25">
      <c r="A174" s="15"/>
    </row>
    <row r="175" spans="1:1" ht="15.75" customHeight="1" x14ac:dyDescent="0.25">
      <c r="A175" s="15"/>
    </row>
    <row r="176" spans="1:1" ht="15.75" customHeight="1" x14ac:dyDescent="0.25">
      <c r="A176" s="15"/>
    </row>
    <row r="177" spans="1:1" ht="15.75" customHeight="1" x14ac:dyDescent="0.25">
      <c r="A177" s="15"/>
    </row>
    <row r="178" spans="1:1" ht="15.75" customHeight="1" x14ac:dyDescent="0.25">
      <c r="A178" s="15"/>
    </row>
    <row r="179" spans="1:1" ht="15.75" customHeight="1" x14ac:dyDescent="0.25">
      <c r="A179" s="15"/>
    </row>
    <row r="180" spans="1:1" ht="15.75" customHeight="1" x14ac:dyDescent="0.25">
      <c r="A180" s="15"/>
    </row>
    <row r="181" spans="1:1" ht="15.75" customHeight="1" x14ac:dyDescent="0.25">
      <c r="A181" s="15"/>
    </row>
    <row r="182" spans="1:1" ht="15.75" customHeight="1" x14ac:dyDescent="0.25">
      <c r="A182" s="15"/>
    </row>
    <row r="183" spans="1:1" ht="15.75" customHeight="1" x14ac:dyDescent="0.25">
      <c r="A183" s="15"/>
    </row>
    <row r="184" spans="1:1" ht="15.75" customHeight="1" x14ac:dyDescent="0.25">
      <c r="A184" s="15"/>
    </row>
    <row r="185" spans="1:1" ht="15.75" customHeight="1" x14ac:dyDescent="0.25">
      <c r="A185" s="15"/>
    </row>
    <row r="186" spans="1:1" ht="15.75" customHeight="1" x14ac:dyDescent="0.25">
      <c r="A186" s="15"/>
    </row>
    <row r="187" spans="1:1" ht="15.75" customHeight="1" x14ac:dyDescent="0.25">
      <c r="A187" s="15"/>
    </row>
    <row r="188" spans="1:1" ht="15.75" customHeight="1" x14ac:dyDescent="0.25">
      <c r="A188" s="15"/>
    </row>
    <row r="189" spans="1:1" ht="15.75" customHeight="1" x14ac:dyDescent="0.25">
      <c r="A189" s="15"/>
    </row>
    <row r="190" spans="1:1" ht="15.75" customHeight="1" x14ac:dyDescent="0.25">
      <c r="A190" s="15"/>
    </row>
    <row r="191" spans="1:1" ht="15.75" customHeight="1" x14ac:dyDescent="0.25">
      <c r="A191" s="15"/>
    </row>
    <row r="192" spans="1:1" ht="15.75" customHeight="1" x14ac:dyDescent="0.25">
      <c r="A192" s="15"/>
    </row>
    <row r="193" spans="1:1" ht="15.75" customHeight="1" x14ac:dyDescent="0.25">
      <c r="A193" s="15"/>
    </row>
    <row r="194" spans="1:1" ht="15.75" customHeight="1" x14ac:dyDescent="0.25">
      <c r="A194" s="15"/>
    </row>
    <row r="195" spans="1:1" ht="15.75" customHeight="1" x14ac:dyDescent="0.25">
      <c r="A195" s="15"/>
    </row>
    <row r="196" spans="1:1" ht="15.75" customHeight="1" x14ac:dyDescent="0.25">
      <c r="A196" s="15"/>
    </row>
    <row r="197" spans="1:1" ht="15.75" customHeight="1" x14ac:dyDescent="0.25">
      <c r="A197" s="15"/>
    </row>
    <row r="198" spans="1:1" ht="15.75" customHeight="1" x14ac:dyDescent="0.25">
      <c r="A198" s="15"/>
    </row>
    <row r="199" spans="1:1" ht="15.75" customHeight="1" x14ac:dyDescent="0.25">
      <c r="A199" s="15"/>
    </row>
    <row r="200" spans="1:1" ht="15.75" customHeight="1" x14ac:dyDescent="0.25">
      <c r="A200" s="15"/>
    </row>
    <row r="201" spans="1:1" ht="15.75" customHeight="1" x14ac:dyDescent="0.25">
      <c r="A201" s="15"/>
    </row>
    <row r="202" spans="1:1" ht="15.75" customHeight="1" x14ac:dyDescent="0.25">
      <c r="A202" s="15"/>
    </row>
    <row r="203" spans="1:1" ht="15.75" customHeight="1" x14ac:dyDescent="0.25">
      <c r="A203" s="15"/>
    </row>
    <row r="204" spans="1:1" ht="15.75" customHeight="1" x14ac:dyDescent="0.25">
      <c r="A204" s="15"/>
    </row>
    <row r="205" spans="1:1" ht="15.75" customHeight="1" x14ac:dyDescent="0.25">
      <c r="A205" s="15"/>
    </row>
    <row r="206" spans="1:1" ht="15.75" customHeight="1" x14ac:dyDescent="0.25">
      <c r="A206" s="15"/>
    </row>
    <row r="207" spans="1:1" ht="15.75" customHeight="1" x14ac:dyDescent="0.25">
      <c r="A207" s="15"/>
    </row>
    <row r="208" spans="1:1" ht="15.75" customHeight="1" x14ac:dyDescent="0.25">
      <c r="A208" s="15"/>
    </row>
    <row r="209" spans="1:1" ht="15.75" customHeight="1" x14ac:dyDescent="0.25">
      <c r="A209" s="15"/>
    </row>
    <row r="210" spans="1:1" ht="15.75" customHeight="1" x14ac:dyDescent="0.25">
      <c r="A210" s="15"/>
    </row>
    <row r="211" spans="1:1" ht="15.75" customHeight="1" x14ac:dyDescent="0.25">
      <c r="A211" s="15"/>
    </row>
    <row r="212" spans="1:1" ht="15.75" customHeight="1" x14ac:dyDescent="0.25">
      <c r="A212" s="15"/>
    </row>
    <row r="213" spans="1:1" ht="15.75" customHeight="1" x14ac:dyDescent="0.25">
      <c r="A213" s="15"/>
    </row>
    <row r="214" spans="1:1" ht="15.75" customHeight="1" x14ac:dyDescent="0.25">
      <c r="A214" s="15"/>
    </row>
    <row r="215" spans="1:1" ht="15.75" customHeight="1" x14ac:dyDescent="0.25">
      <c r="A215" s="15"/>
    </row>
    <row r="216" spans="1:1" ht="15.75" customHeight="1" x14ac:dyDescent="0.25">
      <c r="A216" s="15"/>
    </row>
    <row r="217" spans="1:1" ht="15.75" customHeight="1" x14ac:dyDescent="0.25">
      <c r="A217" s="15"/>
    </row>
    <row r="218" spans="1:1" ht="15.75" customHeight="1" x14ac:dyDescent="0.25">
      <c r="A218" s="15"/>
    </row>
    <row r="219" spans="1:1" ht="15.75" customHeight="1" x14ac:dyDescent="0.25">
      <c r="A219" s="15"/>
    </row>
    <row r="220" spans="1:1" ht="15.75" customHeight="1" x14ac:dyDescent="0.25">
      <c r="A220" s="15"/>
    </row>
    <row r="221" spans="1:1" ht="15.75" customHeight="1" x14ac:dyDescent="0.25">
      <c r="A221" s="15"/>
    </row>
    <row r="222" spans="1:1" ht="15.75" customHeight="1" x14ac:dyDescent="0.25">
      <c r="A222" s="15"/>
    </row>
    <row r="223" spans="1:1" ht="15.75" customHeight="1" x14ac:dyDescent="0.25">
      <c r="A223" s="15"/>
    </row>
    <row r="224" spans="1:1" ht="15.75" customHeight="1" x14ac:dyDescent="0.25">
      <c r="A224" s="15"/>
    </row>
    <row r="225" spans="1:1" ht="15.75" customHeight="1" x14ac:dyDescent="0.25">
      <c r="A225" s="15"/>
    </row>
    <row r="226" spans="1:1" ht="15.75" customHeight="1" x14ac:dyDescent="0.25">
      <c r="A226" s="15"/>
    </row>
    <row r="227" spans="1:1" ht="15.75" customHeight="1" x14ac:dyDescent="0.25">
      <c r="A227" s="15"/>
    </row>
    <row r="228" spans="1:1" ht="15.75" customHeight="1" x14ac:dyDescent="0.25">
      <c r="A228" s="15"/>
    </row>
    <row r="229" spans="1:1" ht="15.75" customHeight="1" x14ac:dyDescent="0.25">
      <c r="A229" s="15"/>
    </row>
    <row r="230" spans="1:1" ht="15.75" customHeight="1" x14ac:dyDescent="0.25">
      <c r="A230" s="15"/>
    </row>
    <row r="231" spans="1:1" ht="15.75" customHeight="1" x14ac:dyDescent="0.25">
      <c r="A231" s="15"/>
    </row>
    <row r="232" spans="1:1" ht="15.75" customHeight="1" x14ac:dyDescent="0.25">
      <c r="A232" s="15"/>
    </row>
    <row r="233" spans="1:1" ht="15.75" customHeight="1" x14ac:dyDescent="0.25">
      <c r="A233" s="15"/>
    </row>
    <row r="234" spans="1:1" ht="15.75" customHeight="1" x14ac:dyDescent="0.25">
      <c r="A234" s="15"/>
    </row>
    <row r="235" spans="1:1" ht="15.75" customHeight="1" x14ac:dyDescent="0.25">
      <c r="A235" s="15"/>
    </row>
    <row r="236" spans="1:1" ht="15.75" customHeight="1" x14ac:dyDescent="0.25">
      <c r="A236" s="15"/>
    </row>
    <row r="237" spans="1:1" ht="15.75" customHeight="1" x14ac:dyDescent="0.25">
      <c r="A237" s="15"/>
    </row>
    <row r="238" spans="1:1" ht="15.75" customHeight="1" x14ac:dyDescent="0.25">
      <c r="A238" s="15"/>
    </row>
    <row r="239" spans="1:1" ht="15.75" customHeight="1" x14ac:dyDescent="0.25">
      <c r="A239" s="15"/>
    </row>
    <row r="240" spans="1:1" ht="15.75" customHeight="1" x14ac:dyDescent="0.25">
      <c r="A240" s="15"/>
    </row>
    <row r="241" spans="1:1" ht="15.75" customHeight="1" x14ac:dyDescent="0.25">
      <c r="A241" s="15"/>
    </row>
    <row r="242" spans="1:1" ht="15.75" customHeight="1" x14ac:dyDescent="0.25">
      <c r="A242" s="15"/>
    </row>
    <row r="243" spans="1:1" ht="15.75" customHeight="1" x14ac:dyDescent="0.25">
      <c r="A243" s="15"/>
    </row>
    <row r="244" spans="1:1" ht="15.75" customHeight="1" x14ac:dyDescent="0.25">
      <c r="A244" s="15"/>
    </row>
    <row r="245" spans="1:1" ht="15.75" customHeight="1" x14ac:dyDescent="0.25">
      <c r="A245" s="15"/>
    </row>
    <row r="246" spans="1:1" ht="15.75" customHeight="1" x14ac:dyDescent="0.25">
      <c r="A246" s="15"/>
    </row>
    <row r="247" spans="1:1" ht="15.75" customHeight="1" x14ac:dyDescent="0.25">
      <c r="A247" s="15"/>
    </row>
    <row r="248" spans="1:1" ht="15.75" customHeight="1" x14ac:dyDescent="0.25">
      <c r="A248" s="15"/>
    </row>
    <row r="249" spans="1:1" ht="15.75" customHeight="1" x14ac:dyDescent="0.25">
      <c r="A249" s="15"/>
    </row>
    <row r="250" spans="1:1" ht="15.75" customHeight="1" x14ac:dyDescent="0.25">
      <c r="A250" s="15"/>
    </row>
    <row r="251" spans="1:1" ht="15.75" customHeight="1" x14ac:dyDescent="0.25">
      <c r="A251" s="15"/>
    </row>
    <row r="252" spans="1:1" ht="15.75" customHeight="1" x14ac:dyDescent="0.25">
      <c r="A252" s="15"/>
    </row>
    <row r="253" spans="1:1" ht="15.75" customHeight="1" x14ac:dyDescent="0.25">
      <c r="A253" s="15"/>
    </row>
    <row r="254" spans="1:1" ht="15.75" customHeight="1" x14ac:dyDescent="0.25">
      <c r="A254" s="15"/>
    </row>
    <row r="255" spans="1:1" ht="15.75" customHeight="1" x14ac:dyDescent="0.25">
      <c r="A255" s="15"/>
    </row>
    <row r="256" spans="1:1" ht="15.75" customHeight="1" x14ac:dyDescent="0.25">
      <c r="A256" s="15"/>
    </row>
    <row r="257" spans="1:1" ht="15.75" customHeight="1" x14ac:dyDescent="0.25">
      <c r="A257" s="15"/>
    </row>
    <row r="258" spans="1:1" ht="15.75" customHeight="1" x14ac:dyDescent="0.25">
      <c r="A258" s="15"/>
    </row>
    <row r="259" spans="1:1" ht="15.75" customHeight="1" x14ac:dyDescent="0.25">
      <c r="A259" s="15"/>
    </row>
    <row r="260" spans="1:1" ht="15.75" customHeight="1" x14ac:dyDescent="0.25">
      <c r="A260" s="15"/>
    </row>
    <row r="261" spans="1:1" ht="15.75" customHeight="1" x14ac:dyDescent="0.25">
      <c r="A261" s="15"/>
    </row>
    <row r="262" spans="1:1" ht="15.75" customHeight="1" x14ac:dyDescent="0.25">
      <c r="A262" s="15"/>
    </row>
    <row r="263" spans="1:1" ht="15.75" customHeight="1" x14ac:dyDescent="0.25">
      <c r="A263" s="15"/>
    </row>
    <row r="264" spans="1:1" ht="15.75" customHeight="1" x14ac:dyDescent="0.25">
      <c r="A264" s="15"/>
    </row>
    <row r="265" spans="1:1" ht="15.75" customHeight="1" x14ac:dyDescent="0.25">
      <c r="A265" s="15"/>
    </row>
    <row r="266" spans="1:1" ht="15.75" customHeight="1" x14ac:dyDescent="0.25">
      <c r="A266" s="15"/>
    </row>
    <row r="267" spans="1:1" ht="15.75" customHeight="1" x14ac:dyDescent="0.25">
      <c r="A267" s="15"/>
    </row>
    <row r="268" spans="1:1" ht="15.75" customHeight="1" x14ac:dyDescent="0.25">
      <c r="A268" s="15"/>
    </row>
    <row r="269" spans="1:1" ht="15.75" customHeight="1" x14ac:dyDescent="0.25">
      <c r="A269" s="15"/>
    </row>
    <row r="270" spans="1:1" ht="15.75" customHeight="1" x14ac:dyDescent="0.25">
      <c r="A270" s="15"/>
    </row>
    <row r="271" spans="1:1" ht="15.75" customHeight="1" x14ac:dyDescent="0.25">
      <c r="A271" s="15"/>
    </row>
    <row r="272" spans="1:1" ht="15.75" customHeight="1" x14ac:dyDescent="0.25">
      <c r="A272" s="15"/>
    </row>
    <row r="273" spans="1:1" ht="15.75" customHeight="1" x14ac:dyDescent="0.25">
      <c r="A273" s="15"/>
    </row>
    <row r="274" spans="1:1" ht="15.75" customHeight="1" x14ac:dyDescent="0.25">
      <c r="A274" s="15"/>
    </row>
    <row r="275" spans="1:1" ht="15.75" customHeight="1" x14ac:dyDescent="0.25">
      <c r="A275" s="15"/>
    </row>
    <row r="276" spans="1:1" ht="15.75" customHeight="1" x14ac:dyDescent="0.25">
      <c r="A276" s="15"/>
    </row>
    <row r="277" spans="1:1" ht="15.75" customHeight="1" x14ac:dyDescent="0.25">
      <c r="A277" s="15"/>
    </row>
    <row r="278" spans="1:1" ht="15.75" customHeight="1" x14ac:dyDescent="0.25">
      <c r="A278" s="15"/>
    </row>
    <row r="279" spans="1:1" ht="15.75" customHeight="1" x14ac:dyDescent="0.25">
      <c r="A279" s="15"/>
    </row>
    <row r="280" spans="1:1" ht="15.75" customHeight="1" x14ac:dyDescent="0.25">
      <c r="A280" s="15"/>
    </row>
    <row r="281" spans="1:1" ht="15.75" customHeight="1" x14ac:dyDescent="0.25">
      <c r="A281" s="15"/>
    </row>
    <row r="282" spans="1:1" ht="15.75" customHeight="1" x14ac:dyDescent="0.25">
      <c r="A282" s="15"/>
    </row>
    <row r="283" spans="1:1" ht="15.75" customHeight="1" x14ac:dyDescent="0.25">
      <c r="A283" s="15"/>
    </row>
    <row r="284" spans="1:1" ht="15.75" customHeight="1" x14ac:dyDescent="0.25">
      <c r="A284" s="15"/>
    </row>
    <row r="285" spans="1:1" ht="15.75" customHeight="1" x14ac:dyDescent="0.25">
      <c r="A285" s="15"/>
    </row>
    <row r="286" spans="1:1" ht="15.75" customHeight="1" x14ac:dyDescent="0.25">
      <c r="A286" s="15"/>
    </row>
    <row r="287" spans="1:1" ht="15.75" customHeight="1" x14ac:dyDescent="0.25">
      <c r="A287" s="15"/>
    </row>
    <row r="288" spans="1:1" ht="15.75" customHeight="1" x14ac:dyDescent="0.25">
      <c r="A288" s="15"/>
    </row>
    <row r="289" spans="1:1" ht="15.75" customHeight="1" x14ac:dyDescent="0.25">
      <c r="A289" s="15"/>
    </row>
    <row r="290" spans="1:1" ht="15.75" customHeight="1" x14ac:dyDescent="0.25">
      <c r="A290" s="15"/>
    </row>
    <row r="291" spans="1:1" ht="15.75" customHeight="1" x14ac:dyDescent="0.25">
      <c r="A291" s="15"/>
    </row>
    <row r="292" spans="1:1" ht="15.75" customHeight="1" x14ac:dyDescent="0.25">
      <c r="A292" s="15"/>
    </row>
    <row r="293" spans="1:1" ht="15.75" customHeight="1" x14ac:dyDescent="0.25">
      <c r="A293" s="15"/>
    </row>
    <row r="294" spans="1:1" ht="15.75" customHeight="1" x14ac:dyDescent="0.25">
      <c r="A294" s="15"/>
    </row>
    <row r="295" spans="1:1" ht="15.75" customHeight="1" x14ac:dyDescent="0.25">
      <c r="A295" s="15"/>
    </row>
    <row r="296" spans="1:1" ht="15.75" customHeight="1" x14ac:dyDescent="0.25">
      <c r="A296" s="15"/>
    </row>
    <row r="297" spans="1:1" ht="15.75" customHeight="1" x14ac:dyDescent="0.25">
      <c r="A297" s="15"/>
    </row>
    <row r="298" spans="1:1" ht="15.75" customHeight="1" x14ac:dyDescent="0.25">
      <c r="A298" s="15"/>
    </row>
    <row r="299" spans="1:1" ht="15.75" customHeight="1" x14ac:dyDescent="0.25">
      <c r="A299" s="15"/>
    </row>
    <row r="300" spans="1:1" ht="15.75" customHeight="1" x14ac:dyDescent="0.25">
      <c r="A300" s="15"/>
    </row>
    <row r="301" spans="1:1" ht="15.75" customHeight="1" x14ac:dyDescent="0.25">
      <c r="A301" s="15"/>
    </row>
    <row r="302" spans="1:1" ht="15.75" customHeight="1" x14ac:dyDescent="0.25">
      <c r="A302" s="15"/>
    </row>
    <row r="303" spans="1:1" ht="15.75" customHeight="1" x14ac:dyDescent="0.25">
      <c r="A303" s="15"/>
    </row>
    <row r="304" spans="1:1" ht="15.75" customHeight="1" x14ac:dyDescent="0.25">
      <c r="A304" s="15"/>
    </row>
    <row r="305" spans="1:1" ht="15.75" customHeight="1" x14ac:dyDescent="0.25">
      <c r="A305" s="15"/>
    </row>
    <row r="306" spans="1:1" ht="15.75" customHeight="1" x14ac:dyDescent="0.25">
      <c r="A306" s="15"/>
    </row>
    <row r="307" spans="1:1" ht="15.75" customHeight="1" x14ac:dyDescent="0.25">
      <c r="A307" s="15"/>
    </row>
    <row r="308" spans="1:1" ht="15.75" customHeight="1" x14ac:dyDescent="0.25">
      <c r="A308" s="15"/>
    </row>
    <row r="309" spans="1:1" ht="15.75" customHeight="1" x14ac:dyDescent="0.25">
      <c r="A309" s="15"/>
    </row>
    <row r="310" spans="1:1" ht="15.75" customHeight="1" x14ac:dyDescent="0.25">
      <c r="A310" s="15"/>
    </row>
    <row r="311" spans="1:1" ht="15.75" customHeight="1" x14ac:dyDescent="0.25">
      <c r="A311" s="15"/>
    </row>
    <row r="312" spans="1:1" ht="15.75" customHeight="1" x14ac:dyDescent="0.25">
      <c r="A312" s="15"/>
    </row>
    <row r="313" spans="1:1" ht="15.75" customHeight="1" x14ac:dyDescent="0.25">
      <c r="A313" s="15"/>
    </row>
    <row r="314" spans="1:1" ht="15.75" customHeight="1" x14ac:dyDescent="0.25">
      <c r="A314" s="15"/>
    </row>
    <row r="315" spans="1:1" ht="15.75" customHeight="1" x14ac:dyDescent="0.25">
      <c r="A315" s="15"/>
    </row>
    <row r="316" spans="1:1" ht="15.75" customHeight="1" x14ac:dyDescent="0.25">
      <c r="A316" s="15"/>
    </row>
    <row r="317" spans="1:1" ht="15.75" customHeight="1" x14ac:dyDescent="0.25">
      <c r="A317" s="15"/>
    </row>
    <row r="318" spans="1:1" ht="15.75" customHeight="1" x14ac:dyDescent="0.25">
      <c r="A318" s="15"/>
    </row>
    <row r="319" spans="1:1" ht="15.75" customHeight="1" x14ac:dyDescent="0.25">
      <c r="A319" s="15"/>
    </row>
    <row r="320" spans="1:1" ht="15.75" customHeight="1" x14ac:dyDescent="0.25">
      <c r="A320" s="15"/>
    </row>
    <row r="321" spans="1:1" ht="15.75" customHeight="1" x14ac:dyDescent="0.25">
      <c r="A321" s="15"/>
    </row>
    <row r="322" spans="1:1" ht="15.75" customHeight="1" x14ac:dyDescent="0.25">
      <c r="A322" s="15"/>
    </row>
    <row r="323" spans="1:1" ht="15.75" customHeight="1" x14ac:dyDescent="0.25">
      <c r="A323" s="15"/>
    </row>
    <row r="324" spans="1:1" ht="15.75" customHeight="1" x14ac:dyDescent="0.25">
      <c r="A324" s="15"/>
    </row>
    <row r="325" spans="1:1" ht="15.75" customHeight="1" x14ac:dyDescent="0.25">
      <c r="A325" s="15"/>
    </row>
    <row r="326" spans="1:1" ht="15.75" customHeight="1" x14ac:dyDescent="0.25">
      <c r="A326" s="15"/>
    </row>
    <row r="327" spans="1:1" ht="15.75" customHeight="1" x14ac:dyDescent="0.25">
      <c r="A327" s="15"/>
    </row>
    <row r="328" spans="1:1" ht="15.75" customHeight="1" x14ac:dyDescent="0.25">
      <c r="A328" s="15"/>
    </row>
    <row r="329" spans="1:1" ht="15.75" customHeight="1" x14ac:dyDescent="0.25">
      <c r="A329" s="15"/>
    </row>
    <row r="330" spans="1:1" ht="15.75" customHeight="1" x14ac:dyDescent="0.25">
      <c r="A330" s="15"/>
    </row>
    <row r="331" spans="1:1" ht="15.75" customHeight="1" x14ac:dyDescent="0.25">
      <c r="A331" s="15"/>
    </row>
    <row r="332" spans="1:1" ht="15.75" customHeight="1" x14ac:dyDescent="0.25">
      <c r="A332" s="15"/>
    </row>
    <row r="333" spans="1:1" ht="15.75" customHeight="1" x14ac:dyDescent="0.25">
      <c r="A333" s="15"/>
    </row>
    <row r="334" spans="1:1" ht="15.75" customHeight="1" x14ac:dyDescent="0.25">
      <c r="A334" s="15"/>
    </row>
    <row r="335" spans="1:1" ht="15.75" customHeight="1" x14ac:dyDescent="0.25">
      <c r="A335" s="15"/>
    </row>
    <row r="336" spans="1:1" ht="15.75" customHeight="1" x14ac:dyDescent="0.25">
      <c r="A336" s="15"/>
    </row>
    <row r="337" spans="1:1" ht="15.75" customHeight="1" x14ac:dyDescent="0.25">
      <c r="A337" s="15"/>
    </row>
    <row r="338" spans="1:1" ht="15.75" customHeight="1" x14ac:dyDescent="0.25">
      <c r="A338" s="15"/>
    </row>
    <row r="339" spans="1:1" ht="15.75" customHeight="1" x14ac:dyDescent="0.25">
      <c r="A339" s="15"/>
    </row>
    <row r="340" spans="1:1" ht="15.75" customHeight="1" x14ac:dyDescent="0.25">
      <c r="A340" s="15"/>
    </row>
    <row r="341" spans="1:1" ht="15.75" customHeight="1" x14ac:dyDescent="0.25">
      <c r="A341" s="15"/>
    </row>
    <row r="342" spans="1:1" ht="15.75" customHeight="1" x14ac:dyDescent="0.25">
      <c r="A342" s="15"/>
    </row>
    <row r="343" spans="1:1" ht="15.75" customHeight="1" x14ac:dyDescent="0.25">
      <c r="A343" s="15"/>
    </row>
    <row r="344" spans="1:1" ht="15.75" customHeight="1" x14ac:dyDescent="0.25">
      <c r="A344" s="15"/>
    </row>
    <row r="345" spans="1:1" ht="15.75" customHeight="1" x14ac:dyDescent="0.25">
      <c r="A345" s="15"/>
    </row>
    <row r="346" spans="1:1" ht="15.75" customHeight="1" x14ac:dyDescent="0.25">
      <c r="A346" s="15"/>
    </row>
    <row r="347" spans="1:1" ht="15.75" customHeight="1" x14ac:dyDescent="0.25">
      <c r="A347" s="15"/>
    </row>
    <row r="348" spans="1:1" ht="15.75" customHeight="1" x14ac:dyDescent="0.25">
      <c r="A348" s="15"/>
    </row>
    <row r="349" spans="1:1" ht="15.75" customHeight="1" x14ac:dyDescent="0.25">
      <c r="A349" s="15"/>
    </row>
    <row r="350" spans="1:1" ht="15.75" customHeight="1" x14ac:dyDescent="0.25">
      <c r="A350" s="15"/>
    </row>
    <row r="351" spans="1:1" ht="15.75" customHeight="1" x14ac:dyDescent="0.25">
      <c r="A351" s="15"/>
    </row>
    <row r="352" spans="1:1" ht="15.75" customHeight="1" x14ac:dyDescent="0.25">
      <c r="A352" s="15"/>
    </row>
    <row r="353" spans="1:1" ht="15.75" customHeight="1" x14ac:dyDescent="0.25">
      <c r="A353" s="15"/>
    </row>
    <row r="354" spans="1:1" ht="15.75" customHeight="1" x14ac:dyDescent="0.25">
      <c r="A354" s="15"/>
    </row>
    <row r="355" spans="1:1" ht="15.75" customHeight="1" x14ac:dyDescent="0.25">
      <c r="A355" s="15"/>
    </row>
    <row r="356" spans="1:1" ht="15.75" customHeight="1" x14ac:dyDescent="0.25">
      <c r="A356" s="15"/>
    </row>
    <row r="357" spans="1:1" ht="15.75" customHeight="1" x14ac:dyDescent="0.25">
      <c r="A357" s="15"/>
    </row>
    <row r="358" spans="1:1" ht="15.75" customHeight="1" x14ac:dyDescent="0.25">
      <c r="A358" s="15"/>
    </row>
    <row r="359" spans="1:1" ht="15.75" customHeight="1" x14ac:dyDescent="0.25">
      <c r="A359" s="15"/>
    </row>
    <row r="360" spans="1:1" ht="15.75" customHeight="1" x14ac:dyDescent="0.25">
      <c r="A360" s="15"/>
    </row>
    <row r="361" spans="1:1" ht="15.75" customHeight="1" x14ac:dyDescent="0.25">
      <c r="A361" s="15"/>
    </row>
    <row r="362" spans="1:1" ht="15.75" customHeight="1" x14ac:dyDescent="0.25">
      <c r="A362" s="15"/>
    </row>
    <row r="363" spans="1:1" ht="15.75" customHeight="1" x14ac:dyDescent="0.25">
      <c r="A363" s="15"/>
    </row>
    <row r="364" spans="1:1" ht="15.75" customHeight="1" x14ac:dyDescent="0.25">
      <c r="A364" s="15"/>
    </row>
    <row r="365" spans="1:1" ht="15.75" customHeight="1" x14ac:dyDescent="0.25">
      <c r="A365" s="15"/>
    </row>
    <row r="366" spans="1:1" ht="15.75" customHeight="1" x14ac:dyDescent="0.25">
      <c r="A366" s="15"/>
    </row>
    <row r="367" spans="1:1" ht="15.75" customHeight="1" x14ac:dyDescent="0.25">
      <c r="A367" s="15"/>
    </row>
    <row r="368" spans="1:1" ht="15.75" customHeight="1" x14ac:dyDescent="0.25">
      <c r="A368" s="15"/>
    </row>
    <row r="369" spans="1:1" ht="15.75" customHeight="1" x14ac:dyDescent="0.25">
      <c r="A369" s="15"/>
    </row>
    <row r="370" spans="1:1" ht="15.75" customHeight="1" x14ac:dyDescent="0.25">
      <c r="A370" s="15"/>
    </row>
    <row r="371" spans="1:1" ht="15.75" customHeight="1" x14ac:dyDescent="0.25">
      <c r="A371" s="15"/>
    </row>
    <row r="372" spans="1:1" ht="15.75" customHeight="1" x14ac:dyDescent="0.25">
      <c r="A372" s="15"/>
    </row>
    <row r="373" spans="1:1" ht="15.75" customHeight="1" x14ac:dyDescent="0.25">
      <c r="A373" s="15"/>
    </row>
    <row r="374" spans="1:1" ht="15.75" customHeight="1" x14ac:dyDescent="0.25">
      <c r="A374" s="15"/>
    </row>
    <row r="375" spans="1:1" ht="15.75" customHeight="1" x14ac:dyDescent="0.25">
      <c r="A375" s="15"/>
    </row>
    <row r="376" spans="1:1" ht="15.75" customHeight="1" x14ac:dyDescent="0.25">
      <c r="A376" s="15"/>
    </row>
    <row r="377" spans="1:1" ht="15.75" customHeight="1" x14ac:dyDescent="0.25">
      <c r="A377" s="15"/>
    </row>
    <row r="378" spans="1:1" ht="15.75" customHeight="1" x14ac:dyDescent="0.25">
      <c r="A378" s="15"/>
    </row>
    <row r="379" spans="1:1" ht="15.75" customHeight="1" x14ac:dyDescent="0.25">
      <c r="A379" s="15"/>
    </row>
    <row r="380" spans="1:1" ht="15.75" customHeight="1" x14ac:dyDescent="0.25">
      <c r="A380" s="15"/>
    </row>
    <row r="381" spans="1:1" ht="15.75" customHeight="1" x14ac:dyDescent="0.25">
      <c r="A381" s="15"/>
    </row>
    <row r="382" spans="1:1" ht="15.75" customHeight="1" x14ac:dyDescent="0.25">
      <c r="A382" s="15"/>
    </row>
    <row r="383" spans="1:1" ht="15.75" customHeight="1" x14ac:dyDescent="0.25">
      <c r="A383" s="15"/>
    </row>
    <row r="384" spans="1:1" ht="15.75" customHeight="1" x14ac:dyDescent="0.25">
      <c r="A384" s="15"/>
    </row>
    <row r="385" spans="1:1" ht="15.75" customHeight="1" x14ac:dyDescent="0.25">
      <c r="A385" s="15"/>
    </row>
    <row r="386" spans="1:1" ht="15.75" customHeight="1" x14ac:dyDescent="0.25">
      <c r="A386" s="15"/>
    </row>
    <row r="387" spans="1:1" ht="15.75" customHeight="1" x14ac:dyDescent="0.25">
      <c r="A387" s="15"/>
    </row>
    <row r="388" spans="1:1" ht="15.75" customHeight="1" x14ac:dyDescent="0.25">
      <c r="A388" s="15"/>
    </row>
    <row r="389" spans="1:1" ht="15.75" customHeight="1" x14ac:dyDescent="0.25">
      <c r="A389" s="15"/>
    </row>
    <row r="390" spans="1:1" ht="15.75" customHeight="1" x14ac:dyDescent="0.25">
      <c r="A390" s="15"/>
    </row>
    <row r="391" spans="1:1" ht="15.75" customHeight="1" x14ac:dyDescent="0.25">
      <c r="A391" s="15"/>
    </row>
    <row r="392" spans="1:1" ht="15.75" customHeight="1" x14ac:dyDescent="0.25">
      <c r="A392" s="15"/>
    </row>
    <row r="393" spans="1:1" ht="15.75" customHeight="1" x14ac:dyDescent="0.25">
      <c r="A393" s="15"/>
    </row>
    <row r="394" spans="1:1" ht="15.75" customHeight="1" x14ac:dyDescent="0.25">
      <c r="A394" s="15"/>
    </row>
    <row r="395" spans="1:1" ht="15.75" customHeight="1" x14ac:dyDescent="0.25">
      <c r="A395" s="15"/>
    </row>
    <row r="396" spans="1:1" ht="15.75" customHeight="1" x14ac:dyDescent="0.25">
      <c r="A396" s="15"/>
    </row>
    <row r="397" spans="1:1" ht="15.75" customHeight="1" x14ac:dyDescent="0.25">
      <c r="A397" s="15"/>
    </row>
    <row r="398" spans="1:1" ht="15.75" customHeight="1" x14ac:dyDescent="0.25">
      <c r="A398" s="15"/>
    </row>
    <row r="399" spans="1:1" ht="15.75" customHeight="1" x14ac:dyDescent="0.25">
      <c r="A399" s="15"/>
    </row>
    <row r="400" spans="1:1" ht="15.75" customHeight="1" x14ac:dyDescent="0.25">
      <c r="A400" s="15"/>
    </row>
    <row r="401" spans="1:1" ht="15.75" customHeight="1" x14ac:dyDescent="0.25">
      <c r="A401" s="15"/>
    </row>
    <row r="402" spans="1:1" ht="15.75" customHeight="1" x14ac:dyDescent="0.25">
      <c r="A402" s="15"/>
    </row>
    <row r="403" spans="1:1" ht="15.75" customHeight="1" x14ac:dyDescent="0.25">
      <c r="A403" s="15"/>
    </row>
    <row r="404" spans="1:1" ht="15.75" customHeight="1" x14ac:dyDescent="0.25">
      <c r="A404" s="15"/>
    </row>
    <row r="405" spans="1:1" ht="15.75" customHeight="1" x14ac:dyDescent="0.25">
      <c r="A405" s="15"/>
    </row>
    <row r="406" spans="1:1" ht="15.75" customHeight="1" x14ac:dyDescent="0.25">
      <c r="A406" s="15"/>
    </row>
    <row r="407" spans="1:1" ht="15.75" customHeight="1" x14ac:dyDescent="0.25">
      <c r="A407" s="15"/>
    </row>
    <row r="408" spans="1:1" ht="15.75" customHeight="1" x14ac:dyDescent="0.25">
      <c r="A408" s="15"/>
    </row>
    <row r="409" spans="1:1" ht="15.75" customHeight="1" x14ac:dyDescent="0.25">
      <c r="A409" s="15"/>
    </row>
    <row r="410" spans="1:1" ht="15.75" customHeight="1" x14ac:dyDescent="0.25">
      <c r="A410" s="15"/>
    </row>
    <row r="411" spans="1:1" ht="15.75" customHeight="1" x14ac:dyDescent="0.25">
      <c r="A411" s="15"/>
    </row>
    <row r="412" spans="1:1" ht="15.75" customHeight="1" x14ac:dyDescent="0.25">
      <c r="A412" s="15"/>
    </row>
    <row r="413" spans="1:1" ht="15.75" customHeight="1" x14ac:dyDescent="0.25">
      <c r="A413" s="15"/>
    </row>
    <row r="414" spans="1:1" ht="15.75" customHeight="1" x14ac:dyDescent="0.25">
      <c r="A414" s="15"/>
    </row>
    <row r="415" spans="1:1" ht="15.75" customHeight="1" x14ac:dyDescent="0.25">
      <c r="A415" s="15"/>
    </row>
    <row r="416" spans="1:1" ht="15.75" customHeight="1" x14ac:dyDescent="0.25">
      <c r="A416" s="15"/>
    </row>
    <row r="417" spans="1:1" ht="15.75" customHeight="1" x14ac:dyDescent="0.25">
      <c r="A417" s="15"/>
    </row>
    <row r="418" spans="1:1" ht="15.75" customHeight="1" x14ac:dyDescent="0.25">
      <c r="A418" s="15"/>
    </row>
    <row r="419" spans="1:1" ht="15.75" customHeight="1" x14ac:dyDescent="0.25">
      <c r="A419" s="15"/>
    </row>
    <row r="420" spans="1:1" ht="15.75" customHeight="1" x14ac:dyDescent="0.25">
      <c r="A420" s="15"/>
    </row>
    <row r="421" spans="1:1" ht="15.75" customHeight="1" x14ac:dyDescent="0.25">
      <c r="A421" s="15"/>
    </row>
    <row r="422" spans="1:1" ht="15.75" customHeight="1" x14ac:dyDescent="0.25">
      <c r="A422" s="15"/>
    </row>
    <row r="423" spans="1:1" ht="15.75" customHeight="1" x14ac:dyDescent="0.25">
      <c r="A423" s="15"/>
    </row>
    <row r="424" spans="1:1" ht="15.75" customHeight="1" x14ac:dyDescent="0.25">
      <c r="A424" s="15"/>
    </row>
    <row r="425" spans="1:1" ht="15.75" customHeight="1" x14ac:dyDescent="0.25">
      <c r="A425" s="15"/>
    </row>
    <row r="426" spans="1:1" ht="15.75" customHeight="1" x14ac:dyDescent="0.25">
      <c r="A426" s="15"/>
    </row>
    <row r="427" spans="1:1" ht="15.75" customHeight="1" x14ac:dyDescent="0.25">
      <c r="A427" s="15"/>
    </row>
    <row r="428" spans="1:1" ht="15.75" customHeight="1" x14ac:dyDescent="0.25">
      <c r="A428" s="15"/>
    </row>
    <row r="429" spans="1:1" ht="15.75" customHeight="1" x14ac:dyDescent="0.25">
      <c r="A429" s="15"/>
    </row>
    <row r="430" spans="1:1" ht="15.75" customHeight="1" x14ac:dyDescent="0.25">
      <c r="A430" s="15"/>
    </row>
    <row r="431" spans="1:1" ht="15.75" customHeight="1" x14ac:dyDescent="0.25">
      <c r="A431" s="15"/>
    </row>
    <row r="432" spans="1:1" ht="15.75" customHeight="1" x14ac:dyDescent="0.25">
      <c r="A432" s="15"/>
    </row>
    <row r="433" spans="1:1" ht="15.75" customHeight="1" x14ac:dyDescent="0.25">
      <c r="A433" s="15"/>
    </row>
    <row r="434" spans="1:1" ht="15.75" customHeight="1" x14ac:dyDescent="0.25">
      <c r="A434" s="15"/>
    </row>
    <row r="435" spans="1:1" ht="15.75" customHeight="1" x14ac:dyDescent="0.25">
      <c r="A435" s="15"/>
    </row>
    <row r="436" spans="1:1" ht="15.75" customHeight="1" x14ac:dyDescent="0.25">
      <c r="A436" s="15"/>
    </row>
    <row r="437" spans="1:1" ht="15.75" customHeight="1" x14ac:dyDescent="0.25">
      <c r="A437" s="15"/>
    </row>
    <row r="438" spans="1:1" ht="15.75" customHeight="1" x14ac:dyDescent="0.25">
      <c r="A438" s="15"/>
    </row>
    <row r="439" spans="1:1" ht="15.75" customHeight="1" x14ac:dyDescent="0.25">
      <c r="A439" s="15"/>
    </row>
    <row r="440" spans="1:1" ht="15.75" customHeight="1" x14ac:dyDescent="0.25">
      <c r="A440" s="15"/>
    </row>
    <row r="441" spans="1:1" ht="15.75" customHeight="1" x14ac:dyDescent="0.25">
      <c r="A441" s="15"/>
    </row>
    <row r="442" spans="1:1" ht="15.75" customHeight="1" x14ac:dyDescent="0.25">
      <c r="A442" s="15"/>
    </row>
    <row r="443" spans="1:1" ht="15.75" customHeight="1" x14ac:dyDescent="0.25">
      <c r="A443" s="15"/>
    </row>
    <row r="444" spans="1:1" ht="15.75" customHeight="1" x14ac:dyDescent="0.25">
      <c r="A444" s="15"/>
    </row>
    <row r="445" spans="1:1" ht="15.75" customHeight="1" x14ac:dyDescent="0.25">
      <c r="A445" s="15"/>
    </row>
    <row r="446" spans="1:1" ht="15.75" customHeight="1" x14ac:dyDescent="0.25">
      <c r="A446" s="15"/>
    </row>
    <row r="447" spans="1:1" ht="15.75" customHeight="1" x14ac:dyDescent="0.25">
      <c r="A447" s="15"/>
    </row>
    <row r="448" spans="1:1" ht="15.75" customHeight="1" x14ac:dyDescent="0.25">
      <c r="A448" s="15"/>
    </row>
    <row r="449" spans="1:1" ht="15.75" customHeight="1" x14ac:dyDescent="0.25">
      <c r="A449" s="15"/>
    </row>
    <row r="450" spans="1:1" ht="15.75" customHeight="1" x14ac:dyDescent="0.25">
      <c r="A450" s="15"/>
    </row>
    <row r="451" spans="1:1" ht="15.75" customHeight="1" x14ac:dyDescent="0.25">
      <c r="A451" s="15"/>
    </row>
    <row r="452" spans="1:1" ht="15.75" customHeight="1" x14ac:dyDescent="0.25">
      <c r="A452" s="15"/>
    </row>
    <row r="453" spans="1:1" ht="15.75" customHeight="1" x14ac:dyDescent="0.25">
      <c r="A453" s="15"/>
    </row>
    <row r="454" spans="1:1" ht="15.75" customHeight="1" x14ac:dyDescent="0.25">
      <c r="A454" s="15"/>
    </row>
    <row r="455" spans="1:1" ht="15.75" customHeight="1" x14ac:dyDescent="0.25">
      <c r="A455" s="15"/>
    </row>
    <row r="456" spans="1:1" ht="15.75" customHeight="1" x14ac:dyDescent="0.25">
      <c r="A456" s="15"/>
    </row>
    <row r="457" spans="1:1" ht="15.75" customHeight="1" x14ac:dyDescent="0.25">
      <c r="A457" s="15"/>
    </row>
    <row r="458" spans="1:1" ht="15.75" customHeight="1" x14ac:dyDescent="0.25">
      <c r="A458" s="15"/>
    </row>
    <row r="459" spans="1:1" ht="15.75" customHeight="1" x14ac:dyDescent="0.25">
      <c r="A459" s="15"/>
    </row>
    <row r="460" spans="1:1" ht="15.75" customHeight="1" x14ac:dyDescent="0.25">
      <c r="A460" s="15"/>
    </row>
    <row r="461" spans="1:1" ht="15.75" customHeight="1" x14ac:dyDescent="0.25">
      <c r="A461" s="15"/>
    </row>
    <row r="462" spans="1:1" ht="15.75" customHeight="1" x14ac:dyDescent="0.25">
      <c r="A462" s="15"/>
    </row>
    <row r="463" spans="1:1" ht="15.75" customHeight="1" x14ac:dyDescent="0.25">
      <c r="A463" s="15"/>
    </row>
    <row r="464" spans="1:1" ht="15.75" customHeight="1" x14ac:dyDescent="0.25">
      <c r="A464" s="15"/>
    </row>
    <row r="465" spans="1:1" ht="15.75" customHeight="1" x14ac:dyDescent="0.25">
      <c r="A465" s="15"/>
    </row>
    <row r="466" spans="1:1" ht="15.75" customHeight="1" x14ac:dyDescent="0.25">
      <c r="A466" s="15"/>
    </row>
    <row r="467" spans="1:1" ht="15.75" customHeight="1" x14ac:dyDescent="0.25">
      <c r="A467" s="15"/>
    </row>
    <row r="468" spans="1:1" ht="15.75" customHeight="1" x14ac:dyDescent="0.25">
      <c r="A468" s="15"/>
    </row>
    <row r="469" spans="1:1" ht="15.75" customHeight="1" x14ac:dyDescent="0.25">
      <c r="A469" s="15"/>
    </row>
    <row r="470" spans="1:1" ht="15.75" customHeight="1" x14ac:dyDescent="0.25">
      <c r="A470" s="15"/>
    </row>
    <row r="471" spans="1:1" ht="15.75" customHeight="1" x14ac:dyDescent="0.25">
      <c r="A471" s="15"/>
    </row>
    <row r="472" spans="1:1" ht="15.75" customHeight="1" x14ac:dyDescent="0.25">
      <c r="A472" s="15"/>
    </row>
    <row r="473" spans="1:1" ht="15.75" customHeight="1" x14ac:dyDescent="0.25">
      <c r="A473" s="15"/>
    </row>
    <row r="474" spans="1:1" ht="15.75" customHeight="1" x14ac:dyDescent="0.25">
      <c r="A474" s="15"/>
    </row>
    <row r="475" spans="1:1" ht="15.75" customHeight="1" x14ac:dyDescent="0.25">
      <c r="A475" s="15"/>
    </row>
    <row r="476" spans="1:1" ht="15.75" customHeight="1" x14ac:dyDescent="0.25">
      <c r="A476" s="15"/>
    </row>
    <row r="477" spans="1:1" ht="15.75" customHeight="1" x14ac:dyDescent="0.25">
      <c r="A477" s="15"/>
    </row>
    <row r="478" spans="1:1" ht="15.75" customHeight="1" x14ac:dyDescent="0.25">
      <c r="A478" s="15"/>
    </row>
    <row r="479" spans="1:1" ht="15.75" customHeight="1" x14ac:dyDescent="0.25">
      <c r="A479" s="15"/>
    </row>
    <row r="480" spans="1:1" ht="15.75" customHeight="1" x14ac:dyDescent="0.25">
      <c r="A480" s="15"/>
    </row>
    <row r="481" spans="1:1" ht="15.75" customHeight="1" x14ac:dyDescent="0.25">
      <c r="A481" s="15"/>
    </row>
    <row r="482" spans="1:1" ht="15.75" customHeight="1" x14ac:dyDescent="0.25">
      <c r="A482" s="15"/>
    </row>
    <row r="483" spans="1:1" ht="15.75" customHeight="1" x14ac:dyDescent="0.25">
      <c r="A483" s="15"/>
    </row>
    <row r="484" spans="1:1" ht="15.75" customHeight="1" x14ac:dyDescent="0.25">
      <c r="A484" s="15"/>
    </row>
    <row r="485" spans="1:1" ht="15.75" customHeight="1" x14ac:dyDescent="0.25">
      <c r="A485" s="15"/>
    </row>
    <row r="486" spans="1:1" ht="15.75" customHeight="1" x14ac:dyDescent="0.25">
      <c r="A486" s="15"/>
    </row>
    <row r="487" spans="1:1" ht="15.75" customHeight="1" x14ac:dyDescent="0.25">
      <c r="A487" s="15"/>
    </row>
    <row r="488" spans="1:1" ht="15.75" customHeight="1" x14ac:dyDescent="0.25">
      <c r="A488" s="15"/>
    </row>
    <row r="489" spans="1:1" ht="15.75" customHeight="1" x14ac:dyDescent="0.25">
      <c r="A489" s="15"/>
    </row>
    <row r="490" spans="1:1" ht="15.75" customHeight="1" x14ac:dyDescent="0.25">
      <c r="A490" s="15"/>
    </row>
    <row r="491" spans="1:1" ht="15.75" customHeight="1" x14ac:dyDescent="0.25">
      <c r="A491" s="15"/>
    </row>
    <row r="492" spans="1:1" ht="15.75" customHeight="1" x14ac:dyDescent="0.25">
      <c r="A492" s="15"/>
    </row>
    <row r="493" spans="1:1" ht="15.75" customHeight="1" x14ac:dyDescent="0.25">
      <c r="A493" s="15"/>
    </row>
    <row r="494" spans="1:1" ht="15.75" customHeight="1" x14ac:dyDescent="0.25">
      <c r="A494" s="15"/>
    </row>
    <row r="495" spans="1:1" ht="15.75" customHeight="1" x14ac:dyDescent="0.25">
      <c r="A495" s="15"/>
    </row>
    <row r="496" spans="1:1" ht="15.75" customHeight="1" x14ac:dyDescent="0.25">
      <c r="A496" s="15"/>
    </row>
    <row r="497" spans="1:1" ht="15.75" customHeight="1" x14ac:dyDescent="0.25">
      <c r="A497" s="15"/>
    </row>
    <row r="498" spans="1:1" ht="15.75" customHeight="1" x14ac:dyDescent="0.25">
      <c r="A498" s="15"/>
    </row>
    <row r="499" spans="1:1" ht="15.75" customHeight="1" x14ac:dyDescent="0.25">
      <c r="A499" s="15"/>
    </row>
    <row r="500" spans="1:1" ht="15.75" customHeight="1" x14ac:dyDescent="0.25">
      <c r="A500" s="15"/>
    </row>
    <row r="501" spans="1:1" ht="15.75" customHeight="1" x14ac:dyDescent="0.25">
      <c r="A501" s="15"/>
    </row>
    <row r="502" spans="1:1" ht="15.75" customHeight="1" x14ac:dyDescent="0.25">
      <c r="A502" s="15"/>
    </row>
    <row r="503" spans="1:1" ht="15.75" customHeight="1" x14ac:dyDescent="0.25">
      <c r="A503" s="15"/>
    </row>
    <row r="504" spans="1:1" ht="15.75" customHeight="1" x14ac:dyDescent="0.25">
      <c r="A504" s="15"/>
    </row>
    <row r="505" spans="1:1" ht="15.75" customHeight="1" x14ac:dyDescent="0.25">
      <c r="A505" s="15"/>
    </row>
    <row r="506" spans="1:1" ht="15.75" customHeight="1" x14ac:dyDescent="0.25">
      <c r="A506" s="15"/>
    </row>
    <row r="507" spans="1:1" ht="15.75" customHeight="1" x14ac:dyDescent="0.25">
      <c r="A507" s="15"/>
    </row>
    <row r="508" spans="1:1" ht="15.75" customHeight="1" x14ac:dyDescent="0.25">
      <c r="A508" s="15"/>
    </row>
    <row r="509" spans="1:1" ht="15.75" customHeight="1" x14ac:dyDescent="0.25">
      <c r="A509" s="15"/>
    </row>
    <row r="510" spans="1:1" ht="15.75" customHeight="1" x14ac:dyDescent="0.25">
      <c r="A510" s="15"/>
    </row>
    <row r="511" spans="1:1" ht="15.75" customHeight="1" x14ac:dyDescent="0.25">
      <c r="A511" s="15"/>
    </row>
    <row r="512" spans="1:1" ht="15.75" customHeight="1" x14ac:dyDescent="0.25">
      <c r="A512" s="15"/>
    </row>
    <row r="513" spans="1:1" ht="15.75" customHeight="1" x14ac:dyDescent="0.25">
      <c r="A513" s="15"/>
    </row>
    <row r="514" spans="1:1" ht="15.75" customHeight="1" x14ac:dyDescent="0.25">
      <c r="A514" s="15"/>
    </row>
    <row r="515" spans="1:1" ht="15.75" customHeight="1" x14ac:dyDescent="0.25">
      <c r="A515" s="15"/>
    </row>
    <row r="516" spans="1:1" ht="15.75" customHeight="1" x14ac:dyDescent="0.25">
      <c r="A516" s="15"/>
    </row>
    <row r="517" spans="1:1" ht="15.75" customHeight="1" x14ac:dyDescent="0.25">
      <c r="A517" s="15"/>
    </row>
    <row r="518" spans="1:1" ht="15.75" customHeight="1" x14ac:dyDescent="0.25">
      <c r="A518" s="15"/>
    </row>
    <row r="519" spans="1:1" ht="15.75" customHeight="1" x14ac:dyDescent="0.25">
      <c r="A519" s="15"/>
    </row>
    <row r="520" spans="1:1" ht="15.75" customHeight="1" x14ac:dyDescent="0.25">
      <c r="A520" s="15"/>
    </row>
    <row r="521" spans="1:1" ht="15.75" customHeight="1" x14ac:dyDescent="0.25">
      <c r="A521" s="15"/>
    </row>
    <row r="522" spans="1:1" ht="15.75" customHeight="1" x14ac:dyDescent="0.25">
      <c r="A522" s="15"/>
    </row>
    <row r="523" spans="1:1" ht="15.75" customHeight="1" x14ac:dyDescent="0.25">
      <c r="A523" s="15"/>
    </row>
    <row r="524" spans="1:1" ht="15.75" customHeight="1" x14ac:dyDescent="0.25">
      <c r="A524" s="15"/>
    </row>
    <row r="525" spans="1:1" ht="15.75" customHeight="1" x14ac:dyDescent="0.25">
      <c r="A525" s="15"/>
    </row>
    <row r="526" spans="1:1" ht="15.75" customHeight="1" x14ac:dyDescent="0.25">
      <c r="A526" s="15"/>
    </row>
    <row r="527" spans="1:1" ht="15.75" customHeight="1" x14ac:dyDescent="0.25">
      <c r="A527" s="15"/>
    </row>
    <row r="528" spans="1:1" ht="15.75" customHeight="1" x14ac:dyDescent="0.25">
      <c r="A528" s="15"/>
    </row>
    <row r="529" spans="1:1" ht="15.75" customHeight="1" x14ac:dyDescent="0.25">
      <c r="A529" s="15"/>
    </row>
    <row r="530" spans="1:1" ht="15.75" customHeight="1" x14ac:dyDescent="0.25">
      <c r="A530" s="15"/>
    </row>
    <row r="531" spans="1:1" ht="15.75" customHeight="1" x14ac:dyDescent="0.25">
      <c r="A531" s="15"/>
    </row>
    <row r="532" spans="1:1" ht="15.75" customHeight="1" x14ac:dyDescent="0.25">
      <c r="A532" s="15"/>
    </row>
    <row r="533" spans="1:1" ht="15.75" customHeight="1" x14ac:dyDescent="0.25">
      <c r="A533" s="15"/>
    </row>
    <row r="534" spans="1:1" ht="15.75" customHeight="1" x14ac:dyDescent="0.25">
      <c r="A534" s="15"/>
    </row>
    <row r="535" spans="1:1" ht="15.75" customHeight="1" x14ac:dyDescent="0.25">
      <c r="A535" s="15"/>
    </row>
    <row r="536" spans="1:1" ht="15.75" customHeight="1" x14ac:dyDescent="0.25">
      <c r="A536" s="15"/>
    </row>
    <row r="537" spans="1:1" ht="15.75" customHeight="1" x14ac:dyDescent="0.25">
      <c r="A537" s="15"/>
    </row>
    <row r="538" spans="1:1" ht="15.75" customHeight="1" x14ac:dyDescent="0.25">
      <c r="A538" s="15"/>
    </row>
    <row r="539" spans="1:1" ht="15.75" customHeight="1" x14ac:dyDescent="0.25">
      <c r="A539" s="15"/>
    </row>
    <row r="540" spans="1:1" ht="15.75" customHeight="1" x14ac:dyDescent="0.25">
      <c r="A540" s="15"/>
    </row>
    <row r="541" spans="1:1" ht="15.75" customHeight="1" x14ac:dyDescent="0.25">
      <c r="A541" s="15"/>
    </row>
    <row r="542" spans="1:1" ht="15.75" customHeight="1" x14ac:dyDescent="0.25">
      <c r="A542" s="15"/>
    </row>
    <row r="543" spans="1:1" ht="15.75" customHeight="1" x14ac:dyDescent="0.25">
      <c r="A543" s="15"/>
    </row>
    <row r="544" spans="1:1" ht="15.75" customHeight="1" x14ac:dyDescent="0.25">
      <c r="A544" s="15"/>
    </row>
    <row r="545" spans="1:1" ht="15.75" customHeight="1" x14ac:dyDescent="0.25">
      <c r="A545" s="15"/>
    </row>
    <row r="546" spans="1:1" ht="15.75" customHeight="1" x14ac:dyDescent="0.25">
      <c r="A546" s="15"/>
    </row>
    <row r="547" spans="1:1" ht="15.75" customHeight="1" x14ac:dyDescent="0.25">
      <c r="A547" s="15"/>
    </row>
    <row r="548" spans="1:1" ht="15.75" customHeight="1" x14ac:dyDescent="0.25">
      <c r="A548" s="15"/>
    </row>
    <row r="549" spans="1:1" ht="15.75" customHeight="1" x14ac:dyDescent="0.25">
      <c r="A549" s="15"/>
    </row>
    <row r="550" spans="1:1" ht="15.75" customHeight="1" x14ac:dyDescent="0.25">
      <c r="A550" s="15"/>
    </row>
    <row r="551" spans="1:1" ht="15.75" customHeight="1" x14ac:dyDescent="0.25">
      <c r="A551" s="15"/>
    </row>
    <row r="552" spans="1:1" ht="15.75" customHeight="1" x14ac:dyDescent="0.25">
      <c r="A552" s="15"/>
    </row>
    <row r="553" spans="1:1" ht="15.75" customHeight="1" x14ac:dyDescent="0.25">
      <c r="A553" s="15"/>
    </row>
    <row r="554" spans="1:1" ht="15.75" customHeight="1" x14ac:dyDescent="0.25">
      <c r="A554" s="15"/>
    </row>
    <row r="555" spans="1:1" ht="15.75" customHeight="1" x14ac:dyDescent="0.25">
      <c r="A555" s="15"/>
    </row>
    <row r="556" spans="1:1" ht="15.75" customHeight="1" x14ac:dyDescent="0.25">
      <c r="A556" s="15"/>
    </row>
    <row r="557" spans="1:1" ht="15.75" customHeight="1" x14ac:dyDescent="0.25">
      <c r="A557" s="15"/>
    </row>
    <row r="558" spans="1:1" ht="15.75" customHeight="1" x14ac:dyDescent="0.25">
      <c r="A558" s="15"/>
    </row>
    <row r="559" spans="1:1" ht="15.75" customHeight="1" x14ac:dyDescent="0.25">
      <c r="A559" s="15"/>
    </row>
    <row r="560" spans="1:1" ht="15.75" customHeight="1" x14ac:dyDescent="0.25">
      <c r="A560" s="15"/>
    </row>
    <row r="561" spans="1:1" ht="15.75" customHeight="1" x14ac:dyDescent="0.25">
      <c r="A561" s="15"/>
    </row>
    <row r="562" spans="1:1" ht="15.75" customHeight="1" x14ac:dyDescent="0.25">
      <c r="A562" s="15"/>
    </row>
    <row r="563" spans="1:1" ht="15.75" customHeight="1" x14ac:dyDescent="0.25">
      <c r="A563" s="15"/>
    </row>
    <row r="564" spans="1:1" ht="15.75" customHeight="1" x14ac:dyDescent="0.25">
      <c r="A564" s="15"/>
    </row>
    <row r="565" spans="1:1" ht="15.75" customHeight="1" x14ac:dyDescent="0.25">
      <c r="A565" s="15"/>
    </row>
    <row r="566" spans="1:1" ht="15.75" customHeight="1" x14ac:dyDescent="0.25">
      <c r="A566" s="15"/>
    </row>
    <row r="567" spans="1:1" ht="15.75" customHeight="1" x14ac:dyDescent="0.25">
      <c r="A567" s="15"/>
    </row>
    <row r="568" spans="1:1" ht="15.75" customHeight="1" x14ac:dyDescent="0.25">
      <c r="A568" s="15"/>
    </row>
    <row r="569" spans="1:1" ht="15.75" customHeight="1" x14ac:dyDescent="0.25">
      <c r="A569" s="15"/>
    </row>
    <row r="570" spans="1:1" ht="15.75" customHeight="1" x14ac:dyDescent="0.25">
      <c r="A570" s="15"/>
    </row>
    <row r="571" spans="1:1" ht="15.75" customHeight="1" x14ac:dyDescent="0.25">
      <c r="A571" s="15"/>
    </row>
    <row r="572" spans="1:1" ht="15.75" customHeight="1" x14ac:dyDescent="0.25">
      <c r="A572" s="15"/>
    </row>
    <row r="573" spans="1:1" ht="15.75" customHeight="1" x14ac:dyDescent="0.25">
      <c r="A573" s="15"/>
    </row>
    <row r="574" spans="1:1" ht="15.75" customHeight="1" x14ac:dyDescent="0.25">
      <c r="A574" s="15"/>
    </row>
    <row r="575" spans="1:1" ht="15.75" customHeight="1" x14ac:dyDescent="0.25">
      <c r="A575" s="15"/>
    </row>
    <row r="576" spans="1:1" ht="15.75" customHeight="1" x14ac:dyDescent="0.25">
      <c r="A576" s="15"/>
    </row>
    <row r="577" spans="1:1" ht="15.75" customHeight="1" x14ac:dyDescent="0.25">
      <c r="A577" s="15"/>
    </row>
    <row r="578" spans="1:1" ht="15.75" customHeight="1" x14ac:dyDescent="0.25">
      <c r="A578" s="15"/>
    </row>
    <row r="579" spans="1:1" ht="15.75" customHeight="1" x14ac:dyDescent="0.25">
      <c r="A579" s="15"/>
    </row>
    <row r="580" spans="1:1" ht="15.75" customHeight="1" x14ac:dyDescent="0.25">
      <c r="A580" s="15"/>
    </row>
    <row r="581" spans="1:1" ht="15.75" customHeight="1" x14ac:dyDescent="0.25">
      <c r="A581" s="15"/>
    </row>
    <row r="582" spans="1:1" ht="15.75" customHeight="1" x14ac:dyDescent="0.25">
      <c r="A582" s="15"/>
    </row>
    <row r="583" spans="1:1" ht="15.75" customHeight="1" x14ac:dyDescent="0.25">
      <c r="A583" s="15"/>
    </row>
    <row r="584" spans="1:1" ht="15.75" customHeight="1" x14ac:dyDescent="0.25">
      <c r="A584" s="15"/>
    </row>
    <row r="585" spans="1:1" ht="15.75" customHeight="1" x14ac:dyDescent="0.25">
      <c r="A585" s="15"/>
    </row>
    <row r="586" spans="1:1" ht="15.75" customHeight="1" x14ac:dyDescent="0.25">
      <c r="A586" s="15"/>
    </row>
    <row r="587" spans="1:1" ht="15.75" customHeight="1" x14ac:dyDescent="0.25">
      <c r="A587" s="15"/>
    </row>
    <row r="588" spans="1:1" ht="15.75" customHeight="1" x14ac:dyDescent="0.25">
      <c r="A588" s="15"/>
    </row>
    <row r="589" spans="1:1" ht="15.75" customHeight="1" x14ac:dyDescent="0.25">
      <c r="A589" s="15"/>
    </row>
    <row r="590" spans="1:1" ht="15.75" customHeight="1" x14ac:dyDescent="0.25">
      <c r="A590" s="15"/>
    </row>
    <row r="591" spans="1:1" ht="15.75" customHeight="1" x14ac:dyDescent="0.25">
      <c r="A591" s="15"/>
    </row>
    <row r="592" spans="1:1" ht="15.75" customHeight="1" x14ac:dyDescent="0.25">
      <c r="A592" s="15"/>
    </row>
    <row r="593" spans="1:1" ht="15.75" customHeight="1" x14ac:dyDescent="0.25">
      <c r="A593" s="15"/>
    </row>
    <row r="594" spans="1:1" ht="15.75" customHeight="1" x14ac:dyDescent="0.25">
      <c r="A594" s="15"/>
    </row>
    <row r="595" spans="1:1" ht="15.75" customHeight="1" x14ac:dyDescent="0.25">
      <c r="A595" s="15"/>
    </row>
    <row r="596" spans="1:1" ht="15.75" customHeight="1" x14ac:dyDescent="0.25">
      <c r="A596" s="15"/>
    </row>
    <row r="597" spans="1:1" ht="15.75" customHeight="1" x14ac:dyDescent="0.25">
      <c r="A597" s="15"/>
    </row>
    <row r="598" spans="1:1" ht="15.75" customHeight="1" x14ac:dyDescent="0.25">
      <c r="A598" s="15"/>
    </row>
    <row r="599" spans="1:1" ht="15.75" customHeight="1" x14ac:dyDescent="0.25">
      <c r="A599" s="15"/>
    </row>
    <row r="600" spans="1:1" ht="15.75" customHeight="1" x14ac:dyDescent="0.25">
      <c r="A600" s="15"/>
    </row>
    <row r="601" spans="1:1" ht="15.75" customHeight="1" x14ac:dyDescent="0.25">
      <c r="A601" s="15"/>
    </row>
    <row r="602" spans="1:1" ht="15.75" customHeight="1" x14ac:dyDescent="0.25">
      <c r="A602" s="15"/>
    </row>
    <row r="603" spans="1:1" ht="15.75" customHeight="1" x14ac:dyDescent="0.25">
      <c r="A603" s="15"/>
    </row>
    <row r="604" spans="1:1" ht="15.75" customHeight="1" x14ac:dyDescent="0.25">
      <c r="A604" s="15"/>
    </row>
    <row r="605" spans="1:1" ht="15.75" customHeight="1" x14ac:dyDescent="0.25">
      <c r="A605" s="15"/>
    </row>
    <row r="606" spans="1:1" ht="15.75" customHeight="1" x14ac:dyDescent="0.25">
      <c r="A606" s="15"/>
    </row>
    <row r="607" spans="1:1" ht="15.75" customHeight="1" x14ac:dyDescent="0.25">
      <c r="A607" s="15"/>
    </row>
    <row r="608" spans="1:1" ht="15.75" customHeight="1" x14ac:dyDescent="0.25">
      <c r="A608" s="15"/>
    </row>
    <row r="609" spans="1:1" ht="15.75" customHeight="1" x14ac:dyDescent="0.25">
      <c r="A609" s="15"/>
    </row>
    <row r="610" spans="1:1" ht="15.75" customHeight="1" x14ac:dyDescent="0.25">
      <c r="A610" s="15"/>
    </row>
    <row r="611" spans="1:1" ht="15.75" customHeight="1" x14ac:dyDescent="0.25">
      <c r="A611" s="15"/>
    </row>
    <row r="612" spans="1:1" ht="15.75" customHeight="1" x14ac:dyDescent="0.25">
      <c r="A612" s="15"/>
    </row>
    <row r="613" spans="1:1" ht="15.75" customHeight="1" x14ac:dyDescent="0.25">
      <c r="A613" s="15"/>
    </row>
    <row r="614" spans="1:1" ht="15.75" customHeight="1" x14ac:dyDescent="0.25">
      <c r="A614" s="15"/>
    </row>
    <row r="615" spans="1:1" ht="15.75" customHeight="1" x14ac:dyDescent="0.25">
      <c r="A615" s="15"/>
    </row>
    <row r="616" spans="1:1" ht="15.75" customHeight="1" x14ac:dyDescent="0.25">
      <c r="A616" s="15"/>
    </row>
    <row r="617" spans="1:1" ht="15.75" customHeight="1" x14ac:dyDescent="0.25">
      <c r="A617" s="15"/>
    </row>
    <row r="618" spans="1:1" ht="15.75" customHeight="1" x14ac:dyDescent="0.25">
      <c r="A618" s="15"/>
    </row>
    <row r="619" spans="1:1" ht="15.75" customHeight="1" x14ac:dyDescent="0.25">
      <c r="A619" s="15"/>
    </row>
    <row r="620" spans="1:1" ht="15.75" customHeight="1" x14ac:dyDescent="0.25">
      <c r="A620" s="15"/>
    </row>
    <row r="621" spans="1:1" ht="15.75" customHeight="1" x14ac:dyDescent="0.25">
      <c r="A621" s="15"/>
    </row>
    <row r="622" spans="1:1" ht="15.75" customHeight="1" x14ac:dyDescent="0.25">
      <c r="A622" s="15"/>
    </row>
    <row r="623" spans="1:1" ht="15.75" customHeight="1" x14ac:dyDescent="0.25">
      <c r="A623" s="15"/>
    </row>
    <row r="624" spans="1:1" ht="15.75" customHeight="1" x14ac:dyDescent="0.25">
      <c r="A624" s="15"/>
    </row>
    <row r="625" spans="1:1" ht="15.75" customHeight="1" x14ac:dyDescent="0.25">
      <c r="A625" s="15"/>
    </row>
    <row r="626" spans="1:1" ht="15.75" customHeight="1" x14ac:dyDescent="0.25">
      <c r="A626" s="15"/>
    </row>
    <row r="627" spans="1:1" ht="15.75" customHeight="1" x14ac:dyDescent="0.25">
      <c r="A627" s="15"/>
    </row>
    <row r="628" spans="1:1" ht="15.75" customHeight="1" x14ac:dyDescent="0.25">
      <c r="A628" s="15"/>
    </row>
    <row r="629" spans="1:1" ht="15.75" customHeight="1" x14ac:dyDescent="0.25">
      <c r="A629" s="15"/>
    </row>
    <row r="630" spans="1:1" ht="15.75" customHeight="1" x14ac:dyDescent="0.25">
      <c r="A630" s="15"/>
    </row>
    <row r="631" spans="1:1" ht="15.75" customHeight="1" x14ac:dyDescent="0.25">
      <c r="A631" s="15"/>
    </row>
    <row r="632" spans="1:1" ht="15.75" customHeight="1" x14ac:dyDescent="0.25">
      <c r="A632" s="15"/>
    </row>
    <row r="633" spans="1:1" ht="15.75" customHeight="1" x14ac:dyDescent="0.25">
      <c r="A633" s="15"/>
    </row>
    <row r="634" spans="1:1" ht="15.75" customHeight="1" x14ac:dyDescent="0.25">
      <c r="A634" s="15"/>
    </row>
    <row r="635" spans="1:1" ht="15.75" customHeight="1" x14ac:dyDescent="0.25">
      <c r="A635" s="15"/>
    </row>
    <row r="636" spans="1:1" ht="15.75" customHeight="1" x14ac:dyDescent="0.25">
      <c r="A636" s="15"/>
    </row>
    <row r="637" spans="1:1" ht="15.75" customHeight="1" x14ac:dyDescent="0.25">
      <c r="A637" s="15"/>
    </row>
    <row r="638" spans="1:1" ht="15.75" customHeight="1" x14ac:dyDescent="0.25">
      <c r="A638" s="15"/>
    </row>
    <row r="639" spans="1:1" ht="15.75" customHeight="1" x14ac:dyDescent="0.25">
      <c r="A639" s="15"/>
    </row>
    <row r="640" spans="1:1" ht="15.75" customHeight="1" x14ac:dyDescent="0.25">
      <c r="A640" s="15"/>
    </row>
    <row r="641" spans="1:1" ht="15.75" customHeight="1" x14ac:dyDescent="0.25">
      <c r="A641" s="15"/>
    </row>
    <row r="642" spans="1:1" ht="15.75" customHeight="1" x14ac:dyDescent="0.25">
      <c r="A642" s="15"/>
    </row>
    <row r="643" spans="1:1" ht="15.75" customHeight="1" x14ac:dyDescent="0.25">
      <c r="A643" s="15"/>
    </row>
    <row r="644" spans="1:1" ht="15.75" customHeight="1" x14ac:dyDescent="0.25">
      <c r="A644" s="15"/>
    </row>
    <row r="645" spans="1:1" ht="15.75" customHeight="1" x14ac:dyDescent="0.25">
      <c r="A645" s="15"/>
    </row>
    <row r="646" spans="1:1" ht="15.75" customHeight="1" x14ac:dyDescent="0.25">
      <c r="A646" s="15"/>
    </row>
    <row r="647" spans="1:1" ht="15.75" customHeight="1" x14ac:dyDescent="0.25">
      <c r="A647" s="15"/>
    </row>
    <row r="648" spans="1:1" ht="15.75" customHeight="1" x14ac:dyDescent="0.25">
      <c r="A648" s="15"/>
    </row>
    <row r="649" spans="1:1" ht="15.75" customHeight="1" x14ac:dyDescent="0.25">
      <c r="A649" s="15"/>
    </row>
    <row r="650" spans="1:1" ht="15.75" customHeight="1" x14ac:dyDescent="0.25">
      <c r="A650" s="15"/>
    </row>
    <row r="651" spans="1:1" ht="15.75" customHeight="1" x14ac:dyDescent="0.25">
      <c r="A651" s="15"/>
    </row>
    <row r="652" spans="1:1" ht="15.75" customHeight="1" x14ac:dyDescent="0.25">
      <c r="A652" s="15"/>
    </row>
    <row r="653" spans="1:1" ht="15.75" customHeight="1" x14ac:dyDescent="0.25">
      <c r="A653" s="15"/>
    </row>
    <row r="654" spans="1:1" ht="15.75" customHeight="1" x14ac:dyDescent="0.25">
      <c r="A654" s="15"/>
    </row>
    <row r="655" spans="1:1" ht="15.75" customHeight="1" x14ac:dyDescent="0.25">
      <c r="A655" s="15"/>
    </row>
    <row r="656" spans="1:1" ht="15.75" customHeight="1" x14ac:dyDescent="0.25">
      <c r="A656" s="15"/>
    </row>
    <row r="657" spans="1:1" ht="15.75" customHeight="1" x14ac:dyDescent="0.25">
      <c r="A657" s="15"/>
    </row>
    <row r="658" spans="1:1" ht="15.75" customHeight="1" x14ac:dyDescent="0.25">
      <c r="A658" s="15"/>
    </row>
    <row r="659" spans="1:1" ht="15.75" customHeight="1" x14ac:dyDescent="0.25">
      <c r="A659" s="15"/>
    </row>
    <row r="660" spans="1:1" ht="15.75" customHeight="1" x14ac:dyDescent="0.25">
      <c r="A660" s="15"/>
    </row>
    <row r="661" spans="1:1" ht="15.75" customHeight="1" x14ac:dyDescent="0.25">
      <c r="A661" s="15"/>
    </row>
    <row r="662" spans="1:1" ht="15.75" customHeight="1" x14ac:dyDescent="0.25">
      <c r="A662" s="15"/>
    </row>
    <row r="663" spans="1:1" ht="15.75" customHeight="1" x14ac:dyDescent="0.25">
      <c r="A663" s="15"/>
    </row>
    <row r="664" spans="1:1" ht="15.75" customHeight="1" x14ac:dyDescent="0.25">
      <c r="A664" s="15"/>
    </row>
    <row r="665" spans="1:1" ht="15.75" customHeight="1" x14ac:dyDescent="0.25">
      <c r="A665" s="15"/>
    </row>
    <row r="666" spans="1:1" ht="15.75" customHeight="1" x14ac:dyDescent="0.25">
      <c r="A666" s="15"/>
    </row>
    <row r="667" spans="1:1" ht="15.75" customHeight="1" x14ac:dyDescent="0.25">
      <c r="A667" s="15"/>
    </row>
    <row r="668" spans="1:1" ht="15.75" customHeight="1" x14ac:dyDescent="0.25">
      <c r="A668" s="15"/>
    </row>
    <row r="669" spans="1:1" ht="15.75" customHeight="1" x14ac:dyDescent="0.25">
      <c r="A669" s="15"/>
    </row>
    <row r="670" spans="1:1" ht="15.75" customHeight="1" x14ac:dyDescent="0.25">
      <c r="A670" s="15"/>
    </row>
    <row r="671" spans="1:1" ht="15.75" customHeight="1" x14ac:dyDescent="0.25">
      <c r="A671" s="15"/>
    </row>
    <row r="672" spans="1:1" ht="15.75" customHeight="1" x14ac:dyDescent="0.25">
      <c r="A672" s="15"/>
    </row>
    <row r="673" spans="1:1" ht="15.75" customHeight="1" x14ac:dyDescent="0.25">
      <c r="A673" s="15"/>
    </row>
    <row r="674" spans="1:1" ht="15.75" customHeight="1" x14ac:dyDescent="0.25">
      <c r="A674" s="15"/>
    </row>
    <row r="675" spans="1:1" ht="15.75" customHeight="1" x14ac:dyDescent="0.25">
      <c r="A675" s="15"/>
    </row>
    <row r="676" spans="1:1" ht="15.75" customHeight="1" x14ac:dyDescent="0.25">
      <c r="A676" s="15"/>
    </row>
    <row r="677" spans="1:1" ht="15.75" customHeight="1" x14ac:dyDescent="0.25">
      <c r="A677" s="15"/>
    </row>
    <row r="678" spans="1:1" ht="15.75" customHeight="1" x14ac:dyDescent="0.25">
      <c r="A678" s="15"/>
    </row>
    <row r="679" spans="1:1" ht="15.75" customHeight="1" x14ac:dyDescent="0.25">
      <c r="A679" s="15"/>
    </row>
    <row r="680" spans="1:1" ht="15.75" customHeight="1" x14ac:dyDescent="0.25">
      <c r="A680" s="15"/>
    </row>
    <row r="681" spans="1:1" ht="15.75" customHeight="1" x14ac:dyDescent="0.25">
      <c r="A681" s="15"/>
    </row>
    <row r="682" spans="1:1" ht="15.75" customHeight="1" x14ac:dyDescent="0.25">
      <c r="A682" s="15"/>
    </row>
    <row r="683" spans="1:1" ht="15.75" customHeight="1" x14ac:dyDescent="0.25">
      <c r="A683" s="15"/>
    </row>
    <row r="684" spans="1:1" ht="15.75" customHeight="1" x14ac:dyDescent="0.25">
      <c r="A684" s="15"/>
    </row>
    <row r="685" spans="1:1" ht="15.75" customHeight="1" x14ac:dyDescent="0.25">
      <c r="A685" s="15"/>
    </row>
    <row r="686" spans="1:1" ht="15.75" customHeight="1" x14ac:dyDescent="0.25">
      <c r="A686" s="15"/>
    </row>
    <row r="687" spans="1:1" ht="15.75" customHeight="1" x14ac:dyDescent="0.25">
      <c r="A687" s="15"/>
    </row>
    <row r="688" spans="1:1" ht="15.75" customHeight="1" x14ac:dyDescent="0.25">
      <c r="A688" s="15"/>
    </row>
    <row r="689" spans="1:1" ht="15.75" customHeight="1" x14ac:dyDescent="0.25">
      <c r="A689" s="15"/>
    </row>
    <row r="690" spans="1:1" ht="15.75" customHeight="1" x14ac:dyDescent="0.25">
      <c r="A690" s="15"/>
    </row>
    <row r="691" spans="1:1" ht="15.75" customHeight="1" x14ac:dyDescent="0.25">
      <c r="A691" s="15"/>
    </row>
    <row r="692" spans="1:1" ht="15.75" customHeight="1" x14ac:dyDescent="0.25">
      <c r="A692" s="15"/>
    </row>
    <row r="693" spans="1:1" ht="15.75" customHeight="1" x14ac:dyDescent="0.25">
      <c r="A693" s="15"/>
    </row>
    <row r="694" spans="1:1" ht="15.75" customHeight="1" x14ac:dyDescent="0.25">
      <c r="A694" s="15"/>
    </row>
    <row r="695" spans="1:1" ht="15.75" customHeight="1" x14ac:dyDescent="0.25">
      <c r="A695" s="15"/>
    </row>
    <row r="696" spans="1:1" ht="15.75" customHeight="1" x14ac:dyDescent="0.25">
      <c r="A696" s="15"/>
    </row>
    <row r="697" spans="1:1" ht="15.75" customHeight="1" x14ac:dyDescent="0.25">
      <c r="A697" s="15"/>
    </row>
    <row r="698" spans="1:1" ht="15.75" customHeight="1" x14ac:dyDescent="0.25">
      <c r="A698" s="15"/>
    </row>
    <row r="699" spans="1:1" ht="15.75" customHeight="1" x14ac:dyDescent="0.25">
      <c r="A699" s="15"/>
    </row>
    <row r="700" spans="1:1" ht="15.75" customHeight="1" x14ac:dyDescent="0.25">
      <c r="A700" s="15"/>
    </row>
    <row r="701" spans="1:1" ht="15.75" customHeight="1" x14ac:dyDescent="0.25">
      <c r="A701" s="15"/>
    </row>
    <row r="702" spans="1:1" ht="15.75" customHeight="1" x14ac:dyDescent="0.25">
      <c r="A702" s="15"/>
    </row>
    <row r="703" spans="1:1" ht="15.75" customHeight="1" x14ac:dyDescent="0.25">
      <c r="A703" s="15"/>
    </row>
    <row r="704" spans="1:1" ht="15.75" customHeight="1" x14ac:dyDescent="0.25">
      <c r="A704" s="15"/>
    </row>
    <row r="705" spans="1:1" ht="15.75" customHeight="1" x14ac:dyDescent="0.25">
      <c r="A705" s="15"/>
    </row>
    <row r="706" spans="1:1" ht="15.75" customHeight="1" x14ac:dyDescent="0.25">
      <c r="A706" s="15"/>
    </row>
    <row r="707" spans="1:1" ht="15.75" customHeight="1" x14ac:dyDescent="0.25">
      <c r="A707" s="15"/>
    </row>
    <row r="708" spans="1:1" ht="15.75" customHeight="1" x14ac:dyDescent="0.25">
      <c r="A708" s="15"/>
    </row>
    <row r="709" spans="1:1" ht="15.75" customHeight="1" x14ac:dyDescent="0.25">
      <c r="A709" s="15"/>
    </row>
    <row r="710" spans="1:1" ht="15.75" customHeight="1" x14ac:dyDescent="0.25">
      <c r="A710" s="15"/>
    </row>
    <row r="711" spans="1:1" ht="15.75" customHeight="1" x14ac:dyDescent="0.25">
      <c r="A711" s="15"/>
    </row>
    <row r="712" spans="1:1" ht="15.75" customHeight="1" x14ac:dyDescent="0.25">
      <c r="A712" s="15"/>
    </row>
    <row r="713" spans="1:1" ht="15.75" customHeight="1" x14ac:dyDescent="0.25">
      <c r="A713" s="15"/>
    </row>
    <row r="714" spans="1:1" ht="15.75" customHeight="1" x14ac:dyDescent="0.25">
      <c r="A714" s="15"/>
    </row>
    <row r="715" spans="1:1" ht="15.75" customHeight="1" x14ac:dyDescent="0.25">
      <c r="A715" s="15"/>
    </row>
    <row r="716" spans="1:1" ht="15.75" customHeight="1" x14ac:dyDescent="0.25">
      <c r="A716" s="15"/>
    </row>
    <row r="717" spans="1:1" ht="15.75" customHeight="1" x14ac:dyDescent="0.25">
      <c r="A717" s="15"/>
    </row>
    <row r="718" spans="1:1" ht="15.75" customHeight="1" x14ac:dyDescent="0.25">
      <c r="A718" s="15"/>
    </row>
    <row r="719" spans="1:1" ht="15.75" customHeight="1" x14ac:dyDescent="0.25">
      <c r="A719" s="15"/>
    </row>
    <row r="720" spans="1:1" ht="15.75" customHeight="1" x14ac:dyDescent="0.25">
      <c r="A720" s="15"/>
    </row>
    <row r="721" spans="1:1" ht="15.75" customHeight="1" x14ac:dyDescent="0.25">
      <c r="A721" s="15"/>
    </row>
    <row r="722" spans="1:1" ht="15.75" customHeight="1" x14ac:dyDescent="0.25">
      <c r="A722" s="15"/>
    </row>
    <row r="723" spans="1:1" ht="15.75" customHeight="1" x14ac:dyDescent="0.25">
      <c r="A723" s="15"/>
    </row>
    <row r="724" spans="1:1" ht="15.75" customHeight="1" x14ac:dyDescent="0.25">
      <c r="A724" s="15"/>
    </row>
    <row r="725" spans="1:1" ht="15.75" customHeight="1" x14ac:dyDescent="0.25">
      <c r="A725" s="15"/>
    </row>
    <row r="726" spans="1:1" ht="15.75" customHeight="1" x14ac:dyDescent="0.25">
      <c r="A726" s="15"/>
    </row>
    <row r="727" spans="1:1" ht="15.75" customHeight="1" x14ac:dyDescent="0.25">
      <c r="A727" s="15"/>
    </row>
    <row r="728" spans="1:1" ht="15.75" customHeight="1" x14ac:dyDescent="0.25">
      <c r="A728" s="15"/>
    </row>
    <row r="729" spans="1:1" ht="15.75" customHeight="1" x14ac:dyDescent="0.25">
      <c r="A729" s="15"/>
    </row>
    <row r="730" spans="1:1" ht="15.75" customHeight="1" x14ac:dyDescent="0.25">
      <c r="A730" s="15"/>
    </row>
    <row r="731" spans="1:1" ht="15.75" customHeight="1" x14ac:dyDescent="0.25">
      <c r="A731" s="15"/>
    </row>
    <row r="732" spans="1:1" ht="15.75" customHeight="1" x14ac:dyDescent="0.25">
      <c r="A732" s="15"/>
    </row>
    <row r="733" spans="1:1" ht="15.75" customHeight="1" x14ac:dyDescent="0.25">
      <c r="A733" s="15"/>
    </row>
    <row r="734" spans="1:1" ht="15.75" customHeight="1" x14ac:dyDescent="0.25">
      <c r="A734" s="15"/>
    </row>
    <row r="735" spans="1:1" ht="15.75" customHeight="1" x14ac:dyDescent="0.25">
      <c r="A735" s="15"/>
    </row>
    <row r="736" spans="1:1" ht="15.75" customHeight="1" x14ac:dyDescent="0.25">
      <c r="A736" s="15"/>
    </row>
    <row r="737" spans="1:1" ht="15.75" customHeight="1" x14ac:dyDescent="0.25">
      <c r="A737" s="15"/>
    </row>
    <row r="738" spans="1:1" ht="15.75" customHeight="1" x14ac:dyDescent="0.25">
      <c r="A738" s="15"/>
    </row>
    <row r="739" spans="1:1" ht="15.75" customHeight="1" x14ac:dyDescent="0.25">
      <c r="A739" s="15"/>
    </row>
    <row r="740" spans="1:1" ht="15.75" customHeight="1" x14ac:dyDescent="0.25">
      <c r="A740" s="15"/>
    </row>
    <row r="741" spans="1:1" ht="15.75" customHeight="1" x14ac:dyDescent="0.25">
      <c r="A741" s="15"/>
    </row>
    <row r="742" spans="1:1" ht="15.75" customHeight="1" x14ac:dyDescent="0.25">
      <c r="A742" s="15"/>
    </row>
    <row r="743" spans="1:1" ht="15.75" customHeight="1" x14ac:dyDescent="0.25">
      <c r="A743" s="15"/>
    </row>
    <row r="744" spans="1:1" ht="15.75" customHeight="1" x14ac:dyDescent="0.25">
      <c r="A744" s="15"/>
    </row>
    <row r="745" spans="1:1" ht="15.75" customHeight="1" x14ac:dyDescent="0.25">
      <c r="A745" s="15"/>
    </row>
    <row r="746" spans="1:1" ht="15.75" customHeight="1" x14ac:dyDescent="0.25">
      <c r="A746" s="15"/>
    </row>
    <row r="747" spans="1:1" ht="15.75" customHeight="1" x14ac:dyDescent="0.25">
      <c r="A747" s="15"/>
    </row>
    <row r="748" spans="1:1" ht="15.75" customHeight="1" x14ac:dyDescent="0.25">
      <c r="A748" s="15"/>
    </row>
    <row r="749" spans="1:1" ht="15.75" customHeight="1" x14ac:dyDescent="0.25">
      <c r="A749" s="15"/>
    </row>
    <row r="750" spans="1:1" ht="15.75" customHeight="1" x14ac:dyDescent="0.25">
      <c r="A750" s="15"/>
    </row>
    <row r="751" spans="1:1" ht="15.75" customHeight="1" x14ac:dyDescent="0.25">
      <c r="A751" s="15"/>
    </row>
    <row r="752" spans="1:1" ht="15.75" customHeight="1" x14ac:dyDescent="0.25">
      <c r="A752" s="15"/>
    </row>
    <row r="753" spans="1:1" ht="15.75" customHeight="1" x14ac:dyDescent="0.25">
      <c r="A753" s="15"/>
    </row>
    <row r="754" spans="1:1" ht="15.75" customHeight="1" x14ac:dyDescent="0.25">
      <c r="A754" s="15"/>
    </row>
    <row r="755" spans="1:1" ht="15.75" customHeight="1" x14ac:dyDescent="0.25">
      <c r="A755" s="15"/>
    </row>
    <row r="756" spans="1:1" ht="15.75" customHeight="1" x14ac:dyDescent="0.25">
      <c r="A756" s="15"/>
    </row>
    <row r="757" spans="1:1" ht="15.75" customHeight="1" x14ac:dyDescent="0.25">
      <c r="A757" s="15"/>
    </row>
    <row r="758" spans="1:1" ht="15.75" customHeight="1" x14ac:dyDescent="0.25">
      <c r="A758" s="15"/>
    </row>
    <row r="759" spans="1:1" ht="15.75" customHeight="1" x14ac:dyDescent="0.25">
      <c r="A759" s="15"/>
    </row>
    <row r="760" spans="1:1" ht="15.75" customHeight="1" x14ac:dyDescent="0.25">
      <c r="A760" s="15"/>
    </row>
    <row r="761" spans="1:1" ht="15.75" customHeight="1" x14ac:dyDescent="0.25">
      <c r="A761" s="15"/>
    </row>
    <row r="762" spans="1:1" ht="15.75" customHeight="1" x14ac:dyDescent="0.25">
      <c r="A762" s="15"/>
    </row>
    <row r="763" spans="1:1" ht="15.75" customHeight="1" x14ac:dyDescent="0.25">
      <c r="A763" s="15"/>
    </row>
    <row r="764" spans="1:1" ht="15.75" customHeight="1" x14ac:dyDescent="0.25">
      <c r="A764" s="15"/>
    </row>
    <row r="765" spans="1:1" ht="15.75" customHeight="1" x14ac:dyDescent="0.25">
      <c r="A765" s="15"/>
    </row>
    <row r="766" spans="1:1" ht="15.75" customHeight="1" x14ac:dyDescent="0.25">
      <c r="A766" s="15"/>
    </row>
    <row r="767" spans="1:1" ht="15.75" customHeight="1" x14ac:dyDescent="0.25">
      <c r="A767" s="15"/>
    </row>
    <row r="768" spans="1:1" ht="15.75" customHeight="1" x14ac:dyDescent="0.25">
      <c r="A768" s="15"/>
    </row>
    <row r="769" spans="1:1" ht="15.75" customHeight="1" x14ac:dyDescent="0.25">
      <c r="A769" s="15"/>
    </row>
    <row r="770" spans="1:1" ht="15.75" customHeight="1" x14ac:dyDescent="0.25">
      <c r="A770" s="15"/>
    </row>
    <row r="771" spans="1:1" ht="15.75" customHeight="1" x14ac:dyDescent="0.25">
      <c r="A771" s="15"/>
    </row>
    <row r="772" spans="1:1" ht="15.75" customHeight="1" x14ac:dyDescent="0.25">
      <c r="A772" s="15"/>
    </row>
    <row r="773" spans="1:1" ht="15.75" customHeight="1" x14ac:dyDescent="0.25">
      <c r="A773" s="15"/>
    </row>
    <row r="774" spans="1:1" ht="15.75" customHeight="1" x14ac:dyDescent="0.25">
      <c r="A774" s="15"/>
    </row>
    <row r="775" spans="1:1" ht="15.75" customHeight="1" x14ac:dyDescent="0.25">
      <c r="A775" s="15"/>
    </row>
    <row r="776" spans="1:1" ht="15.75" customHeight="1" x14ac:dyDescent="0.25">
      <c r="A776" s="15"/>
    </row>
    <row r="777" spans="1:1" ht="15.75" customHeight="1" x14ac:dyDescent="0.25">
      <c r="A777" s="15"/>
    </row>
    <row r="778" spans="1:1" ht="15.75" customHeight="1" x14ac:dyDescent="0.25">
      <c r="A778" s="15"/>
    </row>
    <row r="779" spans="1:1" ht="15.75" customHeight="1" x14ac:dyDescent="0.25">
      <c r="A779" s="15"/>
    </row>
    <row r="780" spans="1:1" ht="15.75" customHeight="1" x14ac:dyDescent="0.25">
      <c r="A780" s="15"/>
    </row>
    <row r="781" spans="1:1" ht="15.75" customHeight="1" x14ac:dyDescent="0.25">
      <c r="A781" s="15"/>
    </row>
    <row r="782" spans="1:1" ht="15.75" customHeight="1" x14ac:dyDescent="0.25">
      <c r="A782" s="15"/>
    </row>
    <row r="783" spans="1:1" ht="15.75" customHeight="1" x14ac:dyDescent="0.25">
      <c r="A783" s="15"/>
    </row>
    <row r="784" spans="1:1" ht="15.75" customHeight="1" x14ac:dyDescent="0.25">
      <c r="A784" s="15"/>
    </row>
    <row r="785" spans="1:1" ht="15.75" customHeight="1" x14ac:dyDescent="0.25">
      <c r="A785" s="15"/>
    </row>
    <row r="786" spans="1:1" ht="15.75" customHeight="1" x14ac:dyDescent="0.25">
      <c r="A786" s="15"/>
    </row>
    <row r="787" spans="1:1" ht="15.75" customHeight="1" x14ac:dyDescent="0.25">
      <c r="A787" s="15"/>
    </row>
    <row r="788" spans="1:1" ht="15.75" customHeight="1" x14ac:dyDescent="0.25">
      <c r="A788" s="15"/>
    </row>
    <row r="789" spans="1:1" ht="15.75" customHeight="1" x14ac:dyDescent="0.25">
      <c r="A789" s="15"/>
    </row>
    <row r="790" spans="1:1" ht="15.75" customHeight="1" x14ac:dyDescent="0.25">
      <c r="A790" s="15"/>
    </row>
    <row r="791" spans="1:1" ht="15.75" customHeight="1" x14ac:dyDescent="0.25">
      <c r="A791" s="15"/>
    </row>
    <row r="792" spans="1:1" ht="15.75" customHeight="1" x14ac:dyDescent="0.25">
      <c r="A792" s="15"/>
    </row>
    <row r="793" spans="1:1" ht="15.75" customHeight="1" x14ac:dyDescent="0.25">
      <c r="A793" s="15"/>
    </row>
    <row r="794" spans="1:1" ht="15.75" customHeight="1" x14ac:dyDescent="0.25">
      <c r="A794" s="15"/>
    </row>
    <row r="795" spans="1:1" ht="15.75" customHeight="1" x14ac:dyDescent="0.25">
      <c r="A795" s="15"/>
    </row>
    <row r="796" spans="1:1" ht="15.75" customHeight="1" x14ac:dyDescent="0.25">
      <c r="A796" s="15"/>
    </row>
    <row r="797" spans="1:1" ht="15.75" customHeight="1" x14ac:dyDescent="0.25">
      <c r="A797" s="15"/>
    </row>
    <row r="798" spans="1:1" ht="15.75" customHeight="1" x14ac:dyDescent="0.25">
      <c r="A798" s="15"/>
    </row>
    <row r="799" spans="1:1" ht="15.75" customHeight="1" x14ac:dyDescent="0.25">
      <c r="A799" s="15"/>
    </row>
    <row r="800" spans="1:1" ht="15.75" customHeight="1" x14ac:dyDescent="0.25">
      <c r="A800" s="15"/>
    </row>
    <row r="801" spans="1:1" ht="15.75" customHeight="1" x14ac:dyDescent="0.25">
      <c r="A801" s="15"/>
    </row>
    <row r="802" spans="1:1" ht="15.75" customHeight="1" x14ac:dyDescent="0.25">
      <c r="A802" s="15"/>
    </row>
    <row r="803" spans="1:1" ht="15.75" customHeight="1" x14ac:dyDescent="0.25">
      <c r="A803" s="15"/>
    </row>
    <row r="804" spans="1:1" ht="15.75" customHeight="1" x14ac:dyDescent="0.25">
      <c r="A804" s="15"/>
    </row>
    <row r="805" spans="1:1" ht="15.75" customHeight="1" x14ac:dyDescent="0.25">
      <c r="A805" s="15"/>
    </row>
    <row r="806" spans="1:1" ht="15.75" customHeight="1" x14ac:dyDescent="0.25">
      <c r="A806" s="15"/>
    </row>
    <row r="807" spans="1:1" ht="15.75" customHeight="1" x14ac:dyDescent="0.25">
      <c r="A807" s="15"/>
    </row>
    <row r="808" spans="1:1" ht="15.75" customHeight="1" x14ac:dyDescent="0.25">
      <c r="A808" s="15"/>
    </row>
    <row r="809" spans="1:1" ht="15.75" customHeight="1" x14ac:dyDescent="0.25">
      <c r="A809" s="15"/>
    </row>
    <row r="810" spans="1:1" ht="15.75" customHeight="1" x14ac:dyDescent="0.25">
      <c r="A810" s="15"/>
    </row>
    <row r="811" spans="1:1" ht="15.75" customHeight="1" x14ac:dyDescent="0.25">
      <c r="A811" s="15"/>
    </row>
    <row r="812" spans="1:1" ht="15.75" customHeight="1" x14ac:dyDescent="0.25">
      <c r="A812" s="15"/>
    </row>
    <row r="813" spans="1:1" ht="15.75" customHeight="1" x14ac:dyDescent="0.25">
      <c r="A813" s="15"/>
    </row>
    <row r="814" spans="1:1" ht="15.75" customHeight="1" x14ac:dyDescent="0.25">
      <c r="A814" s="15"/>
    </row>
    <row r="815" spans="1:1" ht="15.75" customHeight="1" x14ac:dyDescent="0.25">
      <c r="A815" s="15"/>
    </row>
    <row r="816" spans="1:1" ht="15.75" customHeight="1" x14ac:dyDescent="0.25">
      <c r="A816" s="15"/>
    </row>
    <row r="817" spans="1:1" ht="15.75" customHeight="1" x14ac:dyDescent="0.25">
      <c r="A817" s="15"/>
    </row>
    <row r="818" spans="1:1" ht="15.75" customHeight="1" x14ac:dyDescent="0.25">
      <c r="A818" s="15"/>
    </row>
    <row r="819" spans="1:1" ht="15.75" customHeight="1" x14ac:dyDescent="0.25">
      <c r="A819" s="15"/>
    </row>
    <row r="820" spans="1:1" ht="15.75" customHeight="1" x14ac:dyDescent="0.25">
      <c r="A820" s="15"/>
    </row>
    <row r="821" spans="1:1" ht="15.75" customHeight="1" x14ac:dyDescent="0.25">
      <c r="A821" s="15"/>
    </row>
    <row r="822" spans="1:1" ht="15.75" customHeight="1" x14ac:dyDescent="0.25">
      <c r="A822" s="15"/>
    </row>
    <row r="823" spans="1:1" ht="15.75" customHeight="1" x14ac:dyDescent="0.25">
      <c r="A823" s="15"/>
    </row>
    <row r="824" spans="1:1" ht="15.75" customHeight="1" x14ac:dyDescent="0.25">
      <c r="A824" s="15"/>
    </row>
    <row r="825" spans="1:1" ht="15.75" customHeight="1" x14ac:dyDescent="0.25">
      <c r="A825" s="15"/>
    </row>
    <row r="826" spans="1:1" ht="15.75" customHeight="1" x14ac:dyDescent="0.25">
      <c r="A826" s="15"/>
    </row>
    <row r="827" spans="1:1" ht="15.75" customHeight="1" x14ac:dyDescent="0.25">
      <c r="A827" s="15"/>
    </row>
    <row r="828" spans="1:1" ht="15.75" customHeight="1" x14ac:dyDescent="0.25">
      <c r="A828" s="15"/>
    </row>
    <row r="829" spans="1:1" ht="15.75" customHeight="1" x14ac:dyDescent="0.25">
      <c r="A829" s="15"/>
    </row>
    <row r="830" spans="1:1" ht="15.75" customHeight="1" x14ac:dyDescent="0.25">
      <c r="A830" s="15"/>
    </row>
    <row r="831" spans="1:1" ht="15.75" customHeight="1" x14ac:dyDescent="0.25">
      <c r="A831" s="15"/>
    </row>
    <row r="832" spans="1:1" ht="15.75" customHeight="1" x14ac:dyDescent="0.25">
      <c r="A832" s="15"/>
    </row>
    <row r="833" spans="1:1" ht="15.75" customHeight="1" x14ac:dyDescent="0.25">
      <c r="A833" s="15"/>
    </row>
    <row r="834" spans="1:1" ht="15.75" customHeight="1" x14ac:dyDescent="0.25">
      <c r="A834" s="15"/>
    </row>
    <row r="835" spans="1:1" ht="15.75" customHeight="1" x14ac:dyDescent="0.25">
      <c r="A835" s="15"/>
    </row>
    <row r="836" spans="1:1" ht="15.75" customHeight="1" x14ac:dyDescent="0.25">
      <c r="A836" s="15"/>
    </row>
    <row r="837" spans="1:1" ht="15.75" customHeight="1" x14ac:dyDescent="0.25">
      <c r="A837" s="15"/>
    </row>
    <row r="838" spans="1:1" ht="15.75" customHeight="1" x14ac:dyDescent="0.25">
      <c r="A838" s="15"/>
    </row>
    <row r="839" spans="1:1" ht="15.75" customHeight="1" x14ac:dyDescent="0.25">
      <c r="A839" s="15"/>
    </row>
    <row r="840" spans="1:1" ht="15.75" customHeight="1" x14ac:dyDescent="0.25">
      <c r="A840" s="15"/>
    </row>
    <row r="841" spans="1:1" ht="15.75" customHeight="1" x14ac:dyDescent="0.25">
      <c r="A841" s="15"/>
    </row>
    <row r="842" spans="1:1" ht="15.75" customHeight="1" x14ac:dyDescent="0.25">
      <c r="A842" s="15"/>
    </row>
    <row r="843" spans="1:1" ht="15.75" customHeight="1" x14ac:dyDescent="0.25">
      <c r="A843" s="15"/>
    </row>
    <row r="844" spans="1:1" ht="15.75" customHeight="1" x14ac:dyDescent="0.25">
      <c r="A844" s="15"/>
    </row>
    <row r="845" spans="1:1" ht="15.75" customHeight="1" x14ac:dyDescent="0.25">
      <c r="A845" s="15"/>
    </row>
    <row r="846" spans="1:1" ht="15.75" customHeight="1" x14ac:dyDescent="0.25">
      <c r="A846" s="15"/>
    </row>
    <row r="847" spans="1:1" ht="15.75" customHeight="1" x14ac:dyDescent="0.25">
      <c r="A847" s="15"/>
    </row>
    <row r="848" spans="1:1" ht="15.75" customHeight="1" x14ac:dyDescent="0.25">
      <c r="A848" s="15"/>
    </row>
    <row r="849" spans="1:1" ht="15.75" customHeight="1" x14ac:dyDescent="0.25">
      <c r="A849" s="15"/>
    </row>
    <row r="850" spans="1:1" ht="15.75" customHeight="1" x14ac:dyDescent="0.25">
      <c r="A850" s="15"/>
    </row>
    <row r="851" spans="1:1" ht="15.75" customHeight="1" x14ac:dyDescent="0.25">
      <c r="A851" s="15"/>
    </row>
    <row r="852" spans="1:1" ht="15.75" customHeight="1" x14ac:dyDescent="0.25">
      <c r="A852" s="15"/>
    </row>
    <row r="853" spans="1:1" ht="15.75" customHeight="1" x14ac:dyDescent="0.25">
      <c r="A853" s="15"/>
    </row>
    <row r="854" spans="1:1" ht="15.75" customHeight="1" x14ac:dyDescent="0.25">
      <c r="A854" s="15"/>
    </row>
    <row r="855" spans="1:1" ht="15.75" customHeight="1" x14ac:dyDescent="0.25">
      <c r="A855" s="15"/>
    </row>
    <row r="856" spans="1:1" ht="15.75" customHeight="1" x14ac:dyDescent="0.25">
      <c r="A856" s="15"/>
    </row>
    <row r="857" spans="1:1" ht="15.75" customHeight="1" x14ac:dyDescent="0.25">
      <c r="A857" s="15"/>
    </row>
    <row r="858" spans="1:1" ht="15.75" customHeight="1" x14ac:dyDescent="0.25">
      <c r="A858" s="15"/>
    </row>
    <row r="859" spans="1:1" ht="15.75" customHeight="1" x14ac:dyDescent="0.25">
      <c r="A859" s="15"/>
    </row>
    <row r="860" spans="1:1" ht="15.75" customHeight="1" x14ac:dyDescent="0.25">
      <c r="A860" s="15"/>
    </row>
    <row r="861" spans="1:1" ht="15.75" customHeight="1" x14ac:dyDescent="0.25">
      <c r="A861" s="15"/>
    </row>
    <row r="862" spans="1:1" ht="15.75" customHeight="1" x14ac:dyDescent="0.25">
      <c r="A862" s="15"/>
    </row>
    <row r="863" spans="1:1" ht="15.75" customHeight="1" x14ac:dyDescent="0.25">
      <c r="A863" s="15"/>
    </row>
    <row r="864" spans="1:1" ht="15.75" customHeight="1" x14ac:dyDescent="0.25">
      <c r="A864" s="15"/>
    </row>
    <row r="865" spans="1:1" ht="15.75" customHeight="1" x14ac:dyDescent="0.25">
      <c r="A865" s="15"/>
    </row>
    <row r="866" spans="1:1" ht="15.75" customHeight="1" x14ac:dyDescent="0.25">
      <c r="A866" s="15"/>
    </row>
    <row r="867" spans="1:1" ht="15.75" customHeight="1" x14ac:dyDescent="0.25">
      <c r="A867" s="15"/>
    </row>
    <row r="868" spans="1:1" ht="15.75" customHeight="1" x14ac:dyDescent="0.25">
      <c r="A868" s="15"/>
    </row>
    <row r="869" spans="1:1" ht="15.75" customHeight="1" x14ac:dyDescent="0.25">
      <c r="A869" s="15"/>
    </row>
    <row r="870" spans="1:1" ht="15.75" customHeight="1" x14ac:dyDescent="0.25">
      <c r="A870" s="15"/>
    </row>
    <row r="871" spans="1:1" ht="15.75" customHeight="1" x14ac:dyDescent="0.25">
      <c r="A871" s="15"/>
    </row>
    <row r="872" spans="1:1" ht="15.75" customHeight="1" x14ac:dyDescent="0.25">
      <c r="A872" s="15"/>
    </row>
    <row r="873" spans="1:1" ht="15.75" customHeight="1" x14ac:dyDescent="0.25">
      <c r="A873" s="15"/>
    </row>
    <row r="874" spans="1:1" ht="15.75" customHeight="1" x14ac:dyDescent="0.25">
      <c r="A874" s="15"/>
    </row>
    <row r="875" spans="1:1" ht="15.75" customHeight="1" x14ac:dyDescent="0.25">
      <c r="A875" s="15"/>
    </row>
    <row r="876" spans="1:1" ht="15.75" customHeight="1" x14ac:dyDescent="0.25">
      <c r="A876" s="15"/>
    </row>
    <row r="877" spans="1:1" ht="15.75" customHeight="1" x14ac:dyDescent="0.25">
      <c r="A877" s="15"/>
    </row>
    <row r="878" spans="1:1" ht="15.75" customHeight="1" x14ac:dyDescent="0.25">
      <c r="A878" s="15"/>
    </row>
    <row r="879" spans="1:1" ht="15.75" customHeight="1" x14ac:dyDescent="0.25">
      <c r="A879" s="15"/>
    </row>
    <row r="880" spans="1:1" ht="15.75" customHeight="1" x14ac:dyDescent="0.25">
      <c r="A880" s="15"/>
    </row>
    <row r="881" spans="1:1" ht="15.75" customHeight="1" x14ac:dyDescent="0.25">
      <c r="A881" s="15"/>
    </row>
    <row r="882" spans="1:1" ht="15.75" customHeight="1" x14ac:dyDescent="0.25">
      <c r="A882" s="15"/>
    </row>
    <row r="883" spans="1:1" ht="15.75" customHeight="1" x14ac:dyDescent="0.25">
      <c r="A883" s="15"/>
    </row>
    <row r="884" spans="1:1" ht="15.75" customHeight="1" x14ac:dyDescent="0.25">
      <c r="A884" s="15"/>
    </row>
    <row r="885" spans="1:1" ht="15.75" customHeight="1" x14ac:dyDescent="0.25">
      <c r="A885" s="15"/>
    </row>
    <row r="886" spans="1:1" ht="15.75" customHeight="1" x14ac:dyDescent="0.25">
      <c r="A886" s="15"/>
    </row>
    <row r="887" spans="1:1" ht="15.75" customHeight="1" x14ac:dyDescent="0.25">
      <c r="A887" s="15"/>
    </row>
    <row r="888" spans="1:1" ht="15.75" customHeight="1" x14ac:dyDescent="0.25">
      <c r="A888" s="15"/>
    </row>
    <row r="889" spans="1:1" ht="15.75" customHeight="1" x14ac:dyDescent="0.25">
      <c r="A889" s="15"/>
    </row>
    <row r="890" spans="1:1" ht="15.75" customHeight="1" x14ac:dyDescent="0.25">
      <c r="A890" s="15"/>
    </row>
    <row r="891" spans="1:1" ht="15.75" customHeight="1" x14ac:dyDescent="0.25">
      <c r="A891" s="15"/>
    </row>
    <row r="892" spans="1:1" ht="15.75" customHeight="1" x14ac:dyDescent="0.25">
      <c r="A892" s="15"/>
    </row>
    <row r="893" spans="1:1" ht="15.75" customHeight="1" x14ac:dyDescent="0.25">
      <c r="A893" s="15"/>
    </row>
    <row r="894" spans="1:1" ht="15.75" customHeight="1" x14ac:dyDescent="0.25">
      <c r="A894" s="15"/>
    </row>
    <row r="895" spans="1:1" ht="15.75" customHeight="1" x14ac:dyDescent="0.25">
      <c r="A895" s="15"/>
    </row>
    <row r="896" spans="1:1" ht="15.75" customHeight="1" x14ac:dyDescent="0.25">
      <c r="A896" s="15"/>
    </row>
    <row r="897" spans="1:1" ht="15.75" customHeight="1" x14ac:dyDescent="0.25">
      <c r="A897" s="15"/>
    </row>
    <row r="898" spans="1:1" ht="15.75" customHeight="1" x14ac:dyDescent="0.25">
      <c r="A898" s="15"/>
    </row>
    <row r="899" spans="1:1" ht="15.75" customHeight="1" x14ac:dyDescent="0.25">
      <c r="A899" s="15"/>
    </row>
    <row r="900" spans="1:1" ht="15.75" customHeight="1" x14ac:dyDescent="0.25">
      <c r="A900" s="15"/>
    </row>
    <row r="901" spans="1:1" ht="15.75" customHeight="1" x14ac:dyDescent="0.25">
      <c r="A901" s="15"/>
    </row>
    <row r="902" spans="1:1" ht="15.75" customHeight="1" x14ac:dyDescent="0.25">
      <c r="A902" s="15"/>
    </row>
    <row r="903" spans="1:1" ht="15.75" customHeight="1" x14ac:dyDescent="0.25">
      <c r="A903" s="15"/>
    </row>
    <row r="904" spans="1:1" ht="15.75" customHeight="1" x14ac:dyDescent="0.25">
      <c r="A904" s="15"/>
    </row>
    <row r="905" spans="1:1" ht="15.75" customHeight="1" x14ac:dyDescent="0.25">
      <c r="A905" s="15"/>
    </row>
    <row r="906" spans="1:1" ht="15.75" customHeight="1" x14ac:dyDescent="0.25">
      <c r="A906" s="15"/>
    </row>
    <row r="907" spans="1:1" ht="15.75" customHeight="1" x14ac:dyDescent="0.25">
      <c r="A907" s="15"/>
    </row>
    <row r="908" spans="1:1" ht="15.75" customHeight="1" x14ac:dyDescent="0.25">
      <c r="A908" s="15"/>
    </row>
    <row r="909" spans="1:1" ht="15.75" customHeight="1" x14ac:dyDescent="0.25">
      <c r="A909" s="15"/>
    </row>
    <row r="910" spans="1:1" ht="15.75" customHeight="1" x14ac:dyDescent="0.25">
      <c r="A910" s="15"/>
    </row>
    <row r="911" spans="1:1" ht="15.75" customHeight="1" x14ac:dyDescent="0.25">
      <c r="A911" s="15"/>
    </row>
    <row r="912" spans="1:1" ht="15.75" customHeight="1" x14ac:dyDescent="0.25">
      <c r="A912" s="15"/>
    </row>
    <row r="913" spans="1:1" ht="15.75" customHeight="1" x14ac:dyDescent="0.25">
      <c r="A913" s="15"/>
    </row>
    <row r="914" spans="1:1" ht="15.75" customHeight="1" x14ac:dyDescent="0.25">
      <c r="A914" s="15"/>
    </row>
    <row r="915" spans="1:1" ht="15.75" customHeight="1" x14ac:dyDescent="0.25">
      <c r="A915" s="15"/>
    </row>
    <row r="916" spans="1:1" ht="15.75" customHeight="1" x14ac:dyDescent="0.25">
      <c r="A916" s="15"/>
    </row>
    <row r="917" spans="1:1" ht="15.75" customHeight="1" x14ac:dyDescent="0.25">
      <c r="A917" s="15"/>
    </row>
    <row r="918" spans="1:1" ht="15.75" customHeight="1" x14ac:dyDescent="0.25">
      <c r="A918" s="15"/>
    </row>
    <row r="919" spans="1:1" ht="15.75" customHeight="1" x14ac:dyDescent="0.25">
      <c r="A919" s="15"/>
    </row>
    <row r="920" spans="1:1" ht="15.75" customHeight="1" x14ac:dyDescent="0.25">
      <c r="A920" s="15"/>
    </row>
    <row r="921" spans="1:1" ht="15.75" customHeight="1" x14ac:dyDescent="0.25">
      <c r="A921" s="15"/>
    </row>
    <row r="922" spans="1:1" ht="15.75" customHeight="1" x14ac:dyDescent="0.25">
      <c r="A922" s="15"/>
    </row>
    <row r="923" spans="1:1" ht="15.75" customHeight="1" x14ac:dyDescent="0.25">
      <c r="A923" s="15"/>
    </row>
    <row r="924" spans="1:1" ht="15.75" customHeight="1" x14ac:dyDescent="0.25">
      <c r="A924" s="15"/>
    </row>
    <row r="925" spans="1:1" ht="15.75" customHeight="1" x14ac:dyDescent="0.25">
      <c r="A925" s="15"/>
    </row>
    <row r="926" spans="1:1" ht="15.75" customHeight="1" x14ac:dyDescent="0.25">
      <c r="A926" s="15"/>
    </row>
    <row r="927" spans="1:1" ht="15.75" customHeight="1" x14ac:dyDescent="0.25">
      <c r="A927" s="15"/>
    </row>
    <row r="928" spans="1:1" ht="15.75" customHeight="1" x14ac:dyDescent="0.25">
      <c r="A928" s="15"/>
    </row>
    <row r="929" spans="1:1" ht="15.75" customHeight="1" x14ac:dyDescent="0.25">
      <c r="A929" s="15"/>
    </row>
    <row r="930" spans="1:1" ht="15.75" customHeight="1" x14ac:dyDescent="0.25">
      <c r="A930" s="15"/>
    </row>
    <row r="931" spans="1:1" ht="15.75" customHeight="1" x14ac:dyDescent="0.25">
      <c r="A931" s="15"/>
    </row>
    <row r="932" spans="1:1" ht="15.75" customHeight="1" x14ac:dyDescent="0.25">
      <c r="A932" s="15"/>
    </row>
    <row r="933" spans="1:1" ht="15.75" customHeight="1" x14ac:dyDescent="0.25">
      <c r="A933" s="15"/>
    </row>
    <row r="934" spans="1:1" ht="15.75" customHeight="1" x14ac:dyDescent="0.25">
      <c r="A934" s="15"/>
    </row>
    <row r="935" spans="1:1" ht="15.75" customHeight="1" x14ac:dyDescent="0.25">
      <c r="A935" s="15"/>
    </row>
    <row r="936" spans="1:1" ht="15.75" customHeight="1" x14ac:dyDescent="0.25">
      <c r="A936" s="15"/>
    </row>
    <row r="937" spans="1:1" ht="15.75" customHeight="1" x14ac:dyDescent="0.25">
      <c r="A937" s="15"/>
    </row>
    <row r="938" spans="1:1" ht="15.75" customHeight="1" x14ac:dyDescent="0.25">
      <c r="A938" s="15"/>
    </row>
    <row r="939" spans="1:1" ht="15.75" customHeight="1" x14ac:dyDescent="0.25">
      <c r="A939" s="15"/>
    </row>
    <row r="940" spans="1:1" ht="15.75" customHeight="1" x14ac:dyDescent="0.25">
      <c r="A940" s="15"/>
    </row>
    <row r="941" spans="1:1" ht="15.75" customHeight="1" x14ac:dyDescent="0.25">
      <c r="A941" s="15"/>
    </row>
    <row r="942" spans="1:1" ht="15.75" customHeight="1" x14ac:dyDescent="0.25">
      <c r="A942" s="15"/>
    </row>
    <row r="943" spans="1:1" ht="15.75" customHeight="1" x14ac:dyDescent="0.25">
      <c r="A943" s="15"/>
    </row>
    <row r="944" spans="1:1" ht="15.75" customHeight="1" x14ac:dyDescent="0.25">
      <c r="A944" s="15"/>
    </row>
    <row r="945" spans="1:1" ht="15.75" customHeight="1" x14ac:dyDescent="0.25">
      <c r="A945" s="15"/>
    </row>
    <row r="946" spans="1:1" ht="15.75" customHeight="1" x14ac:dyDescent="0.25">
      <c r="A946" s="15"/>
    </row>
    <row r="947" spans="1:1" ht="15.75" customHeight="1" x14ac:dyDescent="0.25">
      <c r="A947" s="15"/>
    </row>
    <row r="948" spans="1:1" ht="15.75" customHeight="1" x14ac:dyDescent="0.25">
      <c r="A948" s="15"/>
    </row>
    <row r="949" spans="1:1" ht="15.75" customHeight="1" x14ac:dyDescent="0.25">
      <c r="A949" s="15"/>
    </row>
    <row r="950" spans="1:1" ht="15.75" customHeight="1" x14ac:dyDescent="0.25">
      <c r="A950" s="15"/>
    </row>
    <row r="951" spans="1:1" ht="15.75" customHeight="1" x14ac:dyDescent="0.25">
      <c r="A951" s="15"/>
    </row>
    <row r="952" spans="1:1" ht="15.75" customHeight="1" x14ac:dyDescent="0.25">
      <c r="A952" s="15"/>
    </row>
    <row r="953" spans="1:1" ht="15.75" customHeight="1" x14ac:dyDescent="0.25">
      <c r="A953" s="15"/>
    </row>
    <row r="954" spans="1:1" ht="15.75" customHeight="1" x14ac:dyDescent="0.25">
      <c r="A954" s="15"/>
    </row>
    <row r="955" spans="1:1" ht="15.75" customHeight="1" x14ac:dyDescent="0.25">
      <c r="A955" s="15"/>
    </row>
    <row r="956" spans="1:1" ht="15.75" customHeight="1" x14ac:dyDescent="0.25">
      <c r="A956" s="15"/>
    </row>
    <row r="957" spans="1:1" ht="15.75" customHeight="1" x14ac:dyDescent="0.25">
      <c r="A957" s="15"/>
    </row>
    <row r="958" spans="1:1" ht="15.75" customHeight="1" x14ac:dyDescent="0.25">
      <c r="A958" s="15"/>
    </row>
    <row r="959" spans="1:1" ht="15.75" customHeight="1" x14ac:dyDescent="0.25">
      <c r="A959" s="15"/>
    </row>
    <row r="960" spans="1:1" ht="15.75" customHeight="1" x14ac:dyDescent="0.25">
      <c r="A960" s="15"/>
    </row>
    <row r="961" spans="1:1" ht="15.75" customHeight="1" x14ac:dyDescent="0.25">
      <c r="A961" s="15"/>
    </row>
    <row r="962" spans="1:1" ht="15.75" customHeight="1" x14ac:dyDescent="0.25">
      <c r="A962" s="15"/>
    </row>
    <row r="963" spans="1:1" ht="15.75" customHeight="1" x14ac:dyDescent="0.25">
      <c r="A963" s="15"/>
    </row>
    <row r="964" spans="1:1" ht="15.75" customHeight="1" x14ac:dyDescent="0.25">
      <c r="A964" s="15"/>
    </row>
    <row r="965" spans="1:1" ht="15.75" customHeight="1" x14ac:dyDescent="0.25">
      <c r="A965" s="15"/>
    </row>
    <row r="966" spans="1:1" ht="15.75" customHeight="1" x14ac:dyDescent="0.25">
      <c r="A966" s="15"/>
    </row>
    <row r="967" spans="1:1" ht="15.75" customHeight="1" x14ac:dyDescent="0.25">
      <c r="A967" s="15"/>
    </row>
    <row r="968" spans="1:1" ht="15.75" customHeight="1" x14ac:dyDescent="0.25">
      <c r="A968" s="15"/>
    </row>
    <row r="969" spans="1:1" ht="15.75" customHeight="1" x14ac:dyDescent="0.25">
      <c r="A969" s="15"/>
    </row>
    <row r="970" spans="1:1" ht="15.75" customHeight="1" x14ac:dyDescent="0.25">
      <c r="A970" s="15"/>
    </row>
    <row r="971" spans="1:1" ht="15.75" customHeight="1" x14ac:dyDescent="0.25">
      <c r="A971" s="15"/>
    </row>
    <row r="972" spans="1:1" ht="15.75" customHeight="1" x14ac:dyDescent="0.25">
      <c r="A972" s="15"/>
    </row>
    <row r="973" spans="1:1" ht="15.75" customHeight="1" x14ac:dyDescent="0.25">
      <c r="A973" s="15"/>
    </row>
    <row r="974" spans="1:1" ht="15.75" customHeight="1" x14ac:dyDescent="0.25">
      <c r="A974" s="15"/>
    </row>
    <row r="975" spans="1:1" ht="15.75" customHeight="1" x14ac:dyDescent="0.25">
      <c r="A975" s="15"/>
    </row>
    <row r="976" spans="1:1" ht="15.75" customHeight="1" x14ac:dyDescent="0.25">
      <c r="A976" s="15"/>
    </row>
    <row r="977" spans="1:1" ht="15.75" customHeight="1" x14ac:dyDescent="0.25">
      <c r="A977" s="15"/>
    </row>
    <row r="978" spans="1:1" ht="15.75" customHeight="1" x14ac:dyDescent="0.25">
      <c r="A978" s="15"/>
    </row>
    <row r="979" spans="1:1" ht="15.75" customHeight="1" x14ac:dyDescent="0.25">
      <c r="A979" s="15"/>
    </row>
    <row r="980" spans="1:1" ht="15.75" customHeight="1" x14ac:dyDescent="0.25">
      <c r="A980" s="15"/>
    </row>
    <row r="981" spans="1:1" ht="15.75" customHeight="1" x14ac:dyDescent="0.25">
      <c r="A981" s="15"/>
    </row>
    <row r="982" spans="1:1" ht="15.75" customHeight="1" x14ac:dyDescent="0.25">
      <c r="A982" s="15"/>
    </row>
    <row r="983" spans="1:1" ht="15.75" customHeight="1" x14ac:dyDescent="0.25">
      <c r="A983" s="15"/>
    </row>
    <row r="984" spans="1:1" ht="15.75" customHeight="1" x14ac:dyDescent="0.25">
      <c r="A984" s="15"/>
    </row>
    <row r="985" spans="1:1" ht="15.75" customHeight="1" x14ac:dyDescent="0.25">
      <c r="A985" s="15"/>
    </row>
    <row r="986" spans="1:1" ht="15.75" customHeight="1" x14ac:dyDescent="0.25">
      <c r="A986" s="15"/>
    </row>
    <row r="987" spans="1:1" ht="15.75" customHeight="1" x14ac:dyDescent="0.25">
      <c r="A987" s="15"/>
    </row>
    <row r="988" spans="1:1" ht="15.75" customHeight="1" x14ac:dyDescent="0.25">
      <c r="A988" s="15"/>
    </row>
    <row r="989" spans="1:1" ht="15.75" customHeight="1" x14ac:dyDescent="0.25">
      <c r="A989" s="15"/>
    </row>
    <row r="990" spans="1:1" ht="15.75" customHeight="1" x14ac:dyDescent="0.25">
      <c r="A990" s="15"/>
    </row>
    <row r="991" spans="1:1" ht="15.75" customHeight="1" x14ac:dyDescent="0.25">
      <c r="A991" s="15"/>
    </row>
    <row r="992" spans="1:1" ht="15.75" customHeight="1" x14ac:dyDescent="0.25">
      <c r="A992" s="15"/>
    </row>
    <row r="993" spans="1:1" ht="15.75" customHeight="1" x14ac:dyDescent="0.25">
      <c r="A993" s="15"/>
    </row>
    <row r="994" spans="1:1" ht="15.75" customHeight="1" x14ac:dyDescent="0.25">
      <c r="A994" s="15"/>
    </row>
    <row r="995" spans="1:1" ht="15.75" customHeight="1" x14ac:dyDescent="0.25">
      <c r="A995" s="15"/>
    </row>
    <row r="996" spans="1:1" ht="15.75" customHeight="1" x14ac:dyDescent="0.25">
      <c r="A996" s="15"/>
    </row>
    <row r="997" spans="1:1" ht="15.75" customHeight="1" x14ac:dyDescent="0.25">
      <c r="A997" s="15"/>
    </row>
    <row r="998" spans="1:1" ht="15.75" customHeight="1" x14ac:dyDescent="0.25">
      <c r="A998" s="15"/>
    </row>
    <row r="999" spans="1:1" ht="15.75" customHeight="1" x14ac:dyDescent="0.25">
      <c r="A999" s="15"/>
    </row>
    <row r="1000" spans="1:1" ht="15.75" customHeight="1" x14ac:dyDescent="0.25">
      <c r="A1000" s="15"/>
    </row>
  </sheetData>
  <conditionalFormatting sqref="A10:B10">
    <cfRule type="expression" dxfId="23" priority="1">
      <formula>$B$8="0: Hardware Triggered Mode"</formula>
    </cfRule>
    <cfRule type="expression" dxfId="22" priority="2">
      <formula>$B$8="1: Software Triggered Mode"</formula>
    </cfRule>
  </conditionalFormatting>
  <conditionalFormatting sqref="A12:B12">
    <cfRule type="expression" dxfId="21" priority="7">
      <formula>$B$6&lt;5</formula>
    </cfRule>
  </conditionalFormatting>
  <conditionalFormatting sqref="A17:B17">
    <cfRule type="expression" dxfId="20" priority="21">
      <formula>$B$6&lt;5</formula>
    </cfRule>
  </conditionalFormatting>
  <conditionalFormatting sqref="A20:B20">
    <cfRule type="expression" dxfId="19" priority="14">
      <formula>$B$6&lt;5</formula>
    </cfRule>
  </conditionalFormatting>
  <conditionalFormatting sqref="B4">
    <cfRule type="cellIs" dxfId="18" priority="3" operator="greaterThan">
      <formula>100</formula>
    </cfRule>
  </conditionalFormatting>
  <conditionalFormatting sqref="C11:D11">
    <cfRule type="expression" dxfId="17" priority="10">
      <formula>$B$6&lt;2</formula>
    </cfRule>
  </conditionalFormatting>
  <conditionalFormatting sqref="C12:D12">
    <cfRule type="expression" dxfId="16" priority="6">
      <formula>$B$6&lt;6</formula>
    </cfRule>
  </conditionalFormatting>
  <conditionalFormatting sqref="C16:D16">
    <cfRule type="expression" dxfId="15" priority="24">
      <formula>$B$6&lt;2</formula>
    </cfRule>
  </conditionalFormatting>
  <conditionalFormatting sqref="C17:D17">
    <cfRule type="expression" dxfId="14" priority="20">
      <formula>$B$6&lt;6</formula>
    </cfRule>
  </conditionalFormatting>
  <conditionalFormatting sqref="C19:D19">
    <cfRule type="expression" dxfId="13" priority="17">
      <formula>$B$6&lt;2</formula>
    </cfRule>
  </conditionalFormatting>
  <conditionalFormatting sqref="C20:D20">
    <cfRule type="expression" dxfId="12" priority="13">
      <formula>$B$6&lt;6</formula>
    </cfRule>
  </conditionalFormatting>
  <conditionalFormatting sqref="E11:F11">
    <cfRule type="expression" dxfId="11" priority="9">
      <formula>$B$6&lt;3</formula>
    </cfRule>
  </conditionalFormatting>
  <conditionalFormatting sqref="E12:F12">
    <cfRule type="expression" dxfId="10" priority="5">
      <formula>$B$6&lt;7</formula>
    </cfRule>
  </conditionalFormatting>
  <conditionalFormatting sqref="E16:F16">
    <cfRule type="expression" dxfId="9" priority="23">
      <formula>$B$6&lt;3</formula>
    </cfRule>
  </conditionalFormatting>
  <conditionalFormatting sqref="E17:F17">
    <cfRule type="expression" dxfId="8" priority="19">
      <formula>$B$6&lt;7</formula>
    </cfRule>
  </conditionalFormatting>
  <conditionalFormatting sqref="E19:F19">
    <cfRule type="expression" dxfId="7" priority="16">
      <formula>$B$6&lt;3</formula>
    </cfRule>
  </conditionalFormatting>
  <conditionalFormatting sqref="E20:F20">
    <cfRule type="expression" dxfId="6" priority="12">
      <formula>$B$6&lt;7</formula>
    </cfRule>
  </conditionalFormatting>
  <conditionalFormatting sqref="G11:H11">
    <cfRule type="expression" dxfId="5" priority="8">
      <formula>$B$6&lt;4</formula>
    </cfRule>
  </conditionalFormatting>
  <conditionalFormatting sqref="G12:H12">
    <cfRule type="expression" dxfId="4" priority="4">
      <formula>$B$6&lt;8</formula>
    </cfRule>
  </conditionalFormatting>
  <conditionalFormatting sqref="G16:H16">
    <cfRule type="expression" dxfId="3" priority="22">
      <formula>$B$6&lt;4</formula>
    </cfRule>
  </conditionalFormatting>
  <conditionalFormatting sqref="G17:H17">
    <cfRule type="expression" dxfId="2" priority="18">
      <formula>$B$6&lt;8</formula>
    </cfRule>
  </conditionalFormatting>
  <conditionalFormatting sqref="G19:H19">
    <cfRule type="expression" dxfId="1" priority="15">
      <formula>$B$6&lt;4</formula>
    </cfRule>
  </conditionalFormatting>
  <conditionalFormatting sqref="G20:H20">
    <cfRule type="expression" dxfId="0" priority="11">
      <formula>$B$6&lt;8</formula>
    </cfRule>
  </conditionalFormatting>
  <dataValidations count="11">
    <dataValidation type="decimal" allowBlank="1" showErrorMessage="1" sqref="B10" xr:uid="{00000000-0002-0000-0100-000000000000}">
      <formula1>1</formula1>
      <formula2>135</formula2>
    </dataValidation>
    <dataValidation type="list" allowBlank="1" showErrorMessage="1" sqref="B7" xr:uid="{00000000-0002-0000-0100-000001000000}">
      <formula1>"0: A-B,1: A+B,2: RawA,3: RawB,4: RawA&amp;B"</formula1>
    </dataValidation>
    <dataValidation type="list" allowBlank="1" showErrorMessage="1" sqref="B9" xr:uid="{00000000-0002-0000-0100-000002000000}">
      <formula1>"0: ON,1: OFF"</formula1>
    </dataValidation>
    <dataValidation type="decimal" allowBlank="1" showErrorMessage="1" sqref="B5" xr:uid="{00000000-0002-0000-0100-000003000000}">
      <formula1>1</formula1>
      <formula2>1000</formula2>
    </dataValidation>
    <dataValidation type="decimal" allowBlank="1" showErrorMessage="1" sqref="B4" xr:uid="{00000000-0002-0000-0100-000004000000}">
      <formula1>4</formula1>
      <formula2>100</formula2>
    </dataValidation>
    <dataValidation type="list" allowBlank="1" showErrorMessage="1" sqref="B3" xr:uid="{00000000-0002-0000-0100-000005000000}">
      <formula1>"300.0,600.0,704.0,800.0,960.0"</formula1>
    </dataValidation>
    <dataValidation type="decimal" allowBlank="1" showErrorMessage="1" sqref="B14" xr:uid="{00000000-0002-0000-0100-000006000000}">
      <formula1>0</formula1>
      <formula2>3000</formula2>
    </dataValidation>
    <dataValidation type="list" allowBlank="1" showErrorMessage="1" sqref="B16:B17 D16:D17 F16:F17 H16:H17 B19:B20 D19:D20 F19:F20 H19:H20" xr:uid="{00000000-0002-0000-0100-000007000000}">
      <formula1>"0: OFF,1: ON"</formula1>
    </dataValidation>
    <dataValidation type="decimal" allowBlank="1" showErrorMessage="1" sqref="B6" xr:uid="{00000000-0002-0000-0100-000008000000}">
      <formula1>1</formula1>
      <formula2>8</formula2>
    </dataValidation>
    <dataValidation type="list" allowBlank="1" showErrorMessage="1" sqref="B11:B12 D11:D12 F11:F12 H11:H12" xr:uid="{00000000-0002-0000-0100-000009000000}">
      <formula1>"0.0,45.0,90.0,135.0,180.0,225.0,270.0,315.0"</formula1>
    </dataValidation>
    <dataValidation type="list" allowBlank="1" showErrorMessage="1" sqref="B2" xr:uid="{00000000-0002-0000-0100-00000A000000}">
      <formula1>"2.0,4.0"</formula1>
    </dataValidation>
  </dataValidations>
  <pageMargins left="0.7" right="0.7" top="0.75" bottom="0.75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 xr:uid="{00000000-0002-0000-0100-00000B000000}">
          <x14:formula1>
            <xm:f>Tables!$B$91:$B$94</xm:f>
          </x14:formula1>
          <xm:sqref>B32</xm:sqref>
        </x14:dataValidation>
        <x14:dataValidation type="list" allowBlank="1" showErrorMessage="1" xr:uid="{00000000-0002-0000-0100-00000C000000}">
          <x14:formula1>
            <xm:f>Tables!$B$75:$B$77</xm:f>
          </x14:formula1>
          <xm:sqref>B8</xm:sqref>
        </x14:dataValidation>
        <x14:dataValidation type="list" allowBlank="1" showErrorMessage="1" xr:uid="{00000000-0002-0000-0100-00000D000000}">
          <x14:formula1>
            <xm:f>Tables!$B$88:$B$89</xm:f>
          </x14:formula1>
          <xm:sqref>B31</xm:sqref>
        </x14:dataValidation>
        <x14:dataValidation type="list" allowBlank="1" showErrorMessage="1" xr:uid="{00000000-0002-0000-0100-00000E000000}">
          <x14:formula1>
            <xm:f>Tables!$B$86:$B$87</xm:f>
          </x14:formula1>
          <xm:sqref>B30</xm:sqref>
        </x14:dataValidation>
        <x14:dataValidation type="list" allowBlank="1" showErrorMessage="1" xr:uid="{00000000-0002-0000-0100-00000F000000}">
          <x14:formula1>
            <xm:f>Tables!$B$83:$B$84</xm:f>
          </x14:formula1>
          <xm:sqref>B28</xm:sqref>
        </x14:dataValidation>
        <x14:dataValidation type="list" allowBlank="1" showErrorMessage="1" xr:uid="{00000000-0002-0000-0100-000010000000}">
          <x14:formula1>
            <xm:f>Tables!$B$80:$B$81</xm:f>
          </x14:formula1>
          <xm:sqref>B27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289" workbookViewId="0">
      <selection activeCell="R308" sqref="R308"/>
    </sheetView>
  </sheetViews>
  <sheetFormatPr defaultColWidth="12.625" defaultRowHeight="15" customHeight="1" x14ac:dyDescent="0.2"/>
  <cols>
    <col min="1" max="1" width="7.125" customWidth="1"/>
    <col min="2" max="2" width="5.375" customWidth="1"/>
    <col min="3" max="3" width="17.25" style="42" bestFit="1" customWidth="1"/>
    <col min="4" max="4" width="22.875" customWidth="1"/>
    <col min="5" max="26" width="7.625" customWidth="1"/>
  </cols>
  <sheetData>
    <row r="1" spans="1:4" ht="15" customHeight="1" x14ac:dyDescent="0.25">
      <c r="A1" s="32" t="s">
        <v>62</v>
      </c>
      <c r="B1" s="33" t="s">
        <v>63</v>
      </c>
      <c r="C1" s="40" t="s">
        <v>64</v>
      </c>
      <c r="D1" s="33" t="s">
        <v>65</v>
      </c>
    </row>
    <row r="2" spans="1:4" x14ac:dyDescent="0.25">
      <c r="A2" s="3" t="s">
        <v>66</v>
      </c>
      <c r="B2" s="3" t="s">
        <v>67</v>
      </c>
      <c r="C2" s="41"/>
      <c r="D2" s="34" t="s">
        <v>68</v>
      </c>
    </row>
    <row r="3" spans="1:4" x14ac:dyDescent="0.25">
      <c r="A3" s="3" t="s">
        <v>69</v>
      </c>
      <c r="B3" s="3" t="s">
        <v>70</v>
      </c>
      <c r="C3" s="41"/>
      <c r="D3" s="34" t="s">
        <v>68</v>
      </c>
    </row>
    <row r="4" spans="1:4" x14ac:dyDescent="0.25">
      <c r="A4" s="3" t="s">
        <v>71</v>
      </c>
      <c r="B4" s="3" t="s">
        <v>70</v>
      </c>
      <c r="C4" s="41"/>
      <c r="D4" s="34" t="s">
        <v>68</v>
      </c>
    </row>
    <row r="5" spans="1:4" x14ac:dyDescent="0.25">
      <c r="A5" s="3" t="s">
        <v>72</v>
      </c>
      <c r="B5" s="3" t="s">
        <v>73</v>
      </c>
      <c r="C5" s="41"/>
      <c r="D5" s="34" t="s">
        <v>68</v>
      </c>
    </row>
    <row r="6" spans="1:4" x14ac:dyDescent="0.25">
      <c r="A6" s="3" t="s">
        <v>74</v>
      </c>
      <c r="B6" s="3" t="s">
        <v>75</v>
      </c>
      <c r="C6" s="41"/>
      <c r="D6" s="34" t="s">
        <v>68</v>
      </c>
    </row>
    <row r="7" spans="1:4" x14ac:dyDescent="0.25">
      <c r="A7" s="3" t="s">
        <v>76</v>
      </c>
      <c r="B7" s="3" t="s">
        <v>70</v>
      </c>
      <c r="C7" s="41"/>
      <c r="D7" s="34" t="s">
        <v>68</v>
      </c>
    </row>
    <row r="8" spans="1:4" x14ac:dyDescent="0.25">
      <c r="A8" s="3" t="s">
        <v>77</v>
      </c>
      <c r="B8" s="3" t="s">
        <v>70</v>
      </c>
      <c r="C8" s="41"/>
      <c r="D8" s="34" t="s">
        <v>68</v>
      </c>
    </row>
    <row r="9" spans="1:4" x14ac:dyDescent="0.25">
      <c r="A9" s="3" t="s">
        <v>78</v>
      </c>
      <c r="B9" s="3" t="s">
        <v>75</v>
      </c>
      <c r="C9" s="41"/>
      <c r="D9" s="34" t="s">
        <v>68</v>
      </c>
    </row>
    <row r="10" spans="1:4" x14ac:dyDescent="0.25">
      <c r="A10" s="3" t="s">
        <v>79</v>
      </c>
      <c r="B10" s="3" t="s">
        <v>75</v>
      </c>
      <c r="C10" s="41"/>
      <c r="D10" s="34" t="s">
        <v>68</v>
      </c>
    </row>
    <row r="11" spans="1:4" x14ac:dyDescent="0.25">
      <c r="A11" s="3" t="s">
        <v>80</v>
      </c>
      <c r="B11" s="3" t="s">
        <v>70</v>
      </c>
      <c r="C11" s="41"/>
      <c r="D11" s="34" t="s">
        <v>81</v>
      </c>
    </row>
    <row r="12" spans="1:4" x14ac:dyDescent="0.25">
      <c r="A12" s="3" t="s">
        <v>82</v>
      </c>
      <c r="B12" s="3" t="s">
        <v>83</v>
      </c>
      <c r="C12" s="41"/>
      <c r="D12" s="35" t="s">
        <v>84</v>
      </c>
    </row>
    <row r="13" spans="1:4" x14ac:dyDescent="0.25">
      <c r="A13" s="3" t="s">
        <v>85</v>
      </c>
      <c r="B13" s="3" t="s">
        <v>86</v>
      </c>
      <c r="C13" s="41"/>
      <c r="D13" s="35" t="s">
        <v>84</v>
      </c>
    </row>
    <row r="14" spans="1:4" x14ac:dyDescent="0.25">
      <c r="A14" s="3" t="s">
        <v>87</v>
      </c>
      <c r="B14" s="3" t="s">
        <v>88</v>
      </c>
      <c r="C14" s="41"/>
      <c r="D14" s="35" t="s">
        <v>84</v>
      </c>
    </row>
    <row r="15" spans="1:4" x14ac:dyDescent="0.25">
      <c r="A15" s="3" t="s">
        <v>89</v>
      </c>
      <c r="B15" s="3" t="s">
        <v>86</v>
      </c>
      <c r="C15" s="41"/>
      <c r="D15" s="35" t="s">
        <v>84</v>
      </c>
    </row>
    <row r="16" spans="1:4" x14ac:dyDescent="0.25">
      <c r="A16" s="3" t="s">
        <v>90</v>
      </c>
      <c r="B16" s="3" t="s">
        <v>88</v>
      </c>
      <c r="C16" s="41"/>
      <c r="D16" s="35" t="s">
        <v>84</v>
      </c>
    </row>
    <row r="17" spans="1:4" x14ac:dyDescent="0.25">
      <c r="A17" s="3" t="s">
        <v>91</v>
      </c>
      <c r="B17" s="3" t="s">
        <v>86</v>
      </c>
      <c r="C17" s="41"/>
      <c r="D17" s="35" t="s">
        <v>84</v>
      </c>
    </row>
    <row r="18" spans="1:4" x14ac:dyDescent="0.25">
      <c r="A18" s="3" t="s">
        <v>92</v>
      </c>
      <c r="B18" s="3" t="s">
        <v>88</v>
      </c>
      <c r="C18" s="41"/>
      <c r="D18" s="35" t="s">
        <v>84</v>
      </c>
    </row>
    <row r="19" spans="1:4" x14ac:dyDescent="0.25">
      <c r="A19" s="3" t="s">
        <v>93</v>
      </c>
      <c r="B19" s="3" t="s">
        <v>86</v>
      </c>
      <c r="C19" s="41"/>
      <c r="D19" s="35" t="s">
        <v>84</v>
      </c>
    </row>
    <row r="20" spans="1:4" x14ac:dyDescent="0.25">
      <c r="A20" s="3" t="s">
        <v>94</v>
      </c>
      <c r="B20" s="3" t="s">
        <v>88</v>
      </c>
      <c r="C20" s="41"/>
      <c r="D20" s="35" t="s">
        <v>84</v>
      </c>
    </row>
    <row r="21" spans="1:4" ht="15.75" customHeight="1" x14ac:dyDescent="0.25">
      <c r="A21" s="3" t="s">
        <v>95</v>
      </c>
      <c r="B21" s="3" t="s">
        <v>86</v>
      </c>
      <c r="C21" s="41"/>
      <c r="D21" s="35" t="s">
        <v>84</v>
      </c>
    </row>
    <row r="22" spans="1:4" ht="15.75" customHeight="1" x14ac:dyDescent="0.25">
      <c r="A22" s="3" t="s">
        <v>96</v>
      </c>
      <c r="B22" s="3" t="s">
        <v>88</v>
      </c>
      <c r="C22" s="41"/>
      <c r="D22" s="35" t="s">
        <v>84</v>
      </c>
    </row>
    <row r="23" spans="1:4" ht="15.75" customHeight="1" x14ac:dyDescent="0.25">
      <c r="A23" s="3" t="s">
        <v>97</v>
      </c>
      <c r="B23" s="3" t="s">
        <v>86</v>
      </c>
      <c r="C23" s="41"/>
      <c r="D23" s="35" t="s">
        <v>84</v>
      </c>
    </row>
    <row r="24" spans="1:4" ht="15.75" customHeight="1" x14ac:dyDescent="0.25">
      <c r="A24" s="3" t="s">
        <v>98</v>
      </c>
      <c r="B24" s="3" t="s">
        <v>88</v>
      </c>
      <c r="C24" s="41"/>
      <c r="D24" s="35" t="s">
        <v>84</v>
      </c>
    </row>
    <row r="25" spans="1:4" ht="15.75" customHeight="1" x14ac:dyDescent="0.25">
      <c r="A25" s="3" t="s">
        <v>99</v>
      </c>
      <c r="B25" s="3" t="s">
        <v>86</v>
      </c>
      <c r="C25" s="41"/>
      <c r="D25" s="35" t="s">
        <v>84</v>
      </c>
    </row>
    <row r="26" spans="1:4" ht="15.75" customHeight="1" x14ac:dyDescent="0.25">
      <c r="A26" s="3" t="s">
        <v>100</v>
      </c>
      <c r="B26" s="3" t="s">
        <v>88</v>
      </c>
      <c r="C26" s="41"/>
      <c r="D26" s="35" t="s">
        <v>84</v>
      </c>
    </row>
    <row r="27" spans="1:4" ht="15.75" customHeight="1" x14ac:dyDescent="0.25">
      <c r="A27" s="3" t="s">
        <v>101</v>
      </c>
      <c r="B27" s="3" t="s">
        <v>86</v>
      </c>
      <c r="C27" s="41"/>
      <c r="D27" s="35" t="s">
        <v>84</v>
      </c>
    </row>
    <row r="28" spans="1:4" ht="15.75" customHeight="1" x14ac:dyDescent="0.25">
      <c r="A28" s="3" t="s">
        <v>102</v>
      </c>
      <c r="B28" s="3" t="s">
        <v>88</v>
      </c>
      <c r="C28" s="41"/>
      <c r="D28" s="35" t="s">
        <v>84</v>
      </c>
    </row>
    <row r="29" spans="1:4" ht="15.75" customHeight="1" x14ac:dyDescent="0.25">
      <c r="A29" s="3" t="s">
        <v>103</v>
      </c>
      <c r="B29" s="3" t="s">
        <v>104</v>
      </c>
      <c r="C29" s="41"/>
      <c r="D29" s="35" t="s">
        <v>84</v>
      </c>
    </row>
    <row r="30" spans="1:4" ht="15.75" customHeight="1" x14ac:dyDescent="0.25">
      <c r="A30" s="3" t="s">
        <v>105</v>
      </c>
      <c r="B30" s="3" t="s">
        <v>75</v>
      </c>
      <c r="C30" s="41"/>
      <c r="D30" s="35" t="s">
        <v>84</v>
      </c>
    </row>
    <row r="31" spans="1:4" ht="15.75" customHeight="1" x14ac:dyDescent="0.25">
      <c r="A31" s="3" t="s">
        <v>106</v>
      </c>
      <c r="B31" s="3" t="s">
        <v>107</v>
      </c>
      <c r="C31" s="41"/>
      <c r="D31" s="35" t="s">
        <v>84</v>
      </c>
    </row>
    <row r="32" spans="1:4" ht="15.75" customHeight="1" x14ac:dyDescent="0.25">
      <c r="A32" s="3" t="s">
        <v>108</v>
      </c>
      <c r="B32" s="3" t="s">
        <v>75</v>
      </c>
      <c r="C32" s="41"/>
      <c r="D32" s="35" t="s">
        <v>84</v>
      </c>
    </row>
    <row r="33" spans="1:8" ht="15.75" customHeight="1" x14ac:dyDescent="0.25">
      <c r="A33" s="3" t="s">
        <v>109</v>
      </c>
      <c r="B33" s="3" t="s">
        <v>110</v>
      </c>
      <c r="C33" s="41"/>
      <c r="D33" s="35" t="s">
        <v>84</v>
      </c>
    </row>
    <row r="34" spans="1:8" ht="15.75" customHeight="1" x14ac:dyDescent="0.25">
      <c r="A34" s="3" t="s">
        <v>111</v>
      </c>
      <c r="B34" s="3" t="s">
        <v>70</v>
      </c>
      <c r="C34" s="41"/>
      <c r="D34" s="35" t="s">
        <v>84</v>
      </c>
    </row>
    <row r="35" spans="1:8" ht="15.75" customHeight="1" x14ac:dyDescent="0.25">
      <c r="A35" s="3" t="s">
        <v>112</v>
      </c>
      <c r="B35" s="3" t="s">
        <v>70</v>
      </c>
      <c r="C35" s="41"/>
      <c r="D35" s="35" t="s">
        <v>84</v>
      </c>
    </row>
    <row r="36" spans="1:8" ht="15.75" customHeight="1" x14ac:dyDescent="0.25">
      <c r="A36" s="3" t="s">
        <v>113</v>
      </c>
      <c r="B36" s="3" t="s">
        <v>70</v>
      </c>
      <c r="C36" s="41"/>
      <c r="D36" s="35" t="s">
        <v>84</v>
      </c>
    </row>
    <row r="37" spans="1:8" ht="15.75" customHeight="1" x14ac:dyDescent="0.25">
      <c r="A37" s="3" t="s">
        <v>114</v>
      </c>
      <c r="B37" s="3" t="s">
        <v>115</v>
      </c>
      <c r="C37" s="41"/>
      <c r="D37" s="35" t="s">
        <v>84</v>
      </c>
      <c r="F37" s="10"/>
      <c r="G37" s="10"/>
      <c r="H37" s="10"/>
    </row>
    <row r="38" spans="1:8" ht="15.75" customHeight="1" x14ac:dyDescent="0.25">
      <c r="A38" s="3" t="s">
        <v>116</v>
      </c>
      <c r="B38" s="3" t="s">
        <v>88</v>
      </c>
      <c r="C38" s="41"/>
      <c r="D38" s="35" t="s">
        <v>84</v>
      </c>
      <c r="F38" s="10"/>
      <c r="G38" s="10"/>
      <c r="H38" s="10"/>
    </row>
    <row r="39" spans="1:8" ht="15.75" customHeight="1" x14ac:dyDescent="0.25">
      <c r="A39" s="3" t="s">
        <v>117</v>
      </c>
      <c r="B39" s="3" t="s">
        <v>75</v>
      </c>
      <c r="C39" s="41"/>
      <c r="D39" s="35" t="s">
        <v>84</v>
      </c>
      <c r="F39" s="10"/>
      <c r="G39" s="10"/>
      <c r="H39" s="10"/>
    </row>
    <row r="40" spans="1:8" ht="15.75" customHeight="1" x14ac:dyDescent="0.25">
      <c r="A40" s="3" t="s">
        <v>118</v>
      </c>
      <c r="B40" s="3" t="s">
        <v>119</v>
      </c>
      <c r="C40" s="41"/>
      <c r="D40" s="35" t="s">
        <v>84</v>
      </c>
      <c r="F40" s="10"/>
      <c r="G40" s="10"/>
      <c r="H40" s="10"/>
    </row>
    <row r="41" spans="1:8" ht="15.75" customHeight="1" x14ac:dyDescent="0.25">
      <c r="A41" s="3" t="s">
        <v>120</v>
      </c>
      <c r="B41" s="3" t="s">
        <v>119</v>
      </c>
      <c r="C41" s="41"/>
      <c r="D41" s="35" t="s">
        <v>84</v>
      </c>
      <c r="F41" s="10"/>
      <c r="G41" s="10"/>
      <c r="H41" s="10"/>
    </row>
    <row r="42" spans="1:8" ht="15.75" customHeight="1" x14ac:dyDescent="0.25">
      <c r="A42" s="3" t="s">
        <v>121</v>
      </c>
      <c r="B42" s="3" t="s">
        <v>119</v>
      </c>
      <c r="C42" s="41"/>
      <c r="D42" s="35" t="s">
        <v>84</v>
      </c>
      <c r="F42" s="10"/>
      <c r="G42" s="10"/>
      <c r="H42" s="10"/>
    </row>
    <row r="43" spans="1:8" ht="15.75" customHeight="1" x14ac:dyDescent="0.25">
      <c r="A43" s="3" t="s">
        <v>122</v>
      </c>
      <c r="B43" s="3" t="s">
        <v>119</v>
      </c>
      <c r="C43" s="41"/>
      <c r="D43" s="35" t="s">
        <v>84</v>
      </c>
      <c r="F43" s="10"/>
      <c r="G43" s="10"/>
      <c r="H43" s="10"/>
    </row>
    <row r="44" spans="1:8" ht="15.75" customHeight="1" x14ac:dyDescent="0.25">
      <c r="A44" s="3" t="s">
        <v>123</v>
      </c>
      <c r="B44" s="3" t="s">
        <v>119</v>
      </c>
      <c r="C44" s="41"/>
      <c r="D44" s="35" t="s">
        <v>84</v>
      </c>
      <c r="F44" s="10"/>
      <c r="G44" s="10"/>
      <c r="H44" s="10"/>
    </row>
    <row r="45" spans="1:8" ht="15.75" customHeight="1" x14ac:dyDescent="0.25">
      <c r="A45" s="3" t="s">
        <v>124</v>
      </c>
      <c r="B45" s="3" t="s">
        <v>119</v>
      </c>
      <c r="C45" s="41"/>
      <c r="D45" s="35" t="s">
        <v>84</v>
      </c>
      <c r="F45" s="10"/>
      <c r="G45" s="10"/>
      <c r="H45" s="10"/>
    </row>
    <row r="46" spans="1:8" ht="15.75" customHeight="1" x14ac:dyDescent="0.25">
      <c r="A46" s="3" t="s">
        <v>125</v>
      </c>
      <c r="B46" s="3" t="s">
        <v>119</v>
      </c>
      <c r="C46" s="41"/>
      <c r="D46" s="35" t="s">
        <v>84</v>
      </c>
      <c r="F46" s="10"/>
      <c r="G46" s="10"/>
      <c r="H46" s="10"/>
    </row>
    <row r="47" spans="1:8" ht="15.75" customHeight="1" x14ac:dyDescent="0.25">
      <c r="A47" s="3" t="s">
        <v>126</v>
      </c>
      <c r="B47" s="3" t="s">
        <v>119</v>
      </c>
      <c r="C47" s="41"/>
      <c r="D47" s="35" t="s">
        <v>84</v>
      </c>
      <c r="F47" s="10"/>
      <c r="G47" s="10"/>
      <c r="H47" s="10"/>
    </row>
    <row r="48" spans="1:8" ht="15.75" customHeight="1" x14ac:dyDescent="0.25">
      <c r="A48" s="3" t="s">
        <v>127</v>
      </c>
      <c r="B48" s="3" t="s">
        <v>119</v>
      </c>
      <c r="C48" s="41"/>
      <c r="D48" s="35" t="s">
        <v>84</v>
      </c>
      <c r="F48" s="10"/>
      <c r="G48" s="10"/>
      <c r="H48" s="10"/>
    </row>
    <row r="49" spans="1:8" ht="15.75" customHeight="1" x14ac:dyDescent="0.25">
      <c r="A49" s="3" t="s">
        <v>128</v>
      </c>
      <c r="B49" s="3" t="s">
        <v>75</v>
      </c>
      <c r="C49" s="41"/>
      <c r="D49" s="35" t="s">
        <v>84</v>
      </c>
      <c r="F49" s="10"/>
      <c r="G49" s="10"/>
      <c r="H49" s="10"/>
    </row>
    <row r="50" spans="1:8" ht="15.75" customHeight="1" x14ac:dyDescent="0.25">
      <c r="A50" s="3" t="s">
        <v>129</v>
      </c>
      <c r="B50" s="3" t="s">
        <v>75</v>
      </c>
      <c r="C50" s="41"/>
      <c r="D50" s="35" t="s">
        <v>84</v>
      </c>
      <c r="F50" s="10"/>
      <c r="G50" s="10"/>
      <c r="H50" s="10"/>
    </row>
    <row r="51" spans="1:8" ht="15.75" customHeight="1" x14ac:dyDescent="0.25">
      <c r="A51" s="3" t="s">
        <v>130</v>
      </c>
      <c r="B51" s="3" t="s">
        <v>75</v>
      </c>
      <c r="C51" s="41"/>
      <c r="D51" s="35" t="s">
        <v>84</v>
      </c>
      <c r="F51" s="10"/>
      <c r="G51" s="10"/>
      <c r="H51" s="10"/>
    </row>
    <row r="52" spans="1:8" ht="15.75" customHeight="1" x14ac:dyDescent="0.25">
      <c r="A52" s="3" t="s">
        <v>131</v>
      </c>
      <c r="B52" s="3" t="s">
        <v>75</v>
      </c>
      <c r="C52" s="41"/>
      <c r="D52" s="35" t="s">
        <v>84</v>
      </c>
    </row>
    <row r="53" spans="1:8" ht="15.75" customHeight="1" x14ac:dyDescent="0.25">
      <c r="A53" s="3" t="s">
        <v>132</v>
      </c>
      <c r="B53" s="3" t="s">
        <v>75</v>
      </c>
      <c r="C53" s="41"/>
      <c r="D53" s="35" t="s">
        <v>84</v>
      </c>
    </row>
    <row r="54" spans="1:8" ht="15.75" customHeight="1" x14ac:dyDescent="0.25">
      <c r="A54" s="3" t="s">
        <v>133</v>
      </c>
      <c r="B54" s="3" t="s">
        <v>75</v>
      </c>
      <c r="C54" s="41"/>
      <c r="D54" s="35" t="s">
        <v>84</v>
      </c>
    </row>
    <row r="55" spans="1:8" ht="15.75" customHeight="1" x14ac:dyDescent="0.25">
      <c r="A55" s="3" t="s">
        <v>134</v>
      </c>
      <c r="B55" s="3" t="s">
        <v>75</v>
      </c>
      <c r="C55" s="41"/>
      <c r="D55" s="35" t="s">
        <v>84</v>
      </c>
    </row>
    <row r="56" spans="1:8" ht="15.75" customHeight="1" x14ac:dyDescent="0.25">
      <c r="A56" s="3" t="s">
        <v>135</v>
      </c>
      <c r="B56" s="3" t="s">
        <v>75</v>
      </c>
      <c r="C56" s="41"/>
      <c r="D56" s="35" t="s">
        <v>84</v>
      </c>
    </row>
    <row r="57" spans="1:8" ht="15.75" customHeight="1" x14ac:dyDescent="0.25">
      <c r="A57" s="3" t="s">
        <v>136</v>
      </c>
      <c r="B57" s="3" t="s">
        <v>75</v>
      </c>
      <c r="C57" s="41"/>
      <c r="D57" s="35" t="s">
        <v>84</v>
      </c>
    </row>
    <row r="58" spans="1:8" ht="15.75" customHeight="1" x14ac:dyDescent="0.25">
      <c r="A58" s="3" t="s">
        <v>137</v>
      </c>
      <c r="B58" s="3" t="s">
        <v>75</v>
      </c>
      <c r="C58" s="41"/>
      <c r="D58" s="35" t="s">
        <v>84</v>
      </c>
    </row>
    <row r="59" spans="1:8" ht="15.75" customHeight="1" x14ac:dyDescent="0.25">
      <c r="A59" s="3" t="s">
        <v>138</v>
      </c>
      <c r="B59" s="3" t="s">
        <v>75</v>
      </c>
      <c r="C59" s="41"/>
      <c r="D59" s="35" t="s">
        <v>84</v>
      </c>
    </row>
    <row r="60" spans="1:8" ht="15.75" customHeight="1" x14ac:dyDescent="0.25">
      <c r="A60" s="3" t="s">
        <v>139</v>
      </c>
      <c r="B60" s="3" t="s">
        <v>75</v>
      </c>
      <c r="C60" s="41"/>
      <c r="D60" s="35" t="s">
        <v>84</v>
      </c>
    </row>
    <row r="61" spans="1:8" ht="15.75" customHeight="1" x14ac:dyDescent="0.25">
      <c r="A61" s="3" t="s">
        <v>140</v>
      </c>
      <c r="B61" s="3" t="s">
        <v>75</v>
      </c>
      <c r="C61" s="41"/>
      <c r="D61" s="35" t="s">
        <v>84</v>
      </c>
    </row>
    <row r="62" spans="1:8" ht="15.75" customHeight="1" x14ac:dyDescent="0.25">
      <c r="A62" s="3" t="s">
        <v>141</v>
      </c>
      <c r="B62" s="3" t="s">
        <v>75</v>
      </c>
      <c r="C62" s="41"/>
      <c r="D62" s="35" t="s">
        <v>84</v>
      </c>
    </row>
    <row r="63" spans="1:8" ht="15.75" customHeight="1" x14ac:dyDescent="0.25">
      <c r="A63" s="3" t="s">
        <v>142</v>
      </c>
      <c r="B63" s="3" t="s">
        <v>75</v>
      </c>
      <c r="C63" s="41"/>
      <c r="D63" s="35" t="s">
        <v>84</v>
      </c>
    </row>
    <row r="64" spans="1:8" ht="15.75" customHeight="1" x14ac:dyDescent="0.25">
      <c r="A64" s="3" t="s">
        <v>143</v>
      </c>
      <c r="B64" s="3" t="s">
        <v>75</v>
      </c>
      <c r="C64" s="41"/>
      <c r="D64" s="35" t="s">
        <v>84</v>
      </c>
    </row>
    <row r="65" spans="1:4" ht="15.75" customHeight="1" x14ac:dyDescent="0.25">
      <c r="A65" s="3" t="s">
        <v>144</v>
      </c>
      <c r="B65" s="3" t="s">
        <v>70</v>
      </c>
      <c r="C65" s="41"/>
      <c r="D65" s="35" t="s">
        <v>84</v>
      </c>
    </row>
    <row r="66" spans="1:4" ht="15.75" customHeight="1" x14ac:dyDescent="0.25">
      <c r="A66" s="3" t="s">
        <v>145</v>
      </c>
      <c r="B66" s="3" t="s">
        <v>146</v>
      </c>
      <c r="C66" s="41"/>
      <c r="D66" s="35" t="s">
        <v>84</v>
      </c>
    </row>
    <row r="67" spans="1:4" ht="15.75" customHeight="1" x14ac:dyDescent="0.25">
      <c r="A67" s="3" t="s">
        <v>147</v>
      </c>
      <c r="B67" s="3" t="s">
        <v>70</v>
      </c>
      <c r="C67" s="41"/>
      <c r="D67" s="35" t="s">
        <v>84</v>
      </c>
    </row>
    <row r="68" spans="1:4" ht="15.75" customHeight="1" x14ac:dyDescent="0.25">
      <c r="A68" s="3" t="s">
        <v>148</v>
      </c>
      <c r="B68" s="3" t="s">
        <v>149</v>
      </c>
      <c r="C68" s="41"/>
      <c r="D68" s="35" t="s">
        <v>84</v>
      </c>
    </row>
    <row r="69" spans="1:4" ht="15.75" customHeight="1" x14ac:dyDescent="0.25">
      <c r="A69" s="3" t="s">
        <v>150</v>
      </c>
      <c r="B69" s="3" t="s">
        <v>151</v>
      </c>
      <c r="C69" s="41"/>
      <c r="D69" s="35" t="s">
        <v>84</v>
      </c>
    </row>
    <row r="70" spans="1:4" ht="15.75" customHeight="1" x14ac:dyDescent="0.25">
      <c r="A70" s="3" t="s">
        <v>152</v>
      </c>
      <c r="B70" s="3" t="s">
        <v>153</v>
      </c>
      <c r="C70" s="41"/>
      <c r="D70" s="35" t="s">
        <v>84</v>
      </c>
    </row>
    <row r="71" spans="1:4" ht="15.75" customHeight="1" x14ac:dyDescent="0.25">
      <c r="A71" s="3" t="s">
        <v>154</v>
      </c>
      <c r="B71" s="3" t="s">
        <v>155</v>
      </c>
      <c r="C71" s="41"/>
      <c r="D71" s="35" t="s">
        <v>84</v>
      </c>
    </row>
    <row r="72" spans="1:4" ht="15.75" customHeight="1" x14ac:dyDescent="0.25">
      <c r="A72" s="3" t="s">
        <v>156</v>
      </c>
      <c r="B72" s="3" t="s">
        <v>153</v>
      </c>
      <c r="C72" s="41"/>
      <c r="D72" s="35" t="s">
        <v>84</v>
      </c>
    </row>
    <row r="73" spans="1:4" ht="15.75" customHeight="1" x14ac:dyDescent="0.25">
      <c r="A73" s="3" t="s">
        <v>157</v>
      </c>
      <c r="B73" s="3" t="s">
        <v>155</v>
      </c>
      <c r="C73" s="41"/>
      <c r="D73" s="35" t="s">
        <v>84</v>
      </c>
    </row>
    <row r="74" spans="1:4" ht="15.75" customHeight="1" x14ac:dyDescent="0.25">
      <c r="A74" s="3" t="s">
        <v>158</v>
      </c>
      <c r="B74" s="3" t="s">
        <v>70</v>
      </c>
      <c r="C74" s="41"/>
      <c r="D74" s="35" t="s">
        <v>84</v>
      </c>
    </row>
    <row r="75" spans="1:4" ht="15.75" customHeight="1" x14ac:dyDescent="0.25">
      <c r="A75" s="3" t="s">
        <v>159</v>
      </c>
      <c r="B75" s="3" t="s">
        <v>70</v>
      </c>
      <c r="C75" s="41"/>
      <c r="D75" s="35" t="s">
        <v>84</v>
      </c>
    </row>
    <row r="76" spans="1:4" ht="15.75" customHeight="1" x14ac:dyDescent="0.25">
      <c r="A76" s="3" t="s">
        <v>160</v>
      </c>
      <c r="B76" s="3" t="s">
        <v>161</v>
      </c>
      <c r="C76" s="41"/>
      <c r="D76" s="35" t="s">
        <v>84</v>
      </c>
    </row>
    <row r="77" spans="1:4" ht="15.75" customHeight="1" x14ac:dyDescent="0.25">
      <c r="A77" s="3" t="s">
        <v>162</v>
      </c>
      <c r="B77" s="3" t="s">
        <v>163</v>
      </c>
      <c r="C77" s="41"/>
      <c r="D77" s="35" t="s">
        <v>84</v>
      </c>
    </row>
    <row r="78" spans="1:4" ht="15.75" customHeight="1" x14ac:dyDescent="0.25">
      <c r="A78" s="3" t="s">
        <v>164</v>
      </c>
      <c r="B78" s="3" t="s">
        <v>86</v>
      </c>
      <c r="C78" s="41"/>
      <c r="D78" s="35" t="s">
        <v>84</v>
      </c>
    </row>
    <row r="79" spans="1:4" ht="15.75" customHeight="1" x14ac:dyDescent="0.25">
      <c r="A79" s="3" t="s">
        <v>165</v>
      </c>
      <c r="B79" s="3" t="s">
        <v>166</v>
      </c>
      <c r="C79" s="41"/>
      <c r="D79" s="35" t="s">
        <v>84</v>
      </c>
    </row>
    <row r="80" spans="1:4" ht="15.75" customHeight="1" x14ac:dyDescent="0.25">
      <c r="A80" s="3" t="s">
        <v>167</v>
      </c>
      <c r="B80" s="3" t="s">
        <v>153</v>
      </c>
      <c r="C80" s="41"/>
      <c r="D80" s="35" t="s">
        <v>84</v>
      </c>
    </row>
    <row r="81" spans="1:4" ht="15.75" customHeight="1" x14ac:dyDescent="0.25">
      <c r="A81" s="3" t="s">
        <v>168</v>
      </c>
      <c r="B81" s="3" t="s">
        <v>169</v>
      </c>
      <c r="C81" s="41"/>
      <c r="D81" s="35" t="s">
        <v>84</v>
      </c>
    </row>
    <row r="82" spans="1:4" ht="15.75" customHeight="1" x14ac:dyDescent="0.25">
      <c r="A82" s="3" t="s">
        <v>170</v>
      </c>
      <c r="B82" s="3" t="s">
        <v>171</v>
      </c>
      <c r="C82" s="41"/>
      <c r="D82" s="35" t="s">
        <v>84</v>
      </c>
    </row>
    <row r="83" spans="1:4" ht="15.75" customHeight="1" x14ac:dyDescent="0.25">
      <c r="A83" s="3" t="s">
        <v>172</v>
      </c>
      <c r="B83" s="3" t="s">
        <v>86</v>
      </c>
      <c r="C83" s="41"/>
      <c r="D83" s="35" t="s">
        <v>84</v>
      </c>
    </row>
    <row r="84" spans="1:4" ht="15.75" customHeight="1" x14ac:dyDescent="0.25">
      <c r="A84" s="3" t="s">
        <v>173</v>
      </c>
      <c r="B84" s="3" t="s">
        <v>166</v>
      </c>
      <c r="C84" s="41"/>
      <c r="D84" s="35" t="s">
        <v>84</v>
      </c>
    </row>
    <row r="85" spans="1:4" ht="15.75" customHeight="1" x14ac:dyDescent="0.25">
      <c r="A85" s="3" t="s">
        <v>174</v>
      </c>
      <c r="B85" s="3" t="s">
        <v>161</v>
      </c>
      <c r="C85" s="41"/>
      <c r="D85" s="35" t="s">
        <v>84</v>
      </c>
    </row>
    <row r="86" spans="1:4" ht="15.75" customHeight="1" x14ac:dyDescent="0.25">
      <c r="A86" s="3" t="s">
        <v>175</v>
      </c>
      <c r="B86" s="3" t="s">
        <v>163</v>
      </c>
      <c r="C86" s="41"/>
      <c r="D86" s="35" t="s">
        <v>84</v>
      </c>
    </row>
    <row r="87" spans="1:4" ht="15.75" customHeight="1" x14ac:dyDescent="0.25">
      <c r="A87" s="3" t="s">
        <v>176</v>
      </c>
      <c r="B87" s="3" t="s">
        <v>70</v>
      </c>
      <c r="C87" s="41"/>
      <c r="D87" s="35" t="s">
        <v>84</v>
      </c>
    </row>
    <row r="88" spans="1:4" ht="15.75" customHeight="1" x14ac:dyDescent="0.25">
      <c r="A88" s="3" t="s">
        <v>177</v>
      </c>
      <c r="B88" s="3" t="s">
        <v>70</v>
      </c>
      <c r="C88" s="41"/>
      <c r="D88" s="35" t="s">
        <v>84</v>
      </c>
    </row>
    <row r="89" spans="1:4" ht="15.75" customHeight="1" x14ac:dyDescent="0.25">
      <c r="A89" s="3" t="s">
        <v>178</v>
      </c>
      <c r="B89" s="3" t="s">
        <v>70</v>
      </c>
      <c r="C89" s="41"/>
      <c r="D89" s="35" t="s">
        <v>84</v>
      </c>
    </row>
    <row r="90" spans="1:4" ht="15.75" customHeight="1" x14ac:dyDescent="0.25">
      <c r="A90" s="3" t="s">
        <v>179</v>
      </c>
      <c r="B90" s="3" t="s">
        <v>70</v>
      </c>
      <c r="C90" s="41"/>
      <c r="D90" s="35" t="s">
        <v>84</v>
      </c>
    </row>
    <row r="91" spans="1:4" ht="15.75" customHeight="1" x14ac:dyDescent="0.25">
      <c r="A91" s="3" t="s">
        <v>180</v>
      </c>
      <c r="B91" s="3" t="s">
        <v>70</v>
      </c>
      <c r="C91" s="41"/>
      <c r="D91" s="35" t="s">
        <v>84</v>
      </c>
    </row>
    <row r="92" spans="1:4" ht="15.75" customHeight="1" x14ac:dyDescent="0.25">
      <c r="A92" s="3" t="s">
        <v>181</v>
      </c>
      <c r="B92" s="3" t="s">
        <v>70</v>
      </c>
      <c r="C92" s="41"/>
      <c r="D92" s="35" t="s">
        <v>84</v>
      </c>
    </row>
    <row r="93" spans="1:4" ht="15.75" customHeight="1" x14ac:dyDescent="0.25">
      <c r="A93" s="3" t="s">
        <v>182</v>
      </c>
      <c r="B93" s="3" t="s">
        <v>70</v>
      </c>
      <c r="C93" s="41"/>
      <c r="D93" s="35" t="s">
        <v>84</v>
      </c>
    </row>
    <row r="94" spans="1:4" ht="15.75" customHeight="1" x14ac:dyDescent="0.25">
      <c r="A94" s="3" t="s">
        <v>183</v>
      </c>
      <c r="B94" s="3" t="s">
        <v>70</v>
      </c>
      <c r="C94" s="41"/>
      <c r="D94" s="35" t="s">
        <v>84</v>
      </c>
    </row>
    <row r="95" spans="1:4" ht="15.75" customHeight="1" x14ac:dyDescent="0.25">
      <c r="A95" s="3" t="s">
        <v>184</v>
      </c>
      <c r="B95" s="3" t="s">
        <v>161</v>
      </c>
      <c r="C95" s="41"/>
      <c r="D95" s="35" t="s">
        <v>84</v>
      </c>
    </row>
    <row r="96" spans="1:4" ht="15.75" customHeight="1" x14ac:dyDescent="0.25">
      <c r="A96" s="3" t="s">
        <v>185</v>
      </c>
      <c r="B96" s="3" t="s">
        <v>163</v>
      </c>
      <c r="C96" s="41"/>
      <c r="D96" s="35" t="s">
        <v>84</v>
      </c>
    </row>
    <row r="97" spans="1:4" ht="15.75" customHeight="1" x14ac:dyDescent="0.25">
      <c r="A97" s="3" t="s">
        <v>186</v>
      </c>
      <c r="B97" s="3" t="s">
        <v>70</v>
      </c>
      <c r="C97" s="41"/>
      <c r="D97" s="35" t="s">
        <v>84</v>
      </c>
    </row>
    <row r="98" spans="1:4" ht="15.75" customHeight="1" x14ac:dyDescent="0.25">
      <c r="A98" s="3" t="s">
        <v>187</v>
      </c>
      <c r="B98" s="3" t="s">
        <v>70</v>
      </c>
      <c r="C98" s="41"/>
      <c r="D98" s="35" t="s">
        <v>84</v>
      </c>
    </row>
    <row r="99" spans="1:4" ht="15.75" customHeight="1" x14ac:dyDescent="0.25">
      <c r="A99" s="3" t="s">
        <v>188</v>
      </c>
      <c r="B99" s="3" t="s">
        <v>70</v>
      </c>
      <c r="C99" s="41"/>
      <c r="D99" s="35" t="s">
        <v>84</v>
      </c>
    </row>
    <row r="100" spans="1:4" ht="15.75" customHeight="1" x14ac:dyDescent="0.25">
      <c r="A100" s="3" t="s">
        <v>189</v>
      </c>
      <c r="B100" s="3" t="s">
        <v>70</v>
      </c>
      <c r="C100" s="41"/>
      <c r="D100" s="35" t="s">
        <v>84</v>
      </c>
    </row>
    <row r="101" spans="1:4" ht="15.75" customHeight="1" x14ac:dyDescent="0.25">
      <c r="A101" s="3" t="s">
        <v>190</v>
      </c>
      <c r="B101" s="3" t="s">
        <v>70</v>
      </c>
      <c r="C101" s="41"/>
      <c r="D101" s="35" t="s">
        <v>84</v>
      </c>
    </row>
    <row r="102" spans="1:4" ht="15.75" customHeight="1" x14ac:dyDescent="0.25">
      <c r="A102" s="3" t="s">
        <v>191</v>
      </c>
      <c r="B102" s="3" t="s">
        <v>70</v>
      </c>
      <c r="C102" s="41"/>
      <c r="D102" s="35" t="s">
        <v>84</v>
      </c>
    </row>
    <row r="103" spans="1:4" ht="15.75" customHeight="1" x14ac:dyDescent="0.25">
      <c r="A103" s="3" t="s">
        <v>192</v>
      </c>
      <c r="B103" s="3" t="s">
        <v>70</v>
      </c>
      <c r="C103" s="41"/>
      <c r="D103" s="35" t="s">
        <v>84</v>
      </c>
    </row>
    <row r="104" spans="1:4" ht="15.75" customHeight="1" x14ac:dyDescent="0.25">
      <c r="A104" s="3" t="s">
        <v>193</v>
      </c>
      <c r="B104" s="3" t="s">
        <v>70</v>
      </c>
      <c r="C104" s="41"/>
      <c r="D104" s="35" t="s">
        <v>84</v>
      </c>
    </row>
    <row r="105" spans="1:4" ht="15.75" customHeight="1" x14ac:dyDescent="0.25">
      <c r="A105" s="3" t="s">
        <v>194</v>
      </c>
      <c r="B105" s="3" t="s">
        <v>161</v>
      </c>
      <c r="C105" s="41"/>
      <c r="D105" s="35" t="s">
        <v>84</v>
      </c>
    </row>
    <row r="106" spans="1:4" ht="15.75" customHeight="1" x14ac:dyDescent="0.25">
      <c r="A106" s="3" t="s">
        <v>195</v>
      </c>
      <c r="B106" s="3" t="s">
        <v>163</v>
      </c>
      <c r="C106" s="41"/>
      <c r="D106" s="35" t="s">
        <v>84</v>
      </c>
    </row>
    <row r="107" spans="1:4" ht="15.75" customHeight="1" x14ac:dyDescent="0.25">
      <c r="A107" s="3" t="s">
        <v>196</v>
      </c>
      <c r="B107" s="3" t="s">
        <v>70</v>
      </c>
      <c r="C107" s="41"/>
      <c r="D107" s="35" t="s">
        <v>84</v>
      </c>
    </row>
    <row r="108" spans="1:4" ht="15.75" customHeight="1" x14ac:dyDescent="0.25">
      <c r="A108" s="3" t="s">
        <v>197</v>
      </c>
      <c r="B108" s="3" t="s">
        <v>70</v>
      </c>
      <c r="C108" s="41"/>
      <c r="D108" s="35" t="s">
        <v>84</v>
      </c>
    </row>
    <row r="109" spans="1:4" ht="15.75" customHeight="1" x14ac:dyDescent="0.25">
      <c r="A109" s="3" t="s">
        <v>198</v>
      </c>
      <c r="B109" s="3" t="s">
        <v>70</v>
      </c>
      <c r="C109" s="41"/>
      <c r="D109" s="35" t="s">
        <v>84</v>
      </c>
    </row>
    <row r="110" spans="1:4" ht="15.75" customHeight="1" x14ac:dyDescent="0.25">
      <c r="A110" s="3" t="s">
        <v>199</v>
      </c>
      <c r="B110" s="3" t="s">
        <v>70</v>
      </c>
      <c r="C110" s="41"/>
      <c r="D110" s="35" t="s">
        <v>84</v>
      </c>
    </row>
    <row r="111" spans="1:4" ht="15.75" customHeight="1" x14ac:dyDescent="0.25">
      <c r="A111" s="3" t="s">
        <v>200</v>
      </c>
      <c r="B111" s="3" t="s">
        <v>70</v>
      </c>
      <c r="C111" s="41"/>
      <c r="D111" s="35" t="s">
        <v>84</v>
      </c>
    </row>
    <row r="112" spans="1:4" ht="15.75" customHeight="1" x14ac:dyDescent="0.25">
      <c r="A112" s="3" t="s">
        <v>201</v>
      </c>
      <c r="B112" s="3" t="s">
        <v>70</v>
      </c>
      <c r="C112" s="41"/>
      <c r="D112" s="35" t="s">
        <v>84</v>
      </c>
    </row>
    <row r="113" spans="1:4" ht="15.75" customHeight="1" x14ac:dyDescent="0.25">
      <c r="A113" s="3" t="s">
        <v>202</v>
      </c>
      <c r="B113" s="3" t="s">
        <v>70</v>
      </c>
      <c r="C113" s="41"/>
      <c r="D113" s="35" t="s">
        <v>84</v>
      </c>
    </row>
    <row r="114" spans="1:4" ht="15.75" customHeight="1" x14ac:dyDescent="0.25">
      <c r="A114" s="3" t="s">
        <v>203</v>
      </c>
      <c r="B114" s="3" t="s">
        <v>70</v>
      </c>
      <c r="C114" s="41"/>
      <c r="D114" s="35" t="s">
        <v>84</v>
      </c>
    </row>
    <row r="115" spans="1:4" ht="15.75" customHeight="1" x14ac:dyDescent="0.25">
      <c r="A115" s="3" t="s">
        <v>204</v>
      </c>
      <c r="B115" s="3" t="s">
        <v>161</v>
      </c>
      <c r="C115" s="41"/>
      <c r="D115" s="35" t="s">
        <v>84</v>
      </c>
    </row>
    <row r="116" spans="1:4" ht="15.75" customHeight="1" x14ac:dyDescent="0.25">
      <c r="A116" s="3" t="s">
        <v>205</v>
      </c>
      <c r="B116" s="3" t="s">
        <v>163</v>
      </c>
      <c r="C116" s="41"/>
      <c r="D116" s="35" t="s">
        <v>84</v>
      </c>
    </row>
    <row r="117" spans="1:4" ht="15.75" customHeight="1" x14ac:dyDescent="0.25">
      <c r="A117" s="3" t="s">
        <v>206</v>
      </c>
      <c r="B117" s="3" t="s">
        <v>70</v>
      </c>
      <c r="C117" s="41"/>
      <c r="D117" s="35" t="s">
        <v>84</v>
      </c>
    </row>
    <row r="118" spans="1:4" ht="15.75" customHeight="1" x14ac:dyDescent="0.25">
      <c r="A118" s="3" t="s">
        <v>207</v>
      </c>
      <c r="B118" s="3" t="s">
        <v>70</v>
      </c>
      <c r="C118" s="41"/>
      <c r="D118" s="35" t="s">
        <v>84</v>
      </c>
    </row>
    <row r="119" spans="1:4" ht="15.75" customHeight="1" x14ac:dyDescent="0.25">
      <c r="A119" s="3" t="s">
        <v>208</v>
      </c>
      <c r="B119" s="3" t="s">
        <v>70</v>
      </c>
      <c r="C119" s="41"/>
      <c r="D119" s="35" t="s">
        <v>84</v>
      </c>
    </row>
    <row r="120" spans="1:4" ht="15.75" customHeight="1" x14ac:dyDescent="0.25">
      <c r="A120" s="3" t="s">
        <v>209</v>
      </c>
      <c r="B120" s="3" t="s">
        <v>70</v>
      </c>
      <c r="C120" s="41"/>
      <c r="D120" s="35" t="s">
        <v>84</v>
      </c>
    </row>
    <row r="121" spans="1:4" ht="15.75" customHeight="1" x14ac:dyDescent="0.25">
      <c r="A121" s="3" t="s">
        <v>210</v>
      </c>
      <c r="B121" s="3" t="s">
        <v>70</v>
      </c>
      <c r="C121" s="41"/>
      <c r="D121" s="35" t="s">
        <v>84</v>
      </c>
    </row>
    <row r="122" spans="1:4" ht="15.75" customHeight="1" x14ac:dyDescent="0.25">
      <c r="A122" s="3" t="s">
        <v>211</v>
      </c>
      <c r="B122" s="3" t="s">
        <v>70</v>
      </c>
      <c r="C122" s="41"/>
      <c r="D122" s="35" t="s">
        <v>84</v>
      </c>
    </row>
    <row r="123" spans="1:4" ht="15.75" customHeight="1" x14ac:dyDescent="0.25">
      <c r="A123" s="3" t="s">
        <v>212</v>
      </c>
      <c r="B123" s="3" t="s">
        <v>70</v>
      </c>
      <c r="C123" s="41"/>
      <c r="D123" s="35" t="s">
        <v>84</v>
      </c>
    </row>
    <row r="124" spans="1:4" ht="15.75" customHeight="1" x14ac:dyDescent="0.25">
      <c r="A124" s="3" t="s">
        <v>213</v>
      </c>
      <c r="B124" s="3" t="s">
        <v>70</v>
      </c>
      <c r="C124" s="41"/>
      <c r="D124" s="35" t="s">
        <v>84</v>
      </c>
    </row>
    <row r="125" spans="1:4" ht="15.75" customHeight="1" x14ac:dyDescent="0.25">
      <c r="A125" s="3" t="s">
        <v>214</v>
      </c>
      <c r="B125" s="3" t="s">
        <v>70</v>
      </c>
      <c r="C125" s="41"/>
      <c r="D125" s="35" t="s">
        <v>84</v>
      </c>
    </row>
    <row r="126" spans="1:4" ht="15.75" customHeight="1" x14ac:dyDescent="0.25">
      <c r="A126" s="3" t="s">
        <v>215</v>
      </c>
      <c r="B126" s="3" t="s">
        <v>149</v>
      </c>
      <c r="C126" s="41"/>
      <c r="D126" s="35" t="s">
        <v>84</v>
      </c>
    </row>
    <row r="127" spans="1:4" ht="15.75" customHeight="1" x14ac:dyDescent="0.25">
      <c r="A127" s="3" t="s">
        <v>216</v>
      </c>
      <c r="B127" s="3" t="s">
        <v>151</v>
      </c>
      <c r="C127" s="41"/>
      <c r="D127" s="35" t="s">
        <v>84</v>
      </c>
    </row>
    <row r="128" spans="1:4" ht="15.75" customHeight="1" x14ac:dyDescent="0.25">
      <c r="A128" s="3" t="s">
        <v>217</v>
      </c>
      <c r="B128" s="3" t="s">
        <v>70</v>
      </c>
      <c r="C128" s="41"/>
      <c r="D128" s="35" t="s">
        <v>84</v>
      </c>
    </row>
    <row r="129" spans="1:4" ht="15.75" customHeight="1" x14ac:dyDescent="0.25">
      <c r="A129" s="3" t="s">
        <v>218</v>
      </c>
      <c r="B129" s="3" t="s">
        <v>149</v>
      </c>
      <c r="C129" s="41"/>
      <c r="D129" s="35" t="s">
        <v>84</v>
      </c>
    </row>
    <row r="130" spans="1:4" ht="15.75" customHeight="1" x14ac:dyDescent="0.25">
      <c r="A130" s="3" t="s">
        <v>219</v>
      </c>
      <c r="B130" s="3" t="s">
        <v>151</v>
      </c>
      <c r="C130" s="41"/>
      <c r="D130" s="35" t="s">
        <v>84</v>
      </c>
    </row>
    <row r="131" spans="1:4" ht="15.75" customHeight="1" x14ac:dyDescent="0.25">
      <c r="A131" s="3" t="s">
        <v>220</v>
      </c>
      <c r="B131" s="3" t="s">
        <v>70</v>
      </c>
      <c r="C131" s="41"/>
      <c r="D131" s="35" t="s">
        <v>84</v>
      </c>
    </row>
    <row r="132" spans="1:4" ht="15.75" customHeight="1" x14ac:dyDescent="0.25">
      <c r="A132" s="3" t="s">
        <v>221</v>
      </c>
      <c r="B132" s="3" t="s">
        <v>149</v>
      </c>
      <c r="C132" s="41"/>
      <c r="D132" s="35" t="s">
        <v>84</v>
      </c>
    </row>
    <row r="133" spans="1:4" ht="15.75" customHeight="1" x14ac:dyDescent="0.25">
      <c r="A133" s="3" t="s">
        <v>222</v>
      </c>
      <c r="B133" s="3" t="s">
        <v>151</v>
      </c>
      <c r="C133" s="41"/>
      <c r="D133" s="35" t="s">
        <v>84</v>
      </c>
    </row>
    <row r="134" spans="1:4" ht="15.75" customHeight="1" x14ac:dyDescent="0.25">
      <c r="A134" s="3" t="s">
        <v>223</v>
      </c>
      <c r="B134" s="3" t="s">
        <v>70</v>
      </c>
      <c r="C134" s="41"/>
      <c r="D134" s="35" t="s">
        <v>84</v>
      </c>
    </row>
    <row r="135" spans="1:4" ht="15.75" customHeight="1" x14ac:dyDescent="0.25">
      <c r="A135" s="3" t="s">
        <v>224</v>
      </c>
      <c r="B135" s="3" t="s">
        <v>149</v>
      </c>
      <c r="C135" s="41"/>
      <c r="D135" s="35" t="s">
        <v>84</v>
      </c>
    </row>
    <row r="136" spans="1:4" ht="15.75" customHeight="1" x14ac:dyDescent="0.25">
      <c r="A136" s="3" t="s">
        <v>225</v>
      </c>
      <c r="B136" s="3" t="s">
        <v>151</v>
      </c>
      <c r="C136" s="41"/>
      <c r="D136" s="35" t="s">
        <v>84</v>
      </c>
    </row>
    <row r="137" spans="1:4" ht="15.75" customHeight="1" x14ac:dyDescent="0.25">
      <c r="A137" s="3" t="s">
        <v>226</v>
      </c>
      <c r="B137" s="3" t="s">
        <v>70</v>
      </c>
      <c r="C137" s="41"/>
      <c r="D137" s="35" t="s">
        <v>84</v>
      </c>
    </row>
    <row r="138" spans="1:4" ht="15.75" customHeight="1" x14ac:dyDescent="0.25">
      <c r="A138" s="3" t="s">
        <v>227</v>
      </c>
      <c r="B138" s="3" t="s">
        <v>149</v>
      </c>
      <c r="C138" s="41"/>
      <c r="D138" s="35" t="s">
        <v>84</v>
      </c>
    </row>
    <row r="139" spans="1:4" ht="15.75" customHeight="1" x14ac:dyDescent="0.25">
      <c r="A139" s="3" t="s">
        <v>228</v>
      </c>
      <c r="B139" s="3" t="s">
        <v>151</v>
      </c>
      <c r="C139" s="41"/>
      <c r="D139" s="35" t="s">
        <v>84</v>
      </c>
    </row>
    <row r="140" spans="1:4" ht="15.75" customHeight="1" x14ac:dyDescent="0.25">
      <c r="A140" s="3" t="s">
        <v>229</v>
      </c>
      <c r="B140" s="3" t="s">
        <v>230</v>
      </c>
      <c r="C140" s="41"/>
      <c r="D140" s="35" t="s">
        <v>84</v>
      </c>
    </row>
    <row r="141" spans="1:4" ht="15.75" customHeight="1" x14ac:dyDescent="0.25">
      <c r="A141" s="3" t="s">
        <v>231</v>
      </c>
      <c r="B141" s="3" t="s">
        <v>232</v>
      </c>
      <c r="C141" s="41"/>
      <c r="D141" s="35" t="s">
        <v>84</v>
      </c>
    </row>
    <row r="142" spans="1:4" ht="15.75" customHeight="1" x14ac:dyDescent="0.25">
      <c r="A142" s="3" t="s">
        <v>233</v>
      </c>
      <c r="B142" s="3" t="s">
        <v>234</v>
      </c>
      <c r="C142" s="41"/>
      <c r="D142" s="35" t="s">
        <v>84</v>
      </c>
    </row>
    <row r="143" spans="1:4" ht="15.75" customHeight="1" x14ac:dyDescent="0.25">
      <c r="A143" s="3" t="s">
        <v>235</v>
      </c>
      <c r="B143" s="3" t="s">
        <v>115</v>
      </c>
      <c r="C143" s="41"/>
      <c r="D143" s="35" t="s">
        <v>84</v>
      </c>
    </row>
    <row r="144" spans="1:4" ht="15.75" customHeight="1" x14ac:dyDescent="0.25">
      <c r="A144" s="3" t="s">
        <v>236</v>
      </c>
      <c r="B144" s="3" t="s">
        <v>70</v>
      </c>
      <c r="C144" s="41"/>
      <c r="D144" s="35" t="s">
        <v>84</v>
      </c>
    </row>
    <row r="145" spans="1:4" ht="15.75" customHeight="1" x14ac:dyDescent="0.25">
      <c r="A145" s="3" t="s">
        <v>237</v>
      </c>
      <c r="B145" s="3" t="s">
        <v>149</v>
      </c>
      <c r="C145" s="41"/>
      <c r="D145" s="35" t="s">
        <v>84</v>
      </c>
    </row>
    <row r="146" spans="1:4" ht="15.75" customHeight="1" x14ac:dyDescent="0.25">
      <c r="A146" s="3" t="s">
        <v>238</v>
      </c>
      <c r="B146" s="3" t="s">
        <v>151</v>
      </c>
      <c r="C146" s="41"/>
      <c r="D146" s="35" t="s">
        <v>84</v>
      </c>
    </row>
    <row r="147" spans="1:4" ht="15.75" customHeight="1" x14ac:dyDescent="0.25">
      <c r="A147" s="3" t="s">
        <v>239</v>
      </c>
      <c r="B147" s="3" t="s">
        <v>230</v>
      </c>
      <c r="C147" s="41"/>
      <c r="D147" s="35" t="s">
        <v>84</v>
      </c>
    </row>
    <row r="148" spans="1:4" ht="15.75" customHeight="1" x14ac:dyDescent="0.25">
      <c r="A148" s="3" t="s">
        <v>240</v>
      </c>
      <c r="B148" s="3" t="s">
        <v>232</v>
      </c>
      <c r="C148" s="41"/>
      <c r="D148" s="35" t="s">
        <v>84</v>
      </c>
    </row>
    <row r="149" spans="1:4" ht="15.75" customHeight="1" x14ac:dyDescent="0.25">
      <c r="A149" s="3" t="s">
        <v>241</v>
      </c>
      <c r="B149" s="3" t="s">
        <v>230</v>
      </c>
      <c r="C149" s="41"/>
      <c r="D149" s="35" t="s">
        <v>84</v>
      </c>
    </row>
    <row r="150" spans="1:4" ht="15.75" customHeight="1" x14ac:dyDescent="0.25">
      <c r="A150" s="3" t="s">
        <v>242</v>
      </c>
      <c r="B150" s="3" t="s">
        <v>232</v>
      </c>
      <c r="C150" s="41"/>
      <c r="D150" s="35" t="s">
        <v>84</v>
      </c>
    </row>
    <row r="151" spans="1:4" ht="15.75" customHeight="1" x14ac:dyDescent="0.25">
      <c r="A151" s="3" t="s">
        <v>243</v>
      </c>
      <c r="B151" s="3" t="s">
        <v>234</v>
      </c>
      <c r="C151" s="41"/>
      <c r="D151" s="35" t="s">
        <v>84</v>
      </c>
    </row>
    <row r="152" spans="1:4" ht="15.75" customHeight="1" x14ac:dyDescent="0.25">
      <c r="A152" s="3" t="s">
        <v>244</v>
      </c>
      <c r="B152" s="3" t="s">
        <v>115</v>
      </c>
      <c r="C152" s="41"/>
      <c r="D152" s="35" t="s">
        <v>84</v>
      </c>
    </row>
    <row r="153" spans="1:4" ht="15.75" customHeight="1" x14ac:dyDescent="0.25">
      <c r="A153" s="3" t="s">
        <v>245</v>
      </c>
      <c r="B153" s="3" t="s">
        <v>70</v>
      </c>
      <c r="C153" s="41"/>
      <c r="D153" s="35" t="s">
        <v>84</v>
      </c>
    </row>
    <row r="154" spans="1:4" ht="15.75" customHeight="1" x14ac:dyDescent="0.25">
      <c r="A154" s="3" t="s">
        <v>246</v>
      </c>
      <c r="B154" s="3" t="s">
        <v>149</v>
      </c>
      <c r="C154" s="41"/>
      <c r="D154" s="35" t="s">
        <v>84</v>
      </c>
    </row>
    <row r="155" spans="1:4" ht="15.75" customHeight="1" x14ac:dyDescent="0.25">
      <c r="A155" s="3" t="s">
        <v>247</v>
      </c>
      <c r="B155" s="3" t="s">
        <v>151</v>
      </c>
      <c r="C155" s="41"/>
      <c r="D155" s="35" t="s">
        <v>84</v>
      </c>
    </row>
    <row r="156" spans="1:4" ht="15.75" customHeight="1" x14ac:dyDescent="0.25">
      <c r="A156" s="3" t="s">
        <v>248</v>
      </c>
      <c r="B156" s="3" t="s">
        <v>230</v>
      </c>
      <c r="C156" s="41"/>
      <c r="D156" s="35" t="s">
        <v>84</v>
      </c>
    </row>
    <row r="157" spans="1:4" ht="15.75" customHeight="1" x14ac:dyDescent="0.25">
      <c r="A157" s="3" t="s">
        <v>249</v>
      </c>
      <c r="B157" s="3" t="s">
        <v>232</v>
      </c>
      <c r="C157" s="41"/>
      <c r="D157" s="35" t="s">
        <v>84</v>
      </c>
    </row>
    <row r="158" spans="1:4" ht="15.75" customHeight="1" x14ac:dyDescent="0.25">
      <c r="A158" s="3" t="s">
        <v>250</v>
      </c>
      <c r="B158" s="3" t="s">
        <v>70</v>
      </c>
      <c r="C158" s="41"/>
      <c r="D158" s="35" t="s">
        <v>84</v>
      </c>
    </row>
    <row r="159" spans="1:4" ht="15.75" customHeight="1" x14ac:dyDescent="0.25">
      <c r="A159" s="3" t="s">
        <v>251</v>
      </c>
      <c r="B159" s="3" t="s">
        <v>149</v>
      </c>
      <c r="C159" s="41"/>
      <c r="D159" s="35" t="s">
        <v>84</v>
      </c>
    </row>
    <row r="160" spans="1:4" ht="15.75" customHeight="1" x14ac:dyDescent="0.25">
      <c r="A160" s="3" t="s">
        <v>252</v>
      </c>
      <c r="B160" s="3" t="s">
        <v>151</v>
      </c>
      <c r="C160" s="41"/>
      <c r="D160" s="35" t="s">
        <v>84</v>
      </c>
    </row>
    <row r="161" spans="1:4" ht="15.75" customHeight="1" x14ac:dyDescent="0.25">
      <c r="A161" s="3" t="s">
        <v>253</v>
      </c>
      <c r="B161" s="3" t="s">
        <v>70</v>
      </c>
      <c r="C161" s="41"/>
      <c r="D161" s="35" t="s">
        <v>84</v>
      </c>
    </row>
    <row r="162" spans="1:4" ht="15.75" customHeight="1" x14ac:dyDescent="0.25">
      <c r="A162" s="3" t="s">
        <v>254</v>
      </c>
      <c r="B162" s="3" t="s">
        <v>149</v>
      </c>
      <c r="C162" s="41"/>
      <c r="D162" s="35" t="s">
        <v>84</v>
      </c>
    </row>
    <row r="163" spans="1:4" ht="15.75" customHeight="1" x14ac:dyDescent="0.25">
      <c r="A163" s="3" t="s">
        <v>255</v>
      </c>
      <c r="B163" s="3" t="s">
        <v>151</v>
      </c>
      <c r="C163" s="41"/>
      <c r="D163" s="35" t="s">
        <v>84</v>
      </c>
    </row>
    <row r="164" spans="1:4" ht="15.75" customHeight="1" x14ac:dyDescent="0.25">
      <c r="A164" s="3" t="s">
        <v>256</v>
      </c>
      <c r="B164" s="3" t="s">
        <v>70</v>
      </c>
      <c r="C164" s="41"/>
      <c r="D164" s="35" t="s">
        <v>84</v>
      </c>
    </row>
    <row r="165" spans="1:4" ht="15.75" customHeight="1" x14ac:dyDescent="0.25">
      <c r="A165" s="3" t="s">
        <v>257</v>
      </c>
      <c r="B165" s="3" t="s">
        <v>149</v>
      </c>
      <c r="C165" s="41"/>
      <c r="D165" s="35" t="s">
        <v>84</v>
      </c>
    </row>
    <row r="166" spans="1:4" ht="15.75" customHeight="1" x14ac:dyDescent="0.25">
      <c r="A166" s="3" t="s">
        <v>258</v>
      </c>
      <c r="B166" s="3" t="s">
        <v>151</v>
      </c>
      <c r="C166" s="41"/>
      <c r="D166" s="35" t="s">
        <v>84</v>
      </c>
    </row>
    <row r="167" spans="1:4" ht="15.75" customHeight="1" x14ac:dyDescent="0.25">
      <c r="A167" s="3" t="s">
        <v>259</v>
      </c>
      <c r="B167" s="3" t="s">
        <v>70</v>
      </c>
      <c r="C167" s="41"/>
      <c r="D167" s="35" t="s">
        <v>84</v>
      </c>
    </row>
    <row r="168" spans="1:4" ht="15.75" customHeight="1" x14ac:dyDescent="0.25">
      <c r="A168" s="3" t="s">
        <v>260</v>
      </c>
      <c r="B168" s="3" t="s">
        <v>149</v>
      </c>
      <c r="C168" s="41"/>
      <c r="D168" s="35" t="s">
        <v>84</v>
      </c>
    </row>
    <row r="169" spans="1:4" ht="15.75" customHeight="1" x14ac:dyDescent="0.25">
      <c r="A169" s="3" t="s">
        <v>261</v>
      </c>
      <c r="B169" s="3" t="s">
        <v>151</v>
      </c>
      <c r="C169" s="41"/>
      <c r="D169" s="35" t="s">
        <v>84</v>
      </c>
    </row>
    <row r="170" spans="1:4" ht="15.75" customHeight="1" x14ac:dyDescent="0.25">
      <c r="A170" s="3" t="s">
        <v>262</v>
      </c>
      <c r="B170" s="3" t="s">
        <v>70</v>
      </c>
      <c r="C170" s="41"/>
      <c r="D170" s="35" t="s">
        <v>84</v>
      </c>
    </row>
    <row r="171" spans="1:4" ht="15.75" customHeight="1" x14ac:dyDescent="0.25">
      <c r="A171" s="3" t="s">
        <v>263</v>
      </c>
      <c r="B171" s="3" t="s">
        <v>149</v>
      </c>
      <c r="C171" s="41"/>
      <c r="D171" s="35" t="s">
        <v>84</v>
      </c>
    </row>
    <row r="172" spans="1:4" ht="15.75" customHeight="1" x14ac:dyDescent="0.25">
      <c r="A172" s="3" t="s">
        <v>264</v>
      </c>
      <c r="B172" s="3" t="s">
        <v>151</v>
      </c>
      <c r="C172" s="41"/>
      <c r="D172" s="35" t="s">
        <v>84</v>
      </c>
    </row>
    <row r="173" spans="1:4" ht="15.75" customHeight="1" x14ac:dyDescent="0.25">
      <c r="A173" s="3" t="s">
        <v>265</v>
      </c>
      <c r="B173" s="3" t="s">
        <v>70</v>
      </c>
      <c r="C173" s="41"/>
      <c r="D173" s="35" t="s">
        <v>84</v>
      </c>
    </row>
    <row r="174" spans="1:4" ht="15.75" customHeight="1" x14ac:dyDescent="0.25">
      <c r="A174" s="3" t="s">
        <v>266</v>
      </c>
      <c r="B174" s="3" t="s">
        <v>149</v>
      </c>
      <c r="C174" s="41"/>
      <c r="D174" s="35" t="s">
        <v>84</v>
      </c>
    </row>
    <row r="175" spans="1:4" ht="15.75" customHeight="1" x14ac:dyDescent="0.25">
      <c r="A175" s="3" t="s">
        <v>267</v>
      </c>
      <c r="B175" s="3" t="s">
        <v>151</v>
      </c>
      <c r="C175" s="41"/>
      <c r="D175" s="35" t="s">
        <v>84</v>
      </c>
    </row>
    <row r="176" spans="1:4" ht="15.75" customHeight="1" x14ac:dyDescent="0.25">
      <c r="A176" s="3" t="s">
        <v>268</v>
      </c>
      <c r="B176" s="3" t="s">
        <v>269</v>
      </c>
      <c r="C176" s="41"/>
      <c r="D176" s="35" t="s">
        <v>84</v>
      </c>
    </row>
    <row r="177" spans="1:4" ht="15.75" customHeight="1" x14ac:dyDescent="0.25">
      <c r="A177" s="3" t="s">
        <v>270</v>
      </c>
      <c r="B177" s="3" t="s">
        <v>269</v>
      </c>
      <c r="C177" s="41"/>
      <c r="D177" s="35" t="s">
        <v>84</v>
      </c>
    </row>
    <row r="178" spans="1:4" ht="15.75" customHeight="1" x14ac:dyDescent="0.25">
      <c r="A178" s="3" t="s">
        <v>271</v>
      </c>
      <c r="B178" s="3" t="s">
        <v>269</v>
      </c>
      <c r="C178" s="41"/>
      <c r="D178" s="35" t="s">
        <v>84</v>
      </c>
    </row>
    <row r="179" spans="1:4" ht="15.75" customHeight="1" x14ac:dyDescent="0.25">
      <c r="A179" s="3" t="s">
        <v>272</v>
      </c>
      <c r="B179" s="3" t="s">
        <v>269</v>
      </c>
      <c r="C179" s="41"/>
      <c r="D179" s="35" t="s">
        <v>84</v>
      </c>
    </row>
    <row r="180" spans="1:4" ht="15.75" customHeight="1" x14ac:dyDescent="0.25">
      <c r="A180" s="3" t="s">
        <v>273</v>
      </c>
      <c r="B180" s="3" t="s">
        <v>269</v>
      </c>
      <c r="C180" s="41"/>
      <c r="D180" s="35" t="s">
        <v>84</v>
      </c>
    </row>
    <row r="181" spans="1:4" ht="15.75" customHeight="1" x14ac:dyDescent="0.25">
      <c r="A181" s="3" t="s">
        <v>274</v>
      </c>
      <c r="B181" s="3" t="s">
        <v>70</v>
      </c>
      <c r="C181" s="41"/>
      <c r="D181" s="35" t="s">
        <v>84</v>
      </c>
    </row>
    <row r="182" spans="1:4" ht="15.75" customHeight="1" x14ac:dyDescent="0.25">
      <c r="A182" s="3" t="s">
        <v>275</v>
      </c>
      <c r="B182" s="3" t="s">
        <v>149</v>
      </c>
      <c r="C182" s="41"/>
      <c r="D182" s="35" t="s">
        <v>84</v>
      </c>
    </row>
    <row r="183" spans="1:4" ht="15.75" customHeight="1" x14ac:dyDescent="0.25">
      <c r="A183" s="3" t="s">
        <v>276</v>
      </c>
      <c r="B183" s="3" t="s">
        <v>151</v>
      </c>
      <c r="C183" s="41"/>
      <c r="D183" s="35" t="s">
        <v>84</v>
      </c>
    </row>
    <row r="184" spans="1:4" ht="15.75" customHeight="1" x14ac:dyDescent="0.25">
      <c r="A184" s="3" t="s">
        <v>277</v>
      </c>
      <c r="B184" s="3" t="s">
        <v>269</v>
      </c>
      <c r="C184" s="41"/>
      <c r="D184" s="35" t="s">
        <v>84</v>
      </c>
    </row>
    <row r="185" spans="1:4" ht="15.75" customHeight="1" x14ac:dyDescent="0.25">
      <c r="A185" s="3" t="s">
        <v>278</v>
      </c>
      <c r="B185" s="3" t="s">
        <v>269</v>
      </c>
      <c r="C185" s="41"/>
      <c r="D185" s="35" t="s">
        <v>84</v>
      </c>
    </row>
    <row r="186" spans="1:4" ht="15.75" customHeight="1" x14ac:dyDescent="0.25">
      <c r="A186" s="3" t="s">
        <v>279</v>
      </c>
      <c r="B186" s="3" t="s">
        <v>70</v>
      </c>
      <c r="C186" s="41"/>
      <c r="D186" s="35" t="s">
        <v>84</v>
      </c>
    </row>
    <row r="187" spans="1:4" ht="15.75" customHeight="1" x14ac:dyDescent="0.25">
      <c r="A187" s="3" t="s">
        <v>280</v>
      </c>
      <c r="B187" s="3" t="s">
        <v>149</v>
      </c>
      <c r="C187" s="41"/>
      <c r="D187" s="35" t="s">
        <v>84</v>
      </c>
    </row>
    <row r="188" spans="1:4" ht="15.75" customHeight="1" x14ac:dyDescent="0.25">
      <c r="A188" s="3" t="s">
        <v>281</v>
      </c>
      <c r="B188" s="3" t="s">
        <v>151</v>
      </c>
      <c r="C188" s="41"/>
      <c r="D188" s="35" t="s">
        <v>84</v>
      </c>
    </row>
    <row r="189" spans="1:4" ht="15.75" customHeight="1" x14ac:dyDescent="0.25">
      <c r="A189" s="3" t="s">
        <v>282</v>
      </c>
      <c r="B189" s="3" t="s">
        <v>70</v>
      </c>
      <c r="C189" s="41"/>
      <c r="D189" s="35" t="s">
        <v>84</v>
      </c>
    </row>
    <row r="190" spans="1:4" ht="15.75" customHeight="1" x14ac:dyDescent="0.25">
      <c r="A190" s="3" t="s">
        <v>283</v>
      </c>
      <c r="B190" s="3" t="s">
        <v>149</v>
      </c>
      <c r="C190" s="41"/>
      <c r="D190" s="35" t="s">
        <v>84</v>
      </c>
    </row>
    <row r="191" spans="1:4" ht="15.75" customHeight="1" x14ac:dyDescent="0.25">
      <c r="A191" s="3" t="s">
        <v>284</v>
      </c>
      <c r="B191" s="3" t="s">
        <v>151</v>
      </c>
      <c r="C191" s="41"/>
      <c r="D191" s="35" t="s">
        <v>84</v>
      </c>
    </row>
    <row r="192" spans="1:4" ht="15.75" customHeight="1" x14ac:dyDescent="0.25">
      <c r="A192" s="3" t="s">
        <v>285</v>
      </c>
      <c r="B192" s="3" t="s">
        <v>75</v>
      </c>
      <c r="C192" s="41"/>
      <c r="D192" s="35" t="s">
        <v>84</v>
      </c>
    </row>
    <row r="193" spans="1:4" ht="15.75" customHeight="1" x14ac:dyDescent="0.25">
      <c r="A193" s="3" t="s">
        <v>286</v>
      </c>
      <c r="B193" s="3" t="s">
        <v>287</v>
      </c>
      <c r="C193" s="41"/>
      <c r="D193" s="35" t="s">
        <v>84</v>
      </c>
    </row>
    <row r="194" spans="1:4" ht="15.75" customHeight="1" x14ac:dyDescent="0.25">
      <c r="A194" s="3" t="s">
        <v>288</v>
      </c>
      <c r="B194" s="3" t="s">
        <v>153</v>
      </c>
      <c r="C194" s="41"/>
      <c r="D194" s="35" t="s">
        <v>84</v>
      </c>
    </row>
    <row r="195" spans="1:4" ht="15.75" customHeight="1" x14ac:dyDescent="0.25">
      <c r="A195" s="3" t="s">
        <v>289</v>
      </c>
      <c r="B195" s="3" t="s">
        <v>155</v>
      </c>
      <c r="C195" s="41"/>
      <c r="D195" s="35" t="s">
        <v>84</v>
      </c>
    </row>
    <row r="196" spans="1:4" ht="15.75" customHeight="1" x14ac:dyDescent="0.25">
      <c r="A196" s="3" t="s">
        <v>290</v>
      </c>
      <c r="B196" s="3" t="s">
        <v>86</v>
      </c>
      <c r="C196" s="41"/>
      <c r="D196" s="35" t="s">
        <v>84</v>
      </c>
    </row>
    <row r="197" spans="1:4" ht="15.75" customHeight="1" x14ac:dyDescent="0.25">
      <c r="A197" s="3" t="s">
        <v>291</v>
      </c>
      <c r="B197" s="3" t="s">
        <v>292</v>
      </c>
      <c r="C197" s="41"/>
      <c r="D197" s="35" t="s">
        <v>84</v>
      </c>
    </row>
    <row r="198" spans="1:4" ht="15.75" customHeight="1" x14ac:dyDescent="0.25">
      <c r="A198" s="3" t="s">
        <v>293</v>
      </c>
      <c r="B198" s="3" t="s">
        <v>153</v>
      </c>
      <c r="C198" s="41"/>
      <c r="D198" s="35" t="s">
        <v>84</v>
      </c>
    </row>
    <row r="199" spans="1:4" ht="15.75" customHeight="1" x14ac:dyDescent="0.25">
      <c r="A199" s="3" t="s">
        <v>294</v>
      </c>
      <c r="B199" s="3" t="s">
        <v>169</v>
      </c>
      <c r="C199" s="41"/>
      <c r="D199" s="35" t="s">
        <v>84</v>
      </c>
    </row>
    <row r="200" spans="1:4" ht="15.75" customHeight="1" x14ac:dyDescent="0.25">
      <c r="A200" s="3" t="s">
        <v>295</v>
      </c>
      <c r="B200" s="3" t="s">
        <v>153</v>
      </c>
      <c r="C200" s="41"/>
      <c r="D200" s="35" t="s">
        <v>84</v>
      </c>
    </row>
    <row r="201" spans="1:4" ht="15.75" customHeight="1" x14ac:dyDescent="0.25">
      <c r="A201" s="3" t="s">
        <v>296</v>
      </c>
      <c r="B201" s="3" t="s">
        <v>155</v>
      </c>
      <c r="C201" s="41"/>
      <c r="D201" s="35" t="s">
        <v>84</v>
      </c>
    </row>
    <row r="202" spans="1:4" ht="15.75" customHeight="1" x14ac:dyDescent="0.25">
      <c r="A202" s="3" t="s">
        <v>297</v>
      </c>
      <c r="B202" s="3" t="s">
        <v>86</v>
      </c>
      <c r="C202" s="41"/>
      <c r="D202" s="35" t="s">
        <v>84</v>
      </c>
    </row>
    <row r="203" spans="1:4" ht="15.75" customHeight="1" x14ac:dyDescent="0.25">
      <c r="A203" s="3" t="s">
        <v>298</v>
      </c>
      <c r="B203" s="3" t="s">
        <v>299</v>
      </c>
      <c r="C203" s="41"/>
      <c r="D203" s="35" t="s">
        <v>84</v>
      </c>
    </row>
    <row r="204" spans="1:4" ht="15.75" customHeight="1" x14ac:dyDescent="0.25">
      <c r="A204" s="3" t="s">
        <v>300</v>
      </c>
      <c r="B204" s="3" t="s">
        <v>153</v>
      </c>
      <c r="C204" s="41"/>
      <c r="D204" s="35" t="s">
        <v>84</v>
      </c>
    </row>
    <row r="205" spans="1:4" ht="15.75" customHeight="1" x14ac:dyDescent="0.25">
      <c r="A205" s="3" t="s">
        <v>301</v>
      </c>
      <c r="B205" s="3" t="s">
        <v>302</v>
      </c>
      <c r="C205" s="41"/>
      <c r="D205" s="35" t="s">
        <v>84</v>
      </c>
    </row>
    <row r="206" spans="1:4" ht="15.75" customHeight="1" x14ac:dyDescent="0.25">
      <c r="A206" s="3" t="s">
        <v>303</v>
      </c>
      <c r="B206" s="3" t="s">
        <v>86</v>
      </c>
      <c r="C206" s="41"/>
      <c r="D206" s="35" t="s">
        <v>84</v>
      </c>
    </row>
    <row r="207" spans="1:4" ht="15.75" customHeight="1" x14ac:dyDescent="0.25">
      <c r="A207" s="3" t="s">
        <v>304</v>
      </c>
      <c r="B207" s="3" t="s">
        <v>166</v>
      </c>
      <c r="C207" s="41"/>
      <c r="D207" s="35" t="s">
        <v>84</v>
      </c>
    </row>
    <row r="208" spans="1:4" ht="15.75" customHeight="1" x14ac:dyDescent="0.25">
      <c r="A208" s="3" t="s">
        <v>305</v>
      </c>
      <c r="B208" s="3" t="s">
        <v>153</v>
      </c>
      <c r="C208" s="41"/>
      <c r="D208" s="35" t="s">
        <v>84</v>
      </c>
    </row>
    <row r="209" spans="1:4" ht="15.75" customHeight="1" x14ac:dyDescent="0.25">
      <c r="A209" s="3" t="s">
        <v>306</v>
      </c>
      <c r="B209" s="3" t="s">
        <v>307</v>
      </c>
      <c r="C209" s="41"/>
      <c r="D209" s="35" t="s">
        <v>84</v>
      </c>
    </row>
    <row r="210" spans="1:4" ht="15.75" customHeight="1" x14ac:dyDescent="0.25">
      <c r="A210" s="3" t="s">
        <v>308</v>
      </c>
      <c r="B210" s="3" t="s">
        <v>153</v>
      </c>
      <c r="C210" s="41"/>
      <c r="D210" s="35" t="s">
        <v>84</v>
      </c>
    </row>
    <row r="211" spans="1:4" ht="15.75" customHeight="1" x14ac:dyDescent="0.25">
      <c r="A211" s="3" t="s">
        <v>309</v>
      </c>
      <c r="B211" s="3" t="s">
        <v>155</v>
      </c>
      <c r="C211" s="41"/>
      <c r="D211" s="35" t="s">
        <v>84</v>
      </c>
    </row>
    <row r="212" spans="1:4" ht="15.75" customHeight="1" x14ac:dyDescent="0.25">
      <c r="A212" s="3" t="s">
        <v>310</v>
      </c>
      <c r="B212" s="3" t="s">
        <v>153</v>
      </c>
      <c r="C212" s="41"/>
      <c r="D212" s="35" t="s">
        <v>84</v>
      </c>
    </row>
    <row r="213" spans="1:4" ht="15.75" customHeight="1" x14ac:dyDescent="0.25">
      <c r="A213" s="3" t="s">
        <v>311</v>
      </c>
      <c r="B213" s="3" t="s">
        <v>155</v>
      </c>
      <c r="C213" s="41"/>
      <c r="D213" s="35" t="s">
        <v>84</v>
      </c>
    </row>
    <row r="214" spans="1:4" ht="15.75" customHeight="1" x14ac:dyDescent="0.25">
      <c r="A214" s="3" t="s">
        <v>312</v>
      </c>
      <c r="B214" s="3" t="s">
        <v>153</v>
      </c>
      <c r="C214" s="41"/>
      <c r="D214" s="35" t="s">
        <v>84</v>
      </c>
    </row>
    <row r="215" spans="1:4" ht="15.75" customHeight="1" x14ac:dyDescent="0.25">
      <c r="A215" s="3" t="s">
        <v>313</v>
      </c>
      <c r="B215" s="3" t="s">
        <v>155</v>
      </c>
      <c r="C215" s="41"/>
      <c r="D215" s="35" t="s">
        <v>84</v>
      </c>
    </row>
    <row r="216" spans="1:4" ht="15.75" customHeight="1" x14ac:dyDescent="0.25">
      <c r="A216" s="3" t="s">
        <v>314</v>
      </c>
      <c r="B216" s="3" t="s">
        <v>86</v>
      </c>
      <c r="C216" s="41"/>
      <c r="D216" s="35" t="s">
        <v>84</v>
      </c>
    </row>
    <row r="217" spans="1:4" ht="15.75" customHeight="1" x14ac:dyDescent="0.25">
      <c r="A217" s="3" t="s">
        <v>315</v>
      </c>
      <c r="B217" s="3" t="s">
        <v>292</v>
      </c>
      <c r="C217" s="41"/>
      <c r="D217" s="35" t="s">
        <v>84</v>
      </c>
    </row>
    <row r="218" spans="1:4" ht="15.75" customHeight="1" x14ac:dyDescent="0.25">
      <c r="A218" s="3" t="s">
        <v>316</v>
      </c>
      <c r="B218" s="3" t="s">
        <v>153</v>
      </c>
      <c r="C218" s="41"/>
      <c r="D218" s="35" t="s">
        <v>84</v>
      </c>
    </row>
    <row r="219" spans="1:4" ht="15.75" customHeight="1" x14ac:dyDescent="0.25">
      <c r="A219" s="3" t="s">
        <v>317</v>
      </c>
      <c r="B219" s="3" t="s">
        <v>169</v>
      </c>
      <c r="C219" s="41"/>
      <c r="D219" s="35" t="s">
        <v>84</v>
      </c>
    </row>
    <row r="220" spans="1:4" ht="15.75" customHeight="1" x14ac:dyDescent="0.25">
      <c r="A220" s="3" t="s">
        <v>318</v>
      </c>
      <c r="B220" s="3" t="s">
        <v>153</v>
      </c>
      <c r="C220" s="41"/>
      <c r="D220" s="35" t="s">
        <v>84</v>
      </c>
    </row>
    <row r="221" spans="1:4" ht="15.75" customHeight="1" x14ac:dyDescent="0.25">
      <c r="A221" s="3" t="s">
        <v>319</v>
      </c>
      <c r="B221" s="3" t="s">
        <v>155</v>
      </c>
      <c r="C221" s="41"/>
      <c r="D221" s="35" t="s">
        <v>84</v>
      </c>
    </row>
    <row r="222" spans="1:4" ht="15.75" customHeight="1" x14ac:dyDescent="0.25">
      <c r="A222" s="3" t="s">
        <v>320</v>
      </c>
      <c r="B222" s="3" t="s">
        <v>86</v>
      </c>
      <c r="C222" s="41"/>
      <c r="D222" s="35" t="s">
        <v>84</v>
      </c>
    </row>
    <row r="223" spans="1:4" ht="15.75" customHeight="1" x14ac:dyDescent="0.25">
      <c r="A223" s="3" t="s">
        <v>321</v>
      </c>
      <c r="B223" s="3" t="s">
        <v>299</v>
      </c>
      <c r="C223" s="41"/>
      <c r="D223" s="35" t="s">
        <v>84</v>
      </c>
    </row>
    <row r="224" spans="1:4" ht="15.75" customHeight="1" x14ac:dyDescent="0.25">
      <c r="A224" s="3" t="s">
        <v>322</v>
      </c>
      <c r="B224" s="3" t="s">
        <v>153</v>
      </c>
      <c r="C224" s="41"/>
      <c r="D224" s="35" t="s">
        <v>84</v>
      </c>
    </row>
    <row r="225" spans="1:4" ht="15.75" customHeight="1" x14ac:dyDescent="0.25">
      <c r="A225" s="3" t="s">
        <v>323</v>
      </c>
      <c r="B225" s="3" t="s">
        <v>302</v>
      </c>
      <c r="C225" s="41"/>
      <c r="D225" s="35" t="s">
        <v>84</v>
      </c>
    </row>
    <row r="226" spans="1:4" ht="15.75" customHeight="1" x14ac:dyDescent="0.25">
      <c r="A226" s="3" t="s">
        <v>324</v>
      </c>
      <c r="B226" s="3" t="s">
        <v>86</v>
      </c>
      <c r="C226" s="41"/>
      <c r="D226" s="35" t="s">
        <v>84</v>
      </c>
    </row>
    <row r="227" spans="1:4" ht="15.75" customHeight="1" x14ac:dyDescent="0.25">
      <c r="A227" s="3" t="s">
        <v>325</v>
      </c>
      <c r="B227" s="3" t="s">
        <v>166</v>
      </c>
      <c r="C227" s="41"/>
      <c r="D227" s="35" t="s">
        <v>84</v>
      </c>
    </row>
    <row r="228" spans="1:4" ht="15.75" customHeight="1" x14ac:dyDescent="0.25">
      <c r="A228" s="3" t="s">
        <v>326</v>
      </c>
      <c r="B228" s="3" t="s">
        <v>153</v>
      </c>
      <c r="C228" s="41"/>
      <c r="D228" s="35" t="s">
        <v>84</v>
      </c>
    </row>
    <row r="229" spans="1:4" ht="15.75" customHeight="1" x14ac:dyDescent="0.25">
      <c r="A229" s="3" t="s">
        <v>327</v>
      </c>
      <c r="B229" s="3" t="s">
        <v>307</v>
      </c>
      <c r="C229" s="41"/>
      <c r="D229" s="35" t="s">
        <v>84</v>
      </c>
    </row>
    <row r="230" spans="1:4" ht="15.75" customHeight="1" x14ac:dyDescent="0.25">
      <c r="A230" s="3" t="s">
        <v>328</v>
      </c>
      <c r="B230" s="3" t="s">
        <v>86</v>
      </c>
      <c r="C230" s="41"/>
      <c r="D230" s="35" t="s">
        <v>84</v>
      </c>
    </row>
    <row r="231" spans="1:4" ht="15.75" customHeight="1" x14ac:dyDescent="0.25">
      <c r="A231" s="3" t="s">
        <v>329</v>
      </c>
      <c r="B231" s="3" t="s">
        <v>166</v>
      </c>
      <c r="C231" s="41"/>
      <c r="D231" s="35" t="s">
        <v>84</v>
      </c>
    </row>
    <row r="232" spans="1:4" ht="15.75" customHeight="1" x14ac:dyDescent="0.25">
      <c r="A232" s="3" t="s">
        <v>330</v>
      </c>
      <c r="B232" s="3" t="s">
        <v>153</v>
      </c>
      <c r="C232" s="41"/>
      <c r="D232" s="35" t="s">
        <v>84</v>
      </c>
    </row>
    <row r="233" spans="1:4" ht="15.75" customHeight="1" x14ac:dyDescent="0.25">
      <c r="A233" s="3" t="s">
        <v>331</v>
      </c>
      <c r="B233" s="3" t="s">
        <v>169</v>
      </c>
      <c r="C233" s="41"/>
      <c r="D233" s="35" t="s">
        <v>84</v>
      </c>
    </row>
    <row r="234" spans="1:4" ht="15.75" customHeight="1" x14ac:dyDescent="0.25">
      <c r="A234" s="3" t="s">
        <v>332</v>
      </c>
      <c r="B234" s="3" t="s">
        <v>161</v>
      </c>
      <c r="C234" s="41"/>
      <c r="D234" s="35" t="s">
        <v>84</v>
      </c>
    </row>
    <row r="235" spans="1:4" ht="15.75" customHeight="1" x14ac:dyDescent="0.25">
      <c r="A235" s="3" t="s">
        <v>333</v>
      </c>
      <c r="B235" s="3" t="s">
        <v>163</v>
      </c>
      <c r="C235" s="41"/>
      <c r="D235" s="35" t="s">
        <v>84</v>
      </c>
    </row>
    <row r="236" spans="1:4" ht="15.75" customHeight="1" x14ac:dyDescent="0.25">
      <c r="A236" s="3" t="s">
        <v>334</v>
      </c>
      <c r="B236" s="3" t="s">
        <v>161</v>
      </c>
      <c r="C236" s="41"/>
      <c r="D236" s="35" t="s">
        <v>84</v>
      </c>
    </row>
    <row r="237" spans="1:4" ht="15.75" customHeight="1" x14ac:dyDescent="0.25">
      <c r="A237" s="3" t="s">
        <v>335</v>
      </c>
      <c r="B237" s="3" t="s">
        <v>163</v>
      </c>
      <c r="C237" s="41"/>
      <c r="D237" s="35" t="s">
        <v>84</v>
      </c>
    </row>
    <row r="238" spans="1:4" ht="15.75" customHeight="1" x14ac:dyDescent="0.25">
      <c r="A238" s="3" t="s">
        <v>336</v>
      </c>
      <c r="B238" s="3" t="s">
        <v>86</v>
      </c>
      <c r="C238" s="41"/>
      <c r="D238" s="35" t="s">
        <v>84</v>
      </c>
    </row>
    <row r="239" spans="1:4" ht="15.75" customHeight="1" x14ac:dyDescent="0.25">
      <c r="A239" s="3" t="s">
        <v>337</v>
      </c>
      <c r="B239" s="3" t="s">
        <v>166</v>
      </c>
      <c r="C239" s="41"/>
      <c r="D239" s="35" t="s">
        <v>84</v>
      </c>
    </row>
    <row r="240" spans="1:4" ht="15.75" customHeight="1" x14ac:dyDescent="0.25">
      <c r="A240" s="3" t="s">
        <v>338</v>
      </c>
      <c r="B240" s="3" t="s">
        <v>153</v>
      </c>
      <c r="C240" s="41"/>
      <c r="D240" s="35" t="s">
        <v>84</v>
      </c>
    </row>
    <row r="241" spans="1:4" ht="15.75" customHeight="1" x14ac:dyDescent="0.25">
      <c r="A241" s="3" t="s">
        <v>339</v>
      </c>
      <c r="B241" s="3" t="s">
        <v>169</v>
      </c>
      <c r="C241" s="41"/>
      <c r="D241" s="35" t="s">
        <v>84</v>
      </c>
    </row>
    <row r="242" spans="1:4" ht="15.75" customHeight="1" x14ac:dyDescent="0.25">
      <c r="A242" s="3" t="s">
        <v>340</v>
      </c>
      <c r="B242" s="3" t="s">
        <v>161</v>
      </c>
      <c r="C242" s="41"/>
      <c r="D242" s="35" t="s">
        <v>84</v>
      </c>
    </row>
    <row r="243" spans="1:4" ht="15.75" customHeight="1" x14ac:dyDescent="0.25">
      <c r="A243" s="3" t="s">
        <v>341</v>
      </c>
      <c r="B243" s="3" t="s">
        <v>163</v>
      </c>
      <c r="C243" s="41"/>
      <c r="D243" s="35" t="s">
        <v>84</v>
      </c>
    </row>
    <row r="244" spans="1:4" ht="15.75" customHeight="1" x14ac:dyDescent="0.25">
      <c r="A244" s="3" t="s">
        <v>342</v>
      </c>
      <c r="B244" s="3" t="s">
        <v>161</v>
      </c>
      <c r="C244" s="41"/>
      <c r="D244" s="35" t="s">
        <v>84</v>
      </c>
    </row>
    <row r="245" spans="1:4" ht="15.75" customHeight="1" x14ac:dyDescent="0.25">
      <c r="A245" s="3" t="s">
        <v>343</v>
      </c>
      <c r="B245" s="3" t="s">
        <v>163</v>
      </c>
      <c r="C245" s="41"/>
      <c r="D245" s="35" t="s">
        <v>84</v>
      </c>
    </row>
    <row r="246" spans="1:4" ht="15.75" customHeight="1" x14ac:dyDescent="0.25">
      <c r="A246" s="3" t="s">
        <v>344</v>
      </c>
      <c r="B246" s="3" t="s">
        <v>153</v>
      </c>
      <c r="C246" s="41"/>
      <c r="D246" s="35" t="s">
        <v>84</v>
      </c>
    </row>
    <row r="247" spans="1:4" ht="15.75" customHeight="1" x14ac:dyDescent="0.25">
      <c r="A247" s="3" t="s">
        <v>345</v>
      </c>
      <c r="B247" s="3" t="s">
        <v>346</v>
      </c>
      <c r="C247" s="41"/>
      <c r="D247" s="35" t="s">
        <v>84</v>
      </c>
    </row>
    <row r="248" spans="1:4" ht="15.75" customHeight="1" x14ac:dyDescent="0.25">
      <c r="A248" s="3" t="s">
        <v>347</v>
      </c>
      <c r="B248" s="3" t="s">
        <v>348</v>
      </c>
      <c r="C248" s="41"/>
      <c r="D248" s="35" t="s">
        <v>84</v>
      </c>
    </row>
    <row r="249" spans="1:4" ht="15.75" customHeight="1" x14ac:dyDescent="0.25">
      <c r="A249" s="3" t="s">
        <v>349</v>
      </c>
      <c r="B249" s="3" t="s">
        <v>75</v>
      </c>
      <c r="C249" s="41"/>
      <c r="D249" s="35" t="s">
        <v>84</v>
      </c>
    </row>
    <row r="250" spans="1:4" ht="15.75" customHeight="1" x14ac:dyDescent="0.25">
      <c r="A250" s="3" t="s">
        <v>350</v>
      </c>
      <c r="B250" s="3" t="s">
        <v>75</v>
      </c>
      <c r="C250" s="41"/>
      <c r="D250" s="35" t="s">
        <v>84</v>
      </c>
    </row>
    <row r="251" spans="1:4" ht="15.75" customHeight="1" x14ac:dyDescent="0.25">
      <c r="A251" s="3" t="s">
        <v>351</v>
      </c>
      <c r="B251" s="3" t="s">
        <v>352</v>
      </c>
      <c r="C251" s="41"/>
      <c r="D251" s="35" t="s">
        <v>84</v>
      </c>
    </row>
    <row r="252" spans="1:4" ht="15.75" customHeight="1" x14ac:dyDescent="0.25">
      <c r="A252" s="3" t="s">
        <v>353</v>
      </c>
      <c r="B252" s="3" t="s">
        <v>70</v>
      </c>
      <c r="C252" s="41"/>
      <c r="D252" s="35" t="s">
        <v>84</v>
      </c>
    </row>
    <row r="253" spans="1:4" ht="15.75" customHeight="1" x14ac:dyDescent="0.25">
      <c r="A253" s="3" t="s">
        <v>354</v>
      </c>
      <c r="B253" s="3" t="s">
        <v>70</v>
      </c>
      <c r="C253" s="41"/>
      <c r="D253" s="35" t="s">
        <v>84</v>
      </c>
    </row>
    <row r="254" spans="1:4" ht="15.75" customHeight="1" x14ac:dyDescent="0.25">
      <c r="A254" s="3" t="s">
        <v>355</v>
      </c>
      <c r="B254" s="3" t="s">
        <v>119</v>
      </c>
      <c r="C254" s="41"/>
      <c r="D254" s="35" t="s">
        <v>84</v>
      </c>
    </row>
    <row r="255" spans="1:4" ht="15.75" customHeight="1" x14ac:dyDescent="0.25">
      <c r="A255" s="3" t="s">
        <v>356</v>
      </c>
      <c r="B255" s="3" t="s">
        <v>119</v>
      </c>
      <c r="C255" s="41"/>
      <c r="D255" s="35" t="s">
        <v>84</v>
      </c>
    </row>
    <row r="256" spans="1:4" ht="15.75" customHeight="1" x14ac:dyDescent="0.25">
      <c r="A256" s="3" t="s">
        <v>357</v>
      </c>
      <c r="B256" s="3" t="s">
        <v>119</v>
      </c>
      <c r="C256" s="41"/>
      <c r="D256" s="35" t="s">
        <v>84</v>
      </c>
    </row>
    <row r="257" spans="1:4" ht="15.75" customHeight="1" x14ac:dyDescent="0.25">
      <c r="A257" s="3" t="s">
        <v>358</v>
      </c>
      <c r="B257" s="3" t="s">
        <v>75</v>
      </c>
      <c r="C257" s="41"/>
      <c r="D257" s="35" t="s">
        <v>84</v>
      </c>
    </row>
    <row r="258" spans="1:4" ht="15.75" customHeight="1" x14ac:dyDescent="0.25">
      <c r="A258" s="3" t="s">
        <v>359</v>
      </c>
      <c r="B258" s="3" t="s">
        <v>75</v>
      </c>
      <c r="C258" s="41"/>
      <c r="D258" s="35" t="s">
        <v>84</v>
      </c>
    </row>
    <row r="259" spans="1:4" ht="15.75" customHeight="1" x14ac:dyDescent="0.25">
      <c r="A259" s="3" t="s">
        <v>360</v>
      </c>
      <c r="B259" s="3" t="s">
        <v>361</v>
      </c>
      <c r="C259" s="41"/>
      <c r="D259" s="35" t="s">
        <v>84</v>
      </c>
    </row>
    <row r="260" spans="1:4" ht="15.75" customHeight="1" x14ac:dyDescent="0.25">
      <c r="A260" s="3" t="s">
        <v>362</v>
      </c>
      <c r="B260" s="3" t="s">
        <v>75</v>
      </c>
      <c r="C260" s="41"/>
      <c r="D260" s="35" t="s">
        <v>84</v>
      </c>
    </row>
    <row r="261" spans="1:4" ht="15.75" customHeight="1" x14ac:dyDescent="0.25">
      <c r="A261" s="3" t="s">
        <v>363</v>
      </c>
      <c r="B261" s="3" t="s">
        <v>364</v>
      </c>
      <c r="C261" s="41"/>
      <c r="D261" s="35" t="s">
        <v>84</v>
      </c>
    </row>
    <row r="262" spans="1:4" ht="15.75" customHeight="1" x14ac:dyDescent="0.25">
      <c r="A262" s="3" t="s">
        <v>365</v>
      </c>
      <c r="B262" s="3" t="s">
        <v>104</v>
      </c>
      <c r="C262" s="41"/>
      <c r="D262" s="35" t="s">
        <v>84</v>
      </c>
    </row>
    <row r="263" spans="1:4" ht="15.75" customHeight="1" x14ac:dyDescent="0.25">
      <c r="A263" s="3" t="s">
        <v>366</v>
      </c>
      <c r="B263" s="3" t="s">
        <v>367</v>
      </c>
      <c r="C263" s="41"/>
      <c r="D263" s="35" t="s">
        <v>84</v>
      </c>
    </row>
    <row r="264" spans="1:4" ht="15.75" customHeight="1" x14ac:dyDescent="0.25">
      <c r="A264" s="3" t="s">
        <v>368</v>
      </c>
      <c r="B264" s="3" t="s">
        <v>153</v>
      </c>
      <c r="C264" s="41"/>
      <c r="D264" s="35" t="s">
        <v>84</v>
      </c>
    </row>
    <row r="265" spans="1:4" ht="15.75" customHeight="1" x14ac:dyDescent="0.25">
      <c r="A265" s="3" t="s">
        <v>369</v>
      </c>
      <c r="B265" s="3" t="s">
        <v>153</v>
      </c>
      <c r="C265" s="41"/>
      <c r="D265" s="35" t="s">
        <v>84</v>
      </c>
    </row>
    <row r="266" spans="1:4" ht="15.75" customHeight="1" x14ac:dyDescent="0.25">
      <c r="A266" s="3" t="s">
        <v>370</v>
      </c>
      <c r="B266" s="3" t="s">
        <v>67</v>
      </c>
      <c r="C266" s="41"/>
      <c r="D266" s="35" t="s">
        <v>84</v>
      </c>
    </row>
    <row r="267" spans="1:4" ht="15.75" customHeight="1" x14ac:dyDescent="0.25">
      <c r="A267" s="3" t="s">
        <v>371</v>
      </c>
      <c r="B267" s="3" t="s">
        <v>153</v>
      </c>
      <c r="C267" s="41"/>
      <c r="D267" s="35" t="s">
        <v>84</v>
      </c>
    </row>
    <row r="268" spans="1:4" ht="15.75" customHeight="1" x14ac:dyDescent="0.25">
      <c r="A268" s="3" t="s">
        <v>372</v>
      </c>
      <c r="B268" s="3" t="s">
        <v>373</v>
      </c>
      <c r="C268" s="41"/>
      <c r="D268" s="35" t="s">
        <v>84</v>
      </c>
    </row>
    <row r="269" spans="1:4" ht="15.75" customHeight="1" x14ac:dyDescent="0.25">
      <c r="A269" s="3" t="s">
        <v>374</v>
      </c>
      <c r="B269" s="3" t="s">
        <v>119</v>
      </c>
      <c r="C269" s="41"/>
      <c r="D269" s="35" t="s">
        <v>84</v>
      </c>
    </row>
    <row r="270" spans="1:4" ht="15.75" customHeight="1" x14ac:dyDescent="0.25">
      <c r="A270" s="3" t="s">
        <v>375</v>
      </c>
      <c r="B270" s="3" t="s">
        <v>146</v>
      </c>
      <c r="C270" s="41"/>
      <c r="D270" s="35" t="s">
        <v>84</v>
      </c>
    </row>
    <row r="271" spans="1:4" ht="15.75" customHeight="1" x14ac:dyDescent="0.25">
      <c r="A271" s="3" t="s">
        <v>376</v>
      </c>
      <c r="B271" s="3" t="s">
        <v>119</v>
      </c>
      <c r="C271" s="41"/>
      <c r="D271" s="35" t="s">
        <v>84</v>
      </c>
    </row>
    <row r="272" spans="1:4" ht="15.75" customHeight="1" x14ac:dyDescent="0.25">
      <c r="A272" s="3" t="s">
        <v>377</v>
      </c>
      <c r="B272" s="3" t="s">
        <v>146</v>
      </c>
      <c r="C272" s="41"/>
      <c r="D272" s="35" t="s">
        <v>84</v>
      </c>
    </row>
    <row r="273" spans="1:4" ht="15.75" customHeight="1" x14ac:dyDescent="0.25">
      <c r="A273" s="3" t="s">
        <v>378</v>
      </c>
      <c r="B273" s="3" t="s">
        <v>70</v>
      </c>
      <c r="C273" s="41"/>
      <c r="D273" s="35" t="s">
        <v>84</v>
      </c>
    </row>
    <row r="274" spans="1:4" ht="15.75" customHeight="1" x14ac:dyDescent="0.25">
      <c r="A274" s="3" t="s">
        <v>379</v>
      </c>
      <c r="B274" s="3" t="s">
        <v>380</v>
      </c>
      <c r="C274" s="41"/>
      <c r="D274" s="35" t="s">
        <v>84</v>
      </c>
    </row>
    <row r="275" spans="1:4" ht="15.75" customHeight="1" x14ac:dyDescent="0.25">
      <c r="A275" s="36" t="s">
        <v>381</v>
      </c>
      <c r="B275" s="3" t="str">
        <f>IF(INT(LEFT(ClkOff,1))=0,"0x00","0x01")</f>
        <v>0x01</v>
      </c>
      <c r="C275" s="41"/>
      <c r="D275" s="3" t="s">
        <v>382</v>
      </c>
    </row>
    <row r="276" spans="1:4" ht="15.75" customHeight="1" x14ac:dyDescent="0.25">
      <c r="A276" s="36" t="s">
        <v>383</v>
      </c>
      <c r="B276" s="3" t="str">
        <f>IF(MIPI_lane=2,"0x01","0x03")</f>
        <v>0x03</v>
      </c>
      <c r="C276" s="41"/>
      <c r="D276" s="3" t="s">
        <v>384</v>
      </c>
    </row>
    <row r="277" spans="1:4" ht="15.75" customHeight="1" x14ac:dyDescent="0.25">
      <c r="A277" s="36" t="s">
        <v>385</v>
      </c>
      <c r="B277" s="3" t="str">
        <f>IF(MIPI_lane=2,VLOOKUP(MIPI_Speed_MSps,_75027tabVideoOutCfg2lane,2,FALSE),VLOOKUP(MIPI_Speed_MSps,_75027tabVideoOutCfg4lane,2,FALSE))</f>
        <v>0x0F</v>
      </c>
      <c r="C277" s="41"/>
      <c r="D277" s="46" t="s">
        <v>386</v>
      </c>
    </row>
    <row r="278" spans="1:4" ht="15.75" customHeight="1" x14ac:dyDescent="0.25">
      <c r="A278" s="36" t="s">
        <v>387</v>
      </c>
      <c r="B278" s="3" t="str">
        <f>IF(MIPI_lane=2,VLOOKUP(MIPI_Speed_MSps,_75027tabVideoOutCfg2lane,3,FALSE),VLOOKUP(MIPI_Speed_MSps,_75027tabVideoOutCfg4lane,3,FALSE))</f>
        <v>0x00</v>
      </c>
      <c r="C278" s="41"/>
      <c r="D278" s="47"/>
    </row>
    <row r="279" spans="1:4" ht="15.75" customHeight="1" x14ac:dyDescent="0.25">
      <c r="A279" s="37" t="s">
        <v>388</v>
      </c>
      <c r="B279" s="3" t="str">
        <f>IF(MIPI_lane=2,VLOOKUP(MIPI_Speed_MSps,_75027tabVideoOutCfg2lane,4,FALSE),VLOOKUP(MIPI_Speed_MSps,_75027tabVideoOutCfg4lane,4,FALSE))</f>
        <v>0x00</v>
      </c>
      <c r="C279" s="41"/>
      <c r="D279" s="47"/>
    </row>
    <row r="280" spans="1:4" ht="15.75" customHeight="1" x14ac:dyDescent="0.25">
      <c r="A280" s="37" t="s">
        <v>389</v>
      </c>
      <c r="B280" s="3" t="str">
        <f>IF(MIPI_lane=2,VLOOKUP(MIPI_Speed_MSps,_75027tabVideoOutCfg2lane,5,FALSE),VLOOKUP(MIPI_Speed_MSps,_75027tabVideoOutCfg4lane,5,FALSE))</f>
        <v>0x00</v>
      </c>
      <c r="C280" s="41"/>
      <c r="D280" s="47"/>
    </row>
    <row r="281" spans="1:4" ht="15.75" customHeight="1" x14ac:dyDescent="0.25">
      <c r="A281" s="36" t="s">
        <v>390</v>
      </c>
      <c r="B281" s="3" t="str">
        <f>IF(MIPI_lane=2,VLOOKUP(MIPI_Speed_MSps,_75027tabVideoOutCfg2lane,6,FALSE),VLOOKUP(MIPI_Speed_MSps,_75027tabVideoOutCfg4lane,6,FALSE))</f>
        <v>0x03</v>
      </c>
      <c r="C281" s="41"/>
      <c r="D281" s="47"/>
    </row>
    <row r="282" spans="1:4" ht="15.75" customHeight="1" x14ac:dyDescent="0.25">
      <c r="A282" s="36" t="s">
        <v>391</v>
      </c>
      <c r="B282" s="3" t="str">
        <f>IF(MIPI_lane=2,VLOOKUP(MIPI_Speed_MSps,_75027tabVideoOutCfg2lane,7,FALSE),VLOOKUP(MIPI_Speed_MSps,_75027tabVideoOutCfg4lane,7,FALSE))</f>
        <v>0x00</v>
      </c>
      <c r="C282" s="41"/>
      <c r="D282" s="47"/>
    </row>
    <row r="283" spans="1:4" ht="15.75" customHeight="1" x14ac:dyDescent="0.25">
      <c r="A283" s="36" t="s">
        <v>392</v>
      </c>
      <c r="B283" s="3" t="str">
        <f>IF(MIPI_lane=2,VLOOKUP(MIPI_Speed_MSps,_75027tabVideoOutCfg2lane,8,FALSE),VLOOKUP(MIPI_Speed_MSps,_75027tabVideoOutCfg4lane,8,FALSE))</f>
        <v>0x78</v>
      </c>
      <c r="C283" s="41"/>
      <c r="D283" s="47"/>
    </row>
    <row r="284" spans="1:4" ht="15.75" customHeight="1" x14ac:dyDescent="0.25">
      <c r="A284" s="36" t="s">
        <v>393</v>
      </c>
      <c r="B284" s="3" t="str">
        <f>IF(MIPI_lane=2,VLOOKUP(MIPI_Speed_MSps,_75027tabVideoOutCfg2lane,9,FALSE),VLOOKUP(MIPI_Speed_MSps,_75027tabVideoOutCfg4lane,9,FALSE))</f>
        <v>0x00</v>
      </c>
      <c r="C284" s="41"/>
      <c r="D284" s="47"/>
    </row>
    <row r="285" spans="1:4" ht="15.75" customHeight="1" x14ac:dyDescent="0.25">
      <c r="A285" s="36" t="s">
        <v>394</v>
      </c>
      <c r="B285" s="3" t="str">
        <f>IF(MIPI_lane=2,VLOOKUP(MIPI_Speed_MSps,_75027tabVideoOutCfg2lane,10,FALSE),VLOOKUP(MIPI_Speed_MSps,_75027tabVideoOutCfg4lane,10,FALSE))</f>
        <v>0x00</v>
      </c>
      <c r="C285" s="41"/>
      <c r="D285" s="47"/>
    </row>
    <row r="286" spans="1:4" ht="15.75" customHeight="1" x14ac:dyDescent="0.25">
      <c r="A286" s="36" t="s">
        <v>395</v>
      </c>
      <c r="B286" s="3" t="str">
        <f>IF(MIPI_lane=2,VLOOKUP(MIPI_Speed_MSps,_75027tabVideoOutCfg2lane,11,FALSE),VLOOKUP(MIPI_Speed_MSps,_75027tabVideoOutCfg4lane,11,FALSE))</f>
        <v>0x06</v>
      </c>
      <c r="C286" s="41"/>
      <c r="D286" s="47"/>
    </row>
    <row r="287" spans="1:4" ht="15.75" customHeight="1" x14ac:dyDescent="0.25">
      <c r="A287" s="37" t="s">
        <v>396</v>
      </c>
      <c r="B287" s="3" t="str">
        <f>IF(MIPI_lane=2,VLOOKUP(MIPI_Speed_MSps,_75027tabVideoOutCfg2lane,12,FALSE),VLOOKUP(MIPI_Speed_MSps,_75027tabVideoOutCfg4lane,12,FALSE))</f>
        <v>0x00</v>
      </c>
      <c r="C287" s="41"/>
      <c r="D287" s="47"/>
    </row>
    <row r="288" spans="1:4" ht="15.75" customHeight="1" x14ac:dyDescent="0.25">
      <c r="A288" s="37" t="s">
        <v>397</v>
      </c>
      <c r="B288" s="3" t="str">
        <f>IF(MIPI_lane=2,VLOOKUP(MIPI_Speed_MSps,_75027tabVideoOutCfg2lane,13,FALSE),VLOOKUP(MIPI_Speed_MSps,_75027tabVideoOutCfg4lane,13,FALSE))</f>
        <v>0x0A</v>
      </c>
      <c r="C288" s="41"/>
      <c r="D288" s="47"/>
    </row>
    <row r="289" spans="1:4" ht="15.75" customHeight="1" x14ac:dyDescent="0.25">
      <c r="A289" s="37" t="s">
        <v>398</v>
      </c>
      <c r="B289" s="3" t="str">
        <f>IF(MIPI_lane=2,VLOOKUP(MIPI_Speed_MSps,_75027tabVideoOutCfg2lane,14,FALSE),VLOOKUP(MIPI_Speed_MSps,_75027tabVideoOutCfg4lane,14,FALSE))</f>
        <v>0x00</v>
      </c>
      <c r="C289" s="41"/>
      <c r="D289" s="47"/>
    </row>
    <row r="290" spans="1:4" ht="15.75" customHeight="1" x14ac:dyDescent="0.25">
      <c r="A290" s="37" t="s">
        <v>399</v>
      </c>
      <c r="B290" s="3" t="str">
        <f>IF(MIPI_lane=2,VLOOKUP(MIPI_Speed_MSps,_75027tabVideoOutCfg2lane,15,FALSE),VLOOKUP(MIPI_Speed_MSps,_75027tabVideoOutCfg4lane,15,FALSE))</f>
        <v>0x62</v>
      </c>
      <c r="C290" s="41"/>
      <c r="D290" s="47"/>
    </row>
    <row r="291" spans="1:4" ht="15.75" customHeight="1" x14ac:dyDescent="0.25">
      <c r="A291" s="37" t="s">
        <v>400</v>
      </c>
      <c r="B291" s="3" t="str">
        <f>IF(MIPI_lane=2,VLOOKUP(MIPI_Speed_MSps,_75027tabVideoOutCfg2lane,16,FALSE),VLOOKUP(MIPI_Speed_MSps,_75027tabVideoOutCfg4lane,16,FALSE))</f>
        <v>0x0A</v>
      </c>
      <c r="C291" s="41"/>
      <c r="D291" s="47"/>
    </row>
    <row r="292" spans="1:4" ht="15.75" customHeight="1" x14ac:dyDescent="0.25">
      <c r="A292" s="37" t="s">
        <v>401</v>
      </c>
      <c r="B292" s="3" t="str">
        <f>IF(MIPI_lane=2,VLOOKUP(MIPI_Speed_MSps,_75027tabVideoOutCfg2lane,17,FALSE),VLOOKUP(MIPI_Speed_MSps,_75027tabVideoOutCfg4lane,17,FALSE))</f>
        <v>0x00</v>
      </c>
      <c r="C292" s="41"/>
      <c r="D292" s="47"/>
    </row>
    <row r="293" spans="1:4" ht="15.75" customHeight="1" x14ac:dyDescent="0.25">
      <c r="A293" s="37" t="s">
        <v>402</v>
      </c>
      <c r="B293" s="3" t="str">
        <f>IF(MIPI_lane=2,VLOOKUP(MIPI_Speed_MSps,_75027tabVideoOutCfg2lane,18,FALSE),VLOOKUP(MIPI_Speed_MSps,_75027tabVideoOutCfg4lane,18,FALSE))</f>
        <v>0xC5</v>
      </c>
      <c r="C293" s="41"/>
      <c r="D293" s="47"/>
    </row>
    <row r="294" spans="1:4" ht="15.75" customHeight="1" x14ac:dyDescent="0.25">
      <c r="A294" s="36" t="s">
        <v>403</v>
      </c>
      <c r="B294" s="3" t="str">
        <f>VLOOKUP(TrigMode,tabTriggerMode,2,FALSE)</f>
        <v>0x01</v>
      </c>
      <c r="C294" s="41"/>
      <c r="D294" s="46" t="s">
        <v>9</v>
      </c>
    </row>
    <row r="295" spans="1:4" ht="15.75" customHeight="1" x14ac:dyDescent="0.25">
      <c r="A295" s="36" t="s">
        <v>404</v>
      </c>
      <c r="B295" s="3" t="str">
        <f>VLOOKUP(TrigMode,tabTriggerMode,3,FALSE)</f>
        <v>0x08</v>
      </c>
      <c r="C295" s="41"/>
      <c r="D295" s="47"/>
    </row>
    <row r="296" spans="1:4" ht="15.75" customHeight="1" x14ac:dyDescent="0.25">
      <c r="A296" s="36" t="s">
        <v>405</v>
      </c>
      <c r="B296" s="3" t="str">
        <f>VLOOKUP(TrigMode,tabTriggerMode,4,FALSE)</f>
        <v>0x01</v>
      </c>
      <c r="C296" s="41"/>
      <c r="D296" s="47"/>
    </row>
    <row r="297" spans="1:4" ht="15.75" customHeight="1" x14ac:dyDescent="0.25">
      <c r="A297" s="36" t="s">
        <v>406</v>
      </c>
      <c r="B297" s="3" t="str">
        <f>VLOOKUP(TrigMode,tabTriggerMode,5,FALSE)</f>
        <v>0x09</v>
      </c>
      <c r="C297" s="41"/>
      <c r="D297" s="47"/>
    </row>
    <row r="298" spans="1:4" ht="15.75" customHeight="1" x14ac:dyDescent="0.25">
      <c r="A298" s="36" t="s">
        <v>407</v>
      </c>
      <c r="B298" s="3" t="str">
        <f>VLOOKUP(TrigMode,tabTriggerMode,6,FALSE)</f>
        <v>0x7A</v>
      </c>
      <c r="C298" s="41"/>
      <c r="D298" s="47"/>
    </row>
    <row r="299" spans="1:4" ht="15.75" customHeight="1" x14ac:dyDescent="0.25">
      <c r="A299" s="36" t="s">
        <v>408</v>
      </c>
      <c r="B299" s="3" t="str">
        <f>VLOOKUP(TrigMode,tabTriggerMode,7,FALSE)</f>
        <v>0x00</v>
      </c>
      <c r="C299" s="41"/>
      <c r="D299" s="47"/>
    </row>
    <row r="300" spans="1:4" ht="15.75" customHeight="1" x14ac:dyDescent="0.25">
      <c r="A300" s="36" t="s">
        <v>409</v>
      </c>
      <c r="B300" s="3" t="str">
        <f>CONCATENATE("0x",DEC2HEX(LEFT(OutputMode,1),2))</f>
        <v>0x00</v>
      </c>
      <c r="C300" s="41"/>
      <c r="D300" s="3" t="s">
        <v>410</v>
      </c>
    </row>
    <row r="301" spans="1:4" ht="15.75" customHeight="1" x14ac:dyDescent="0.25">
      <c r="A301" s="36" t="s">
        <v>411</v>
      </c>
      <c r="B301" s="3" t="str">
        <f>CONCATENATE("0x",MID(_75027HMAX,3,2))</f>
        <v>0x02</v>
      </c>
      <c r="C301" s="41"/>
      <c r="D301" s="46" t="s">
        <v>412</v>
      </c>
    </row>
    <row r="302" spans="1:4" ht="15.75" customHeight="1" x14ac:dyDescent="0.25">
      <c r="A302" s="36" t="s">
        <v>413</v>
      </c>
      <c r="B302" s="3" t="str">
        <f>CONCATENATE("0x",RIGHT(_75027HMAX,2))</f>
        <v>0xB6</v>
      </c>
      <c r="C302" s="41"/>
      <c r="D302" s="47"/>
    </row>
    <row r="303" spans="1:4" ht="15.75" customHeight="1" x14ac:dyDescent="0.25">
      <c r="A303" s="36" t="s">
        <v>414</v>
      </c>
      <c r="B303" s="3" t="str">
        <f>CONCATENATE("0x",RIGHT(DEC2HEX(C303,4),2))</f>
        <v>0x5F</v>
      </c>
      <c r="C303" s="41">
        <f>ROUNDUP(503*120/_75027hmaxVal+8,0)</f>
        <v>95</v>
      </c>
      <c r="D303" s="3" t="s">
        <v>415</v>
      </c>
    </row>
    <row r="304" spans="1:4" ht="15.75" customHeight="1" x14ac:dyDescent="0.25">
      <c r="A304" s="36" t="s">
        <v>416</v>
      </c>
      <c r="B304" s="10" t="str">
        <f>CONCATENATE("0x", LEFT(C304,2))</f>
        <v>0x00</v>
      </c>
      <c r="C304" s="41" t="str">
        <f>DEC2HEX(IF( ROUNDUP(50*120/_75027hmaxVal,0),IF(LEFT(OutputMode,1)="4",ROUNDUP(Px_PreTime*120/_75027hmaxVal,0)+5,ROUNDUP(Px_PreTime*120/_75027hmaxVal,0)+9)),4)</f>
        <v>0009</v>
      </c>
      <c r="D304" s="46" t="s">
        <v>417</v>
      </c>
    </row>
    <row r="305" spans="1:4" ht="15.75" customHeight="1" x14ac:dyDescent="0.25">
      <c r="A305" s="36" t="s">
        <v>418</v>
      </c>
      <c r="B305" s="10" t="str">
        <f>CONCATENATE("0x", RIGHT(C304,2))</f>
        <v>0x09</v>
      </c>
      <c r="C305" s="41"/>
      <c r="D305" s="47"/>
    </row>
    <row r="306" spans="1:4" ht="15.75" customHeight="1" x14ac:dyDescent="0.25">
      <c r="A306" s="36" t="s">
        <v>419</v>
      </c>
      <c r="B306" s="10" t="str">
        <f>CONCATENATE("0x",LEFT(C307,2))</f>
        <v>0x00</v>
      </c>
      <c r="C306" s="41">
        <f>_75027hmaxVal*HEX2DEC('MLX75027'!C304)-'MLX75027'!C309-2098</f>
        <v>3078</v>
      </c>
      <c r="D306" s="46" t="s">
        <v>420</v>
      </c>
    </row>
    <row r="307" spans="1:4" ht="15.75" customHeight="1" x14ac:dyDescent="0.25">
      <c r="A307" s="36" t="s">
        <v>421</v>
      </c>
      <c r="B307" s="10" t="str">
        <f>CONCATENATE("0x",MID(C307,3,2))</f>
        <v>0x0C</v>
      </c>
      <c r="C307" s="41" t="str">
        <f>DEC2HEX(C306,6)</f>
        <v>000C06</v>
      </c>
      <c r="D307" s="47"/>
    </row>
    <row r="308" spans="1:4" ht="15.75" customHeight="1" x14ac:dyDescent="0.25">
      <c r="A308" s="36" t="s">
        <v>422</v>
      </c>
      <c r="B308" s="10" t="str">
        <f>CONCATENATE("0x",RIGHT(C307,2))</f>
        <v>0x06</v>
      </c>
      <c r="C308" s="41"/>
      <c r="D308" s="47"/>
    </row>
    <row r="309" spans="1:4" ht="15.75" customHeight="1" x14ac:dyDescent="0.25">
      <c r="A309" s="36" t="s">
        <v>423</v>
      </c>
      <c r="B309" s="10" t="str">
        <f>CONCATENATE("0x",LEFT(C310,2))</f>
        <v>0x00</v>
      </c>
      <c r="C309" s="41">
        <f>IF(Px_PreTime&gt;11.13, 1070+_75027hmaxVal*CEILING((Px_PreTime-11.13)*120/_75027hmaxVal,1),1070)</f>
        <v>1070</v>
      </c>
      <c r="D309" s="46" t="s">
        <v>424</v>
      </c>
    </row>
    <row r="310" spans="1:4" ht="15.75" customHeight="1" x14ac:dyDescent="0.25">
      <c r="A310" s="36" t="s">
        <v>376</v>
      </c>
      <c r="B310" s="10" t="str">
        <f>CONCATENATE("0x",MID(C310,3,2))</f>
        <v>0x04</v>
      </c>
      <c r="C310" s="41" t="str">
        <f>DEC2HEX(C309,6)</f>
        <v>00042E</v>
      </c>
      <c r="D310" s="47"/>
    </row>
    <row r="311" spans="1:4" ht="15.75" customHeight="1" x14ac:dyDescent="0.25">
      <c r="A311" s="36" t="s">
        <v>377</v>
      </c>
      <c r="B311" s="10" t="str">
        <f>CONCATENATE("0x",RIGHT(C310,2))</f>
        <v>0x2E</v>
      </c>
      <c r="C311" s="41"/>
      <c r="D311" s="47"/>
    </row>
    <row r="312" spans="1:4" ht="15.75" customHeight="1" x14ac:dyDescent="0.25">
      <c r="A312" s="36" t="s">
        <v>425</v>
      </c>
      <c r="B312" s="3" t="str">
        <f t="shared" ref="B312:B313" si="0">CONCATENATE("0x",RIGHT(DEC2HEX(C312,4),2))</f>
        <v>0x00</v>
      </c>
      <c r="C312" s="41">
        <f>IF(ModFreq&lt;5,3,IF(ModFreq&lt;10,2,IF(OR(AND(ModFreq&gt;=10,ModFreq&lt;=18),AND(ModFreq&gt;=21,ModFreq&lt;=37),AND(ModFreq&gt;=51,ModFreq&lt;=74)),1,0)))</f>
        <v>0</v>
      </c>
      <c r="D312" s="3" t="s">
        <v>426</v>
      </c>
    </row>
    <row r="313" spans="1:4" ht="15.75" customHeight="1" x14ac:dyDescent="0.25">
      <c r="A313" s="36" t="s">
        <v>427</v>
      </c>
      <c r="B313" s="3" t="str">
        <f t="shared" si="0"/>
        <v>0x01</v>
      </c>
      <c r="C313" s="41">
        <f>IF(AND(ModFreq&gt;=4,ModFreq&lt;=20),2,IF(AND(ModFreq&gt;=21,ModFreq&lt;=50),1,0))</f>
        <v>1</v>
      </c>
      <c r="D313" s="3" t="s">
        <v>428</v>
      </c>
    </row>
    <row r="314" spans="1:4" ht="15.75" customHeight="1" x14ac:dyDescent="0.25">
      <c r="A314" s="36" t="s">
        <v>429</v>
      </c>
      <c r="B314" s="3" t="str">
        <f>CONCATENATE("0x",LEFT(DEC2HEX(C314,4),2))</f>
        <v>0x00</v>
      </c>
      <c r="C314" s="41">
        <f>2^(C312+C313)*ModFreq</f>
        <v>80</v>
      </c>
      <c r="D314" s="3" t="s">
        <v>430</v>
      </c>
    </row>
    <row r="315" spans="1:4" ht="15.75" customHeight="1" x14ac:dyDescent="0.25">
      <c r="A315" s="36" t="s">
        <v>431</v>
      </c>
      <c r="B315" s="3" t="str">
        <f>CONCATENATE("0x",RIGHT(DEC2HEX(C314,4),2))</f>
        <v>0x50</v>
      </c>
      <c r="C315" s="41"/>
      <c r="D315" s="3" t="s">
        <v>430</v>
      </c>
    </row>
    <row r="316" spans="1:4" ht="15.75" customHeight="1" x14ac:dyDescent="0.25">
      <c r="A316" s="36" t="s">
        <v>432</v>
      </c>
      <c r="B316" s="3" t="str">
        <f>CONCATENATE("0x",RIGHT(DEC2HEX(C316,4),2))</f>
        <v>0x02</v>
      </c>
      <c r="C316" s="41">
        <f>IF(AND((C314*8)&gt;=900,(C314*8)&lt;=1200),0,2)</f>
        <v>2</v>
      </c>
      <c r="D316" s="3" t="s">
        <v>433</v>
      </c>
    </row>
    <row r="317" spans="1:4" ht="15.75" customHeight="1" x14ac:dyDescent="0.25">
      <c r="A317" s="36" t="s">
        <v>434</v>
      </c>
      <c r="B317" s="3" t="str">
        <f>CONCATENATE("0x",LEFT(C318,2))</f>
        <v>0x00</v>
      </c>
      <c r="C317" s="41">
        <f>IF(VALUE(DEC2HEX(LEFT(TrigMode,1),1))=2,ROUND(1000000*120/depth_fps/_75027hmaxVal,0),0)</f>
        <v>6404</v>
      </c>
      <c r="D317" s="3" t="s">
        <v>435</v>
      </c>
    </row>
    <row r="318" spans="1:4" ht="15.75" customHeight="1" x14ac:dyDescent="0.25">
      <c r="A318" s="36" t="s">
        <v>436</v>
      </c>
      <c r="B318" s="3" t="str">
        <f>CONCATENATE("0x",MID(C318,3,2))</f>
        <v>0x00</v>
      </c>
      <c r="C318" s="41" t="str">
        <f>DEC2HEX(C317,8)</f>
        <v>00001904</v>
      </c>
      <c r="D318" s="3" t="s">
        <v>437</v>
      </c>
    </row>
    <row r="319" spans="1:4" ht="15.75" customHeight="1" x14ac:dyDescent="0.25">
      <c r="A319" s="36" t="s">
        <v>438</v>
      </c>
      <c r="B319" s="3" t="str">
        <f>CONCATENATE("0x",MID(C318,5,2))</f>
        <v>0x19</v>
      </c>
      <c r="C319" s="41"/>
      <c r="D319" s="3" t="s">
        <v>439</v>
      </c>
    </row>
    <row r="320" spans="1:4" ht="15.75" customHeight="1" x14ac:dyDescent="0.25">
      <c r="A320" s="36" t="s">
        <v>440</v>
      </c>
      <c r="B320" s="3" t="str">
        <f>CONCATENATE("0x",RIGHT(C318,2))</f>
        <v>0x04</v>
      </c>
      <c r="C320" s="41"/>
      <c r="D320" s="3" t="s">
        <v>441</v>
      </c>
    </row>
    <row r="321" spans="1:4" ht="15.75" customHeight="1" x14ac:dyDescent="0.25">
      <c r="A321" s="36" t="s">
        <v>442</v>
      </c>
      <c r="B321" s="3" t="str">
        <f>CONCATENATE("0x",RIGHT(DEC2HEX(C321,4),2))</f>
        <v>0x04</v>
      </c>
      <c r="C321" s="41">
        <f>phases_per_frame</f>
        <v>4</v>
      </c>
      <c r="D321" s="3" t="s">
        <v>443</v>
      </c>
    </row>
    <row r="322" spans="1:4" ht="15.75" customHeight="1" x14ac:dyDescent="0.25">
      <c r="A322" s="38" t="s">
        <v>444</v>
      </c>
      <c r="B322" s="3" t="str">
        <f>CONCATENATE("0x",BIN2HEX(CONCATENATE(LEFT(P7PreHeat,1),LEFT(P6PreHeat,1),LEFT(P5PreHeat,1),LEFT(P4PreHeat,1),LEFT(P3PreHeat,1),LEFT(P2PreHeat,1),LEFT(P1PreHeat,1),LEFT(P0PreHeat,1)),2))</f>
        <v>0x00</v>
      </c>
      <c r="C322" s="41"/>
      <c r="D322" s="3" t="s">
        <v>445</v>
      </c>
    </row>
    <row r="323" spans="1:4" ht="15.75" customHeight="1" x14ac:dyDescent="0.25">
      <c r="A323" s="38" t="s">
        <v>446</v>
      </c>
      <c r="B323" s="3" t="str">
        <f>CONCATENATE("0x",BIN2HEX(CONCATENATE(LEFT(P7PreMix,1),LEFT(P6PreMix,1),LEFT(P5PreMix,1),LEFT(P4PreMix,1),LEFT(P3PreMix,1),LEFT(P2PreMix,1),LEFT(P1PreMix,1),LEFT(P0PreMix,1)),2))</f>
        <v>0x00</v>
      </c>
      <c r="C323" s="41"/>
      <c r="D323" s="3" t="s">
        <v>447</v>
      </c>
    </row>
    <row r="324" spans="1:4" ht="15.75" customHeight="1" x14ac:dyDescent="0.25">
      <c r="A324" s="36" t="s">
        <v>448</v>
      </c>
      <c r="B324" s="3" t="str">
        <f>CONCATENATE("0x",LEFT($C$325,2))</f>
        <v>0x00</v>
      </c>
      <c r="C324" s="41">
        <f>CEILING((integration_time_us*120)/_75027hmaxVal,1)*_75027hmaxVal</f>
        <v>48580</v>
      </c>
      <c r="D324" s="3" t="s">
        <v>449</v>
      </c>
    </row>
    <row r="325" spans="1:4" ht="15.75" customHeight="1" x14ac:dyDescent="0.25">
      <c r="A325" s="36" t="s">
        <v>450</v>
      </c>
      <c r="B325" s="3" t="str">
        <f>CONCATENATE("0x",MID($C$325,3,2))</f>
        <v>0x00</v>
      </c>
      <c r="C325" s="41" t="str">
        <f>DEC2HEX(C324,8)</f>
        <v>0000BDC4</v>
      </c>
      <c r="D325" s="3" t="s">
        <v>451</v>
      </c>
    </row>
    <row r="326" spans="1:4" ht="15.75" customHeight="1" x14ac:dyDescent="0.25">
      <c r="A326" s="36" t="s">
        <v>452</v>
      </c>
      <c r="B326" s="3" t="str">
        <f>CONCATENATE("0x",MID($C$325,5,2))</f>
        <v>0xBD</v>
      </c>
      <c r="C326" s="41"/>
      <c r="D326" s="3" t="s">
        <v>453</v>
      </c>
    </row>
    <row r="327" spans="1:4" ht="15.75" customHeight="1" x14ac:dyDescent="0.25">
      <c r="A327" s="36" t="s">
        <v>454</v>
      </c>
      <c r="B327" s="3" t="str">
        <f>CONCATENATE("0x",MID($C$325,7,2))</f>
        <v>0xC4</v>
      </c>
      <c r="C327" s="41"/>
      <c r="D327" s="3" t="s">
        <v>455</v>
      </c>
    </row>
    <row r="328" spans="1:4" ht="15.75" customHeight="1" x14ac:dyDescent="0.25">
      <c r="A328" s="36" t="s">
        <v>456</v>
      </c>
      <c r="B328" s="3" t="str">
        <f>CONCATENATE("0x",LEFT($C$325,2))</f>
        <v>0x00</v>
      </c>
      <c r="C328" s="41"/>
      <c r="D328" s="3" t="s">
        <v>457</v>
      </c>
    </row>
    <row r="329" spans="1:4" ht="15.75" customHeight="1" x14ac:dyDescent="0.25">
      <c r="A329" s="36" t="s">
        <v>458</v>
      </c>
      <c r="B329" s="3" t="str">
        <f>CONCATENATE("0x",MID($C$325,3,2))</f>
        <v>0x00</v>
      </c>
      <c r="C329" s="41"/>
      <c r="D329" s="3" t="s">
        <v>459</v>
      </c>
    </row>
    <row r="330" spans="1:4" ht="15.75" customHeight="1" x14ac:dyDescent="0.25">
      <c r="A330" s="36" t="s">
        <v>460</v>
      </c>
      <c r="B330" s="3" t="str">
        <f>CONCATENATE("0x",MID($C$325,5,2))</f>
        <v>0xBD</v>
      </c>
      <c r="C330" s="41"/>
      <c r="D330" s="3" t="s">
        <v>461</v>
      </c>
    </row>
    <row r="331" spans="1:4" ht="15.75" customHeight="1" x14ac:dyDescent="0.25">
      <c r="A331" s="36" t="s">
        <v>462</v>
      </c>
      <c r="B331" s="3" t="str">
        <f>CONCATENATE("0x",MID($C$325,7,2))</f>
        <v>0xC4</v>
      </c>
      <c r="C331" s="41"/>
      <c r="D331" s="3" t="s">
        <v>463</v>
      </c>
    </row>
    <row r="332" spans="1:4" ht="15.75" customHeight="1" x14ac:dyDescent="0.25">
      <c r="A332" s="36" t="s">
        <v>464</v>
      </c>
      <c r="B332" s="3" t="str">
        <f>CONCATENATE("0x",LEFT($C$325,2))</f>
        <v>0x00</v>
      </c>
      <c r="C332" s="41"/>
      <c r="D332" s="3" t="s">
        <v>465</v>
      </c>
    </row>
    <row r="333" spans="1:4" ht="15.75" customHeight="1" x14ac:dyDescent="0.25">
      <c r="A333" s="36" t="s">
        <v>466</v>
      </c>
      <c r="B333" s="3" t="str">
        <f>CONCATENATE("0x",MID($C$325,3,2))</f>
        <v>0x00</v>
      </c>
      <c r="C333" s="41"/>
      <c r="D333" s="3" t="s">
        <v>467</v>
      </c>
    </row>
    <row r="334" spans="1:4" ht="15.75" customHeight="1" x14ac:dyDescent="0.25">
      <c r="A334" s="36" t="s">
        <v>468</v>
      </c>
      <c r="B334" s="3" t="str">
        <f>CONCATENATE("0x",MID($C$325,5,2))</f>
        <v>0xBD</v>
      </c>
      <c r="C334" s="41"/>
      <c r="D334" s="3" t="s">
        <v>469</v>
      </c>
    </row>
    <row r="335" spans="1:4" ht="15.75" customHeight="1" x14ac:dyDescent="0.25">
      <c r="A335" s="36" t="s">
        <v>470</v>
      </c>
      <c r="B335" s="3" t="str">
        <f>CONCATENATE("0x",MID($C$325,7,2))</f>
        <v>0xC4</v>
      </c>
      <c r="C335" s="41"/>
      <c r="D335" s="3" t="s">
        <v>471</v>
      </c>
    </row>
    <row r="336" spans="1:4" ht="15.75" customHeight="1" x14ac:dyDescent="0.25">
      <c r="A336" s="36" t="s">
        <v>472</v>
      </c>
      <c r="B336" s="3" t="str">
        <f>CONCATENATE("0x",LEFT($C$325,2))</f>
        <v>0x00</v>
      </c>
      <c r="C336" s="41"/>
      <c r="D336" s="3" t="s">
        <v>473</v>
      </c>
    </row>
    <row r="337" spans="1:4" ht="15.75" customHeight="1" x14ac:dyDescent="0.25">
      <c r="A337" s="36" t="s">
        <v>474</v>
      </c>
      <c r="B337" s="3" t="str">
        <f>CONCATENATE("0x",MID($C$325,3,2))</f>
        <v>0x00</v>
      </c>
      <c r="C337" s="41"/>
      <c r="D337" s="3" t="s">
        <v>475</v>
      </c>
    </row>
    <row r="338" spans="1:4" ht="15.75" customHeight="1" x14ac:dyDescent="0.25">
      <c r="A338" s="36" t="s">
        <v>476</v>
      </c>
      <c r="B338" s="3" t="str">
        <f>CONCATENATE("0x",MID($C$325,5,2))</f>
        <v>0xBD</v>
      </c>
      <c r="C338" s="41"/>
      <c r="D338" s="3" t="s">
        <v>477</v>
      </c>
    </row>
    <row r="339" spans="1:4" ht="15.75" customHeight="1" x14ac:dyDescent="0.25">
      <c r="A339" s="36" t="s">
        <v>478</v>
      </c>
      <c r="B339" s="3" t="str">
        <f>CONCATENATE("0x",MID($C$325,7,2))</f>
        <v>0xC4</v>
      </c>
      <c r="C339" s="41"/>
      <c r="D339" s="3" t="s">
        <v>479</v>
      </c>
    </row>
    <row r="340" spans="1:4" ht="15.75" customHeight="1" x14ac:dyDescent="0.25">
      <c r="A340" s="36" t="s">
        <v>480</v>
      </c>
      <c r="B340" s="3" t="str">
        <f>CONCATENATE("0x",LEFT($C$325,2))</f>
        <v>0x00</v>
      </c>
      <c r="C340" s="41"/>
      <c r="D340" s="3" t="s">
        <v>481</v>
      </c>
    </row>
    <row r="341" spans="1:4" ht="15.75" customHeight="1" x14ac:dyDescent="0.25">
      <c r="A341" s="36" t="s">
        <v>482</v>
      </c>
      <c r="B341" s="3" t="str">
        <f>CONCATENATE("0x",MID($C$325,3,2))</f>
        <v>0x00</v>
      </c>
      <c r="C341" s="41"/>
      <c r="D341" s="3" t="s">
        <v>483</v>
      </c>
    </row>
    <row r="342" spans="1:4" ht="15.75" customHeight="1" x14ac:dyDescent="0.25">
      <c r="A342" s="36" t="s">
        <v>484</v>
      </c>
      <c r="B342" s="3" t="str">
        <f>CONCATENATE("0x",MID($C$325,5,2))</f>
        <v>0xBD</v>
      </c>
      <c r="C342" s="41"/>
      <c r="D342" s="3" t="s">
        <v>485</v>
      </c>
    </row>
    <row r="343" spans="1:4" ht="15.75" customHeight="1" x14ac:dyDescent="0.25">
      <c r="A343" s="36" t="s">
        <v>486</v>
      </c>
      <c r="B343" s="3" t="str">
        <f>CONCATENATE("0x",MID($C$325,7,2))</f>
        <v>0xC4</v>
      </c>
      <c r="C343" s="41"/>
      <c r="D343" s="3" t="s">
        <v>487</v>
      </c>
    </row>
    <row r="344" spans="1:4" ht="15.75" customHeight="1" x14ac:dyDescent="0.25">
      <c r="A344" s="36" t="s">
        <v>488</v>
      </c>
      <c r="B344" s="3" t="str">
        <f>CONCATENATE("0x",LEFT($C$325,2))</f>
        <v>0x00</v>
      </c>
      <c r="C344" s="41"/>
      <c r="D344" s="3" t="s">
        <v>489</v>
      </c>
    </row>
    <row r="345" spans="1:4" ht="15.75" customHeight="1" x14ac:dyDescent="0.25">
      <c r="A345" s="36" t="s">
        <v>490</v>
      </c>
      <c r="B345" s="3" t="str">
        <f>CONCATENATE("0x",MID($C$325,3,2))</f>
        <v>0x00</v>
      </c>
      <c r="C345" s="41"/>
      <c r="D345" s="3" t="s">
        <v>491</v>
      </c>
    </row>
    <row r="346" spans="1:4" ht="15.75" customHeight="1" x14ac:dyDescent="0.25">
      <c r="A346" s="36" t="s">
        <v>492</v>
      </c>
      <c r="B346" s="3" t="str">
        <f>CONCATENATE("0x",MID($C$325,5,2))</f>
        <v>0xBD</v>
      </c>
      <c r="C346" s="41"/>
      <c r="D346" s="3" t="s">
        <v>493</v>
      </c>
    </row>
    <row r="347" spans="1:4" ht="15.75" customHeight="1" x14ac:dyDescent="0.25">
      <c r="A347" s="36" t="s">
        <v>494</v>
      </c>
      <c r="B347" s="3" t="str">
        <f>CONCATENATE("0x",MID($C$325,7,2))</f>
        <v>0xC4</v>
      </c>
      <c r="C347" s="41"/>
      <c r="D347" s="3" t="s">
        <v>495</v>
      </c>
    </row>
    <row r="348" spans="1:4" ht="15.75" customHeight="1" x14ac:dyDescent="0.25">
      <c r="A348" s="36" t="s">
        <v>496</v>
      </c>
      <c r="B348" s="3" t="str">
        <f>CONCATENATE("0x",LEFT($C$325,2))</f>
        <v>0x00</v>
      </c>
      <c r="C348" s="41"/>
      <c r="D348" s="3" t="s">
        <v>497</v>
      </c>
    </row>
    <row r="349" spans="1:4" ht="15.75" customHeight="1" x14ac:dyDescent="0.25">
      <c r="A349" s="36" t="s">
        <v>498</v>
      </c>
      <c r="B349" s="3" t="str">
        <f>CONCATENATE("0x",MID($C$325,3,2))</f>
        <v>0x00</v>
      </c>
      <c r="C349" s="41"/>
      <c r="D349" s="3" t="s">
        <v>499</v>
      </c>
    </row>
    <row r="350" spans="1:4" ht="15.75" customHeight="1" x14ac:dyDescent="0.25">
      <c r="A350" s="36" t="s">
        <v>500</v>
      </c>
      <c r="B350" s="3" t="str">
        <f>CONCATENATE("0x",MID($C$325,5,2))</f>
        <v>0xBD</v>
      </c>
      <c r="C350" s="41"/>
      <c r="D350" s="3" t="s">
        <v>501</v>
      </c>
    </row>
    <row r="351" spans="1:4" ht="15.75" customHeight="1" x14ac:dyDescent="0.25">
      <c r="A351" s="36" t="s">
        <v>502</v>
      </c>
      <c r="B351" s="3" t="str">
        <f>CONCATENATE("0x",MID($C$325,7,2))</f>
        <v>0xC4</v>
      </c>
      <c r="C351" s="41"/>
      <c r="D351" s="3" t="s">
        <v>503</v>
      </c>
    </row>
    <row r="352" spans="1:4" ht="15.75" customHeight="1" x14ac:dyDescent="0.25">
      <c r="A352" s="36" t="s">
        <v>504</v>
      </c>
      <c r="B352" s="3" t="str">
        <f>CONCATENATE("0x",LEFT($C$325,2))</f>
        <v>0x00</v>
      </c>
      <c r="C352" s="41"/>
      <c r="D352" s="3" t="s">
        <v>505</v>
      </c>
    </row>
    <row r="353" spans="1:4" ht="15.75" customHeight="1" x14ac:dyDescent="0.25">
      <c r="A353" s="36" t="s">
        <v>506</v>
      </c>
      <c r="B353" s="3" t="str">
        <f>CONCATENATE("0x",MID($C$325,3,2))</f>
        <v>0x00</v>
      </c>
      <c r="C353" s="41"/>
      <c r="D353" s="3" t="s">
        <v>507</v>
      </c>
    </row>
    <row r="354" spans="1:4" ht="15.75" customHeight="1" x14ac:dyDescent="0.25">
      <c r="A354" s="36" t="s">
        <v>508</v>
      </c>
      <c r="B354" s="3" t="str">
        <f>CONCATENATE("0x",MID($C$325,5,2))</f>
        <v>0xBD</v>
      </c>
      <c r="C354" s="41"/>
      <c r="D354" s="3" t="s">
        <v>509</v>
      </c>
    </row>
    <row r="355" spans="1:4" ht="15.75" customHeight="1" x14ac:dyDescent="0.25">
      <c r="A355" s="36" t="s">
        <v>510</v>
      </c>
      <c r="B355" s="3" t="str">
        <f>CONCATENATE("0x",MID($C$325,7,2))</f>
        <v>0xC4</v>
      </c>
      <c r="C355" s="41"/>
      <c r="D355" s="3" t="s">
        <v>511</v>
      </c>
    </row>
    <row r="356" spans="1:4" ht="15.75" customHeight="1" x14ac:dyDescent="0.25">
      <c r="A356" s="36" t="s">
        <v>512</v>
      </c>
      <c r="B356" s="3" t="str">
        <f>CONCATENATE("0x",DEC2HEX(Phase1Shift/45,1),DEC2HEX(Phase0Shift/45,1))</f>
        <v>0x40</v>
      </c>
      <c r="C356" s="41"/>
      <c r="D356" s="3" t="s">
        <v>513</v>
      </c>
    </row>
    <row r="357" spans="1:4" ht="15.75" customHeight="1" x14ac:dyDescent="0.25">
      <c r="A357" s="36" t="s">
        <v>514</v>
      </c>
      <c r="B357" s="3" t="str">
        <f>CONCATENATE("0x",DEC2HEX(Phase3Shift/45,1),DEC2HEX(Phase2Shift/45,1))</f>
        <v>0x62</v>
      </c>
      <c r="C357" s="41"/>
      <c r="D357" s="3" t="s">
        <v>515</v>
      </c>
    </row>
    <row r="358" spans="1:4" ht="15.75" customHeight="1" x14ac:dyDescent="0.25">
      <c r="A358" s="36" t="s">
        <v>516</v>
      </c>
      <c r="B358" s="3" t="str">
        <f>CONCATENATE("0x",DEC2HEX(Phase5Shift/45,1),DEC2HEX(Phase4Shift/45,1))</f>
        <v>0x00</v>
      </c>
      <c r="C358" s="41"/>
      <c r="D358" s="3" t="s">
        <v>517</v>
      </c>
    </row>
    <row r="359" spans="1:4" ht="15.75" customHeight="1" x14ac:dyDescent="0.25">
      <c r="A359" s="36" t="s">
        <v>518</v>
      </c>
      <c r="B359" s="3" t="str">
        <f>CONCATENATE("0x",DEC2HEX(Phase7Shift/45,1),DEC2HEX(Phase6Shift/45,1))</f>
        <v>0x00</v>
      </c>
      <c r="C359" s="41"/>
      <c r="D359" s="3" t="s">
        <v>519</v>
      </c>
    </row>
    <row r="360" spans="1:4" ht="15.75" customHeight="1" x14ac:dyDescent="0.25">
      <c r="A360" s="3" t="s">
        <v>520</v>
      </c>
      <c r="B360" s="3" t="str">
        <f>CONCATENATE("0x", LEFT(C360,2))</f>
        <v>0x00</v>
      </c>
      <c r="C360" s="41" t="str">
        <f>DEC2HEX(_75027ROI_x1,4)</f>
        <v>0001</v>
      </c>
      <c r="D360" s="46" t="s">
        <v>521</v>
      </c>
    </row>
    <row r="361" spans="1:4" ht="15.75" customHeight="1" x14ac:dyDescent="0.25">
      <c r="A361" s="3" t="s">
        <v>522</v>
      </c>
      <c r="B361" s="3" t="str">
        <f>CONCATENATE("0x", RIGHT(C360,2))</f>
        <v>0x01</v>
      </c>
      <c r="C361" s="41"/>
      <c r="D361" s="47"/>
    </row>
    <row r="362" spans="1:4" ht="15.75" customHeight="1" x14ac:dyDescent="0.25">
      <c r="A362" s="3" t="s">
        <v>523</v>
      </c>
      <c r="B362" s="3" t="str">
        <f>CONCATENATE("0x", LEFT(C362,2))</f>
        <v>0x02</v>
      </c>
      <c r="C362" s="41" t="str">
        <f>DEC2HEX(_75027ROI_x2-_75027ROI_x1+1,4)</f>
        <v>0280</v>
      </c>
      <c r="D362" s="46" t="s">
        <v>524</v>
      </c>
    </row>
    <row r="363" spans="1:4" ht="15.75" customHeight="1" x14ac:dyDescent="0.25">
      <c r="A363" s="3" t="s">
        <v>525</v>
      </c>
      <c r="B363" s="3" t="str">
        <f>CONCATENATE("0x", RIGHT(C362,2))</f>
        <v>0x80</v>
      </c>
      <c r="C363" s="41"/>
      <c r="D363" s="47"/>
    </row>
    <row r="364" spans="1:4" ht="15.75" customHeight="1" x14ac:dyDescent="0.25">
      <c r="A364" s="3" t="s">
        <v>526</v>
      </c>
      <c r="B364" s="3" t="str">
        <f>CONCATENATE("0x", LEFT(C364,2))</f>
        <v>0x00</v>
      </c>
      <c r="C364" s="41" t="str">
        <f>DEC2HEX((_75027ROI_Y1-1)/2,4)</f>
        <v>0000</v>
      </c>
      <c r="D364" s="46" t="s">
        <v>527</v>
      </c>
    </row>
    <row r="365" spans="1:4" ht="15.75" customHeight="1" x14ac:dyDescent="0.25">
      <c r="A365" s="3" t="s">
        <v>528</v>
      </c>
      <c r="B365" s="3" t="str">
        <f>CONCATENATE("0x", RIGHT(C364,2))</f>
        <v>0x00</v>
      </c>
      <c r="C365" s="41"/>
      <c r="D365" s="47"/>
    </row>
    <row r="366" spans="1:4" ht="15.75" customHeight="1" x14ac:dyDescent="0.25">
      <c r="A366" s="3" t="s">
        <v>529</v>
      </c>
      <c r="B366" s="3" t="str">
        <f>CONCATENATE("0x", LEFT(C366,2))</f>
        <v>0x00</v>
      </c>
      <c r="C366" s="41" t="str">
        <f>DEC2HEX((_75027ROI_y2/2)+1,4)</f>
        <v>00F1</v>
      </c>
      <c r="D366" s="46" t="s">
        <v>530</v>
      </c>
    </row>
    <row r="367" spans="1:4" ht="15.75" customHeight="1" x14ac:dyDescent="0.25">
      <c r="A367" s="3" t="s">
        <v>531</v>
      </c>
      <c r="B367" s="3" t="str">
        <f>CONCATENATE("0x", RIGHT(C366,2))</f>
        <v>0xF1</v>
      </c>
      <c r="C367" s="41"/>
      <c r="D367" s="47"/>
    </row>
    <row r="368" spans="1:4" ht="15.75" customHeight="1" x14ac:dyDescent="0.25">
      <c r="A368" s="10" t="s">
        <v>532</v>
      </c>
      <c r="B368" s="10" t="str">
        <f>CONCATENATE("0x",DEC2HEX(LEFT(IMG_ORIENTATION_V,1),2))</f>
        <v>0x00</v>
      </c>
      <c r="C368" s="41"/>
      <c r="D368" s="34" t="s">
        <v>50</v>
      </c>
    </row>
    <row r="369" spans="1:4" ht="15.75" customHeight="1" x14ac:dyDescent="0.25">
      <c r="A369" s="10" t="s">
        <v>533</v>
      </c>
      <c r="B369" s="10" t="str">
        <f>CONCATENATE("0x",DEC2HEX(LEFT(IMG_ORIENTATION_H,1),2))</f>
        <v>0x00</v>
      </c>
      <c r="C369" s="41"/>
      <c r="D369" s="34" t="s">
        <v>51</v>
      </c>
    </row>
    <row r="370" spans="1:4" ht="15.75" customHeight="1" x14ac:dyDescent="0.25">
      <c r="A370" s="10" t="s">
        <v>534</v>
      </c>
      <c r="B370" s="10" t="str">
        <f>CONCATENATE("0x",DEC2HEX(LEFT(BINNING_MODE,1),2))</f>
        <v>0x00</v>
      </c>
      <c r="C370" s="41"/>
      <c r="D370" s="34" t="s">
        <v>52</v>
      </c>
    </row>
    <row r="371" spans="1:4" ht="15.75" customHeight="1" x14ac:dyDescent="0.25">
      <c r="A371" s="3" t="s">
        <v>535</v>
      </c>
      <c r="B371" s="3" t="str">
        <f>CONCATENATE("0x",DEC2HEX(LEFT(STATS_EN,1),2))</f>
        <v>0x01</v>
      </c>
      <c r="C371" s="41"/>
      <c r="D371" s="3" t="s">
        <v>46</v>
      </c>
    </row>
    <row r="372" spans="1:4" ht="15.75" customHeight="1" x14ac:dyDescent="0.25">
      <c r="A372" s="37" t="s">
        <v>536</v>
      </c>
      <c r="B372" s="3" t="str">
        <f>CONCATENATE("0x",DEC2HEX(LEFT(STATS_MODE,1),2))</f>
        <v>0x01</v>
      </c>
      <c r="C372" s="41"/>
      <c r="D372" s="35" t="s">
        <v>48</v>
      </c>
    </row>
    <row r="373" spans="1:4" ht="15.75" customHeight="1" x14ac:dyDescent="0.25">
      <c r="A373" s="10" t="s">
        <v>537</v>
      </c>
      <c r="B373" s="10" t="str">
        <f>CONCATENATE("0x", LEFT(DEC2HEX(USER_ID,2),2))</f>
        <v>0x4E</v>
      </c>
      <c r="C373" s="41"/>
      <c r="D373" s="34" t="s">
        <v>53</v>
      </c>
    </row>
    <row r="374" spans="1:4" ht="15.75" customHeight="1" x14ac:dyDescent="0.25">
      <c r="A374" s="37" t="s">
        <v>538</v>
      </c>
      <c r="B374" s="3" t="s">
        <v>75</v>
      </c>
      <c r="C374" s="41"/>
      <c r="D374" s="35" t="s">
        <v>539</v>
      </c>
    </row>
    <row r="375" spans="1:4" ht="15.75" customHeight="1" x14ac:dyDescent="0.25">
      <c r="A375" s="37"/>
      <c r="C375" s="41"/>
    </row>
    <row r="376" spans="1:4" ht="15.75" customHeight="1" x14ac:dyDescent="0.25">
      <c r="A376" s="37"/>
      <c r="C376" s="41"/>
    </row>
    <row r="377" spans="1:4" ht="15.75" customHeight="1" x14ac:dyDescent="0.25">
      <c r="A377" s="37"/>
      <c r="C377" s="41"/>
    </row>
    <row r="378" spans="1:4" ht="15.75" customHeight="1" x14ac:dyDescent="0.25">
      <c r="A378" s="37"/>
      <c r="C378" s="41"/>
    </row>
    <row r="379" spans="1:4" ht="15.75" customHeight="1" x14ac:dyDescent="0.25">
      <c r="A379" s="37"/>
      <c r="C379" s="41"/>
    </row>
    <row r="380" spans="1:4" ht="15.75" customHeight="1" x14ac:dyDescent="0.25">
      <c r="A380" s="37"/>
      <c r="C380" s="41"/>
    </row>
    <row r="381" spans="1:4" ht="15.75" customHeight="1" x14ac:dyDescent="0.25">
      <c r="A381" s="37"/>
      <c r="C381" s="41"/>
    </row>
    <row r="382" spans="1:4" ht="15.75" customHeight="1" x14ac:dyDescent="0.25">
      <c r="A382" s="37"/>
      <c r="C382" s="41"/>
    </row>
    <row r="383" spans="1:4" ht="15.75" customHeight="1" x14ac:dyDescent="0.25">
      <c r="A383" s="37"/>
      <c r="C383" s="41"/>
    </row>
    <row r="384" spans="1:4" ht="15.75" customHeight="1" x14ac:dyDescent="0.25">
      <c r="A384" s="37"/>
      <c r="C384" s="41"/>
    </row>
    <row r="385" spans="1:3" ht="15.75" customHeight="1" x14ac:dyDescent="0.25">
      <c r="A385" s="37"/>
      <c r="C385" s="41"/>
    </row>
    <row r="386" spans="1:3" ht="15.75" customHeight="1" x14ac:dyDescent="0.25">
      <c r="A386" s="37"/>
      <c r="C386" s="41"/>
    </row>
    <row r="387" spans="1:3" ht="15.75" customHeight="1" x14ac:dyDescent="0.25">
      <c r="A387" s="37"/>
      <c r="C387" s="41"/>
    </row>
    <row r="388" spans="1:3" ht="15.75" customHeight="1" x14ac:dyDescent="0.25">
      <c r="A388" s="37"/>
      <c r="C388" s="41"/>
    </row>
    <row r="389" spans="1:3" ht="15.75" customHeight="1" x14ac:dyDescent="0.25">
      <c r="A389" s="37"/>
      <c r="C389" s="41"/>
    </row>
    <row r="390" spans="1:3" ht="15.75" customHeight="1" x14ac:dyDescent="0.25">
      <c r="A390" s="37"/>
      <c r="C390" s="41"/>
    </row>
    <row r="391" spans="1:3" ht="15.75" customHeight="1" x14ac:dyDescent="0.25">
      <c r="A391" s="37"/>
      <c r="C391" s="41"/>
    </row>
    <row r="392" spans="1:3" ht="15.75" customHeight="1" x14ac:dyDescent="0.25">
      <c r="A392" s="37"/>
      <c r="C392" s="41"/>
    </row>
    <row r="393" spans="1:3" ht="15.75" customHeight="1" x14ac:dyDescent="0.25">
      <c r="A393" s="37"/>
      <c r="C393" s="41"/>
    </row>
    <row r="394" spans="1:3" ht="15.75" customHeight="1" x14ac:dyDescent="0.25">
      <c r="A394" s="37"/>
      <c r="C394" s="41"/>
    </row>
    <row r="395" spans="1:3" ht="15.75" customHeight="1" x14ac:dyDescent="0.25">
      <c r="A395" s="37"/>
      <c r="C395" s="41"/>
    </row>
    <row r="396" spans="1:3" ht="15.75" customHeight="1" x14ac:dyDescent="0.25">
      <c r="A396" s="37"/>
      <c r="C396" s="41"/>
    </row>
    <row r="397" spans="1:3" ht="15.75" customHeight="1" x14ac:dyDescent="0.25">
      <c r="A397" s="37"/>
      <c r="C397" s="41"/>
    </row>
    <row r="398" spans="1:3" ht="15.75" customHeight="1" x14ac:dyDescent="0.25">
      <c r="A398" s="37"/>
      <c r="C398" s="41"/>
    </row>
    <row r="399" spans="1:3" ht="15.75" customHeight="1" x14ac:dyDescent="0.25">
      <c r="A399" s="37"/>
      <c r="C399" s="41"/>
    </row>
    <row r="400" spans="1:3" ht="15.75" customHeight="1" x14ac:dyDescent="0.25">
      <c r="A400" s="37"/>
      <c r="C400" s="41"/>
    </row>
    <row r="401" spans="1:3" ht="15.75" customHeight="1" x14ac:dyDescent="0.25">
      <c r="A401" s="37"/>
      <c r="C401" s="41"/>
    </row>
    <row r="402" spans="1:3" ht="15.75" customHeight="1" x14ac:dyDescent="0.25">
      <c r="A402" s="37"/>
      <c r="C402" s="41"/>
    </row>
    <row r="403" spans="1:3" ht="15.75" customHeight="1" x14ac:dyDescent="0.25">
      <c r="A403" s="37"/>
      <c r="C403" s="41"/>
    </row>
    <row r="404" spans="1:3" ht="15.75" customHeight="1" x14ac:dyDescent="0.25">
      <c r="A404" s="37"/>
      <c r="C404" s="41"/>
    </row>
    <row r="405" spans="1:3" ht="15.75" customHeight="1" x14ac:dyDescent="0.25">
      <c r="A405" s="37"/>
      <c r="C405" s="41"/>
    </row>
    <row r="406" spans="1:3" ht="15.75" customHeight="1" x14ac:dyDescent="0.25">
      <c r="A406" s="37"/>
      <c r="C406" s="41"/>
    </row>
    <row r="407" spans="1:3" ht="15.75" customHeight="1" x14ac:dyDescent="0.25">
      <c r="A407" s="37"/>
      <c r="C407" s="41"/>
    </row>
    <row r="408" spans="1:3" ht="15.75" customHeight="1" x14ac:dyDescent="0.25">
      <c r="A408" s="37"/>
      <c r="C408" s="41"/>
    </row>
    <row r="409" spans="1:3" ht="15.75" customHeight="1" x14ac:dyDescent="0.25">
      <c r="A409" s="37"/>
      <c r="C409" s="41"/>
    </row>
    <row r="410" spans="1:3" ht="15.75" customHeight="1" x14ac:dyDescent="0.25">
      <c r="A410" s="37"/>
      <c r="C410" s="41"/>
    </row>
    <row r="411" spans="1:3" ht="15.75" customHeight="1" x14ac:dyDescent="0.25">
      <c r="A411" s="37"/>
      <c r="C411" s="41"/>
    </row>
    <row r="412" spans="1:3" ht="15.75" customHeight="1" x14ac:dyDescent="0.25">
      <c r="A412" s="37"/>
      <c r="C412" s="41"/>
    </row>
    <row r="413" spans="1:3" ht="15.75" customHeight="1" x14ac:dyDescent="0.25">
      <c r="A413" s="37"/>
      <c r="C413" s="41"/>
    </row>
    <row r="414" spans="1:3" ht="15.75" customHeight="1" x14ac:dyDescent="0.25">
      <c r="A414" s="37"/>
      <c r="C414" s="41"/>
    </row>
    <row r="415" spans="1:3" ht="15.75" customHeight="1" x14ac:dyDescent="0.25">
      <c r="A415" s="37"/>
      <c r="C415" s="41"/>
    </row>
    <row r="416" spans="1:3" ht="15.75" customHeight="1" x14ac:dyDescent="0.25">
      <c r="A416" s="37"/>
      <c r="C416" s="41"/>
    </row>
    <row r="417" spans="1:3" ht="15.75" customHeight="1" x14ac:dyDescent="0.25">
      <c r="A417" s="37"/>
      <c r="C417" s="41"/>
    </row>
    <row r="418" spans="1:3" ht="15.75" customHeight="1" x14ac:dyDescent="0.25">
      <c r="A418" s="37"/>
      <c r="C418" s="41"/>
    </row>
    <row r="419" spans="1:3" ht="15.75" customHeight="1" x14ac:dyDescent="0.25">
      <c r="A419" s="37"/>
      <c r="C419" s="41"/>
    </row>
    <row r="420" spans="1:3" ht="15.75" customHeight="1" x14ac:dyDescent="0.25">
      <c r="A420" s="37"/>
      <c r="C420" s="41"/>
    </row>
    <row r="421" spans="1:3" ht="15.75" customHeight="1" x14ac:dyDescent="0.25">
      <c r="A421" s="37"/>
      <c r="C421" s="41"/>
    </row>
    <row r="422" spans="1:3" ht="15.75" customHeight="1" x14ac:dyDescent="0.25">
      <c r="A422" s="37"/>
      <c r="C422" s="41"/>
    </row>
    <row r="423" spans="1:3" ht="15.75" customHeight="1" x14ac:dyDescent="0.25">
      <c r="A423" s="37"/>
      <c r="C423" s="41"/>
    </row>
    <row r="424" spans="1:3" ht="15.75" customHeight="1" x14ac:dyDescent="0.25">
      <c r="A424" s="37"/>
      <c r="C424" s="41"/>
    </row>
    <row r="425" spans="1:3" ht="15.75" customHeight="1" x14ac:dyDescent="0.25">
      <c r="A425" s="37"/>
      <c r="C425" s="41"/>
    </row>
    <row r="426" spans="1:3" ht="15.75" customHeight="1" x14ac:dyDescent="0.25">
      <c r="A426" s="37"/>
      <c r="C426" s="41"/>
    </row>
    <row r="427" spans="1:3" ht="15.75" customHeight="1" x14ac:dyDescent="0.25">
      <c r="A427" s="37"/>
      <c r="C427" s="41"/>
    </row>
    <row r="428" spans="1:3" ht="15.75" customHeight="1" x14ac:dyDescent="0.25">
      <c r="A428" s="37"/>
      <c r="C428" s="41"/>
    </row>
    <row r="429" spans="1:3" ht="15.75" customHeight="1" x14ac:dyDescent="0.25">
      <c r="A429" s="37"/>
      <c r="C429" s="41"/>
    </row>
    <row r="430" spans="1:3" ht="15.75" customHeight="1" x14ac:dyDescent="0.25">
      <c r="A430" s="37"/>
      <c r="C430" s="41"/>
    </row>
    <row r="431" spans="1:3" ht="15.75" customHeight="1" x14ac:dyDescent="0.25">
      <c r="A431" s="37"/>
      <c r="C431" s="41"/>
    </row>
    <row r="432" spans="1:3" ht="15.75" customHeight="1" x14ac:dyDescent="0.25">
      <c r="A432" s="37"/>
      <c r="C432" s="41"/>
    </row>
    <row r="433" spans="1:3" ht="15.75" customHeight="1" x14ac:dyDescent="0.25">
      <c r="A433" s="37"/>
      <c r="C433" s="41"/>
    </row>
    <row r="434" spans="1:3" ht="15.75" customHeight="1" x14ac:dyDescent="0.25">
      <c r="A434" s="37"/>
      <c r="C434" s="41"/>
    </row>
    <row r="435" spans="1:3" ht="15.75" customHeight="1" x14ac:dyDescent="0.25">
      <c r="A435" s="37"/>
      <c r="C435" s="41"/>
    </row>
    <row r="436" spans="1:3" ht="15.75" customHeight="1" x14ac:dyDescent="0.25">
      <c r="A436" s="37"/>
      <c r="C436" s="41"/>
    </row>
    <row r="437" spans="1:3" ht="15.75" customHeight="1" x14ac:dyDescent="0.25">
      <c r="A437" s="37"/>
      <c r="C437" s="41"/>
    </row>
    <row r="438" spans="1:3" ht="15.75" customHeight="1" x14ac:dyDescent="0.25">
      <c r="A438" s="37"/>
      <c r="C438" s="41"/>
    </row>
    <row r="439" spans="1:3" ht="15.75" customHeight="1" x14ac:dyDescent="0.25">
      <c r="A439" s="37"/>
      <c r="C439" s="41"/>
    </row>
    <row r="440" spans="1:3" ht="15.75" customHeight="1" x14ac:dyDescent="0.25">
      <c r="A440" s="37"/>
      <c r="C440" s="41"/>
    </row>
    <row r="441" spans="1:3" ht="15.75" customHeight="1" x14ac:dyDescent="0.25">
      <c r="A441" s="37"/>
      <c r="C441" s="41"/>
    </row>
    <row r="442" spans="1:3" ht="15.75" customHeight="1" x14ac:dyDescent="0.25">
      <c r="A442" s="37"/>
      <c r="C442" s="41"/>
    </row>
    <row r="443" spans="1:3" ht="15.75" customHeight="1" x14ac:dyDescent="0.25">
      <c r="A443" s="37"/>
      <c r="C443" s="41"/>
    </row>
    <row r="444" spans="1:3" ht="15.75" customHeight="1" x14ac:dyDescent="0.25">
      <c r="A444" s="37"/>
      <c r="C444" s="41"/>
    </row>
    <row r="445" spans="1:3" ht="15.75" customHeight="1" x14ac:dyDescent="0.25">
      <c r="A445" s="37"/>
      <c r="C445" s="41"/>
    </row>
    <row r="446" spans="1:3" ht="15.75" customHeight="1" x14ac:dyDescent="0.25">
      <c r="A446" s="37"/>
      <c r="C446" s="41"/>
    </row>
    <row r="447" spans="1:3" ht="15.75" customHeight="1" x14ac:dyDescent="0.25">
      <c r="A447" s="37"/>
      <c r="C447" s="41"/>
    </row>
    <row r="448" spans="1:3" ht="15.75" customHeight="1" x14ac:dyDescent="0.25">
      <c r="A448" s="37"/>
      <c r="C448" s="41"/>
    </row>
    <row r="449" spans="1:3" ht="15.75" customHeight="1" x14ac:dyDescent="0.25">
      <c r="A449" s="37"/>
      <c r="C449" s="41"/>
    </row>
    <row r="450" spans="1:3" ht="15.75" customHeight="1" x14ac:dyDescent="0.25">
      <c r="A450" s="37"/>
      <c r="C450" s="41"/>
    </row>
    <row r="451" spans="1:3" ht="15.75" customHeight="1" x14ac:dyDescent="0.25">
      <c r="A451" s="37"/>
      <c r="C451" s="41"/>
    </row>
    <row r="452" spans="1:3" ht="15.75" customHeight="1" x14ac:dyDescent="0.25">
      <c r="A452" s="37"/>
      <c r="C452" s="41"/>
    </row>
    <row r="453" spans="1:3" ht="15.75" customHeight="1" x14ac:dyDescent="0.25">
      <c r="A453" s="37"/>
      <c r="C453" s="41"/>
    </row>
    <row r="454" spans="1:3" ht="15.75" customHeight="1" x14ac:dyDescent="0.25">
      <c r="A454" s="37"/>
      <c r="C454" s="41"/>
    </row>
    <row r="455" spans="1:3" ht="15.75" customHeight="1" x14ac:dyDescent="0.25">
      <c r="A455" s="37"/>
      <c r="C455" s="41"/>
    </row>
    <row r="456" spans="1:3" ht="15.75" customHeight="1" x14ac:dyDescent="0.25">
      <c r="A456" s="37"/>
      <c r="C456" s="41"/>
    </row>
    <row r="457" spans="1:3" ht="15.75" customHeight="1" x14ac:dyDescent="0.25">
      <c r="A457" s="37"/>
      <c r="C457" s="41"/>
    </row>
    <row r="458" spans="1:3" ht="15.75" customHeight="1" x14ac:dyDescent="0.25">
      <c r="A458" s="37"/>
      <c r="C458" s="41"/>
    </row>
    <row r="459" spans="1:3" ht="15.75" customHeight="1" x14ac:dyDescent="0.25">
      <c r="A459" s="37"/>
      <c r="C459" s="41"/>
    </row>
    <row r="460" spans="1:3" ht="15.75" customHeight="1" x14ac:dyDescent="0.25">
      <c r="A460" s="37"/>
      <c r="C460" s="41"/>
    </row>
    <row r="461" spans="1:3" ht="15.75" customHeight="1" x14ac:dyDescent="0.25">
      <c r="A461" s="37"/>
      <c r="C461" s="41"/>
    </row>
    <row r="462" spans="1:3" ht="15.75" customHeight="1" x14ac:dyDescent="0.25">
      <c r="A462" s="37"/>
      <c r="C462" s="41"/>
    </row>
    <row r="463" spans="1:3" ht="15.75" customHeight="1" x14ac:dyDescent="0.25">
      <c r="A463" s="37"/>
      <c r="C463" s="41"/>
    </row>
    <row r="464" spans="1:3" ht="15.75" customHeight="1" x14ac:dyDescent="0.25">
      <c r="A464" s="37"/>
      <c r="C464" s="41"/>
    </row>
    <row r="465" spans="1:3" ht="15.75" customHeight="1" x14ac:dyDescent="0.25">
      <c r="A465" s="37"/>
      <c r="C465" s="41"/>
    </row>
    <row r="466" spans="1:3" ht="15.75" customHeight="1" x14ac:dyDescent="0.25">
      <c r="A466" s="37"/>
      <c r="C466" s="41"/>
    </row>
    <row r="467" spans="1:3" ht="15.75" customHeight="1" x14ac:dyDescent="0.25">
      <c r="A467" s="37"/>
      <c r="C467" s="41"/>
    </row>
    <row r="468" spans="1:3" ht="15.75" customHeight="1" x14ac:dyDescent="0.25">
      <c r="A468" s="37"/>
      <c r="C468" s="41"/>
    </row>
    <row r="469" spans="1:3" ht="15.75" customHeight="1" x14ac:dyDescent="0.25">
      <c r="A469" s="37"/>
      <c r="C469" s="41"/>
    </row>
    <row r="470" spans="1:3" ht="15.75" customHeight="1" x14ac:dyDescent="0.25">
      <c r="A470" s="37"/>
      <c r="C470" s="41"/>
    </row>
    <row r="471" spans="1:3" ht="15.75" customHeight="1" x14ac:dyDescent="0.25">
      <c r="A471" s="37"/>
      <c r="C471" s="41"/>
    </row>
    <row r="472" spans="1:3" ht="15.75" customHeight="1" x14ac:dyDescent="0.25">
      <c r="A472" s="37"/>
      <c r="C472" s="41"/>
    </row>
    <row r="473" spans="1:3" ht="15.75" customHeight="1" x14ac:dyDescent="0.25">
      <c r="A473" s="37"/>
      <c r="C473" s="41"/>
    </row>
    <row r="474" spans="1:3" ht="15.75" customHeight="1" x14ac:dyDescent="0.25">
      <c r="A474" s="37"/>
      <c r="C474" s="41"/>
    </row>
    <row r="475" spans="1:3" ht="15.75" customHeight="1" x14ac:dyDescent="0.25">
      <c r="A475" s="37"/>
      <c r="C475" s="41"/>
    </row>
    <row r="476" spans="1:3" ht="15.75" customHeight="1" x14ac:dyDescent="0.25">
      <c r="A476" s="37"/>
      <c r="C476" s="41"/>
    </row>
    <row r="477" spans="1:3" ht="15.75" customHeight="1" x14ac:dyDescent="0.25">
      <c r="A477" s="37"/>
      <c r="C477" s="41"/>
    </row>
    <row r="478" spans="1:3" ht="15.75" customHeight="1" x14ac:dyDescent="0.25">
      <c r="A478" s="37"/>
      <c r="C478" s="41"/>
    </row>
    <row r="479" spans="1:3" ht="15.75" customHeight="1" x14ac:dyDescent="0.25">
      <c r="A479" s="37"/>
      <c r="C479" s="41"/>
    </row>
    <row r="480" spans="1:3" ht="15.75" customHeight="1" x14ac:dyDescent="0.25">
      <c r="A480" s="37"/>
      <c r="C480" s="41"/>
    </row>
    <row r="481" spans="1:3" ht="15.75" customHeight="1" x14ac:dyDescent="0.25">
      <c r="A481" s="37"/>
      <c r="C481" s="41"/>
    </row>
    <row r="482" spans="1:3" ht="15.75" customHeight="1" x14ac:dyDescent="0.25">
      <c r="A482" s="37"/>
      <c r="C482" s="41"/>
    </row>
    <row r="483" spans="1:3" ht="15.75" customHeight="1" x14ac:dyDescent="0.25">
      <c r="A483" s="37"/>
      <c r="C483" s="41"/>
    </row>
    <row r="484" spans="1:3" ht="15.75" customHeight="1" x14ac:dyDescent="0.25">
      <c r="A484" s="37"/>
      <c r="C484" s="41"/>
    </row>
    <row r="485" spans="1:3" ht="15.75" customHeight="1" x14ac:dyDescent="0.25">
      <c r="A485" s="37"/>
      <c r="C485" s="41"/>
    </row>
    <row r="486" spans="1:3" ht="15.75" customHeight="1" x14ac:dyDescent="0.25">
      <c r="A486" s="37"/>
      <c r="C486" s="41"/>
    </row>
    <row r="487" spans="1:3" ht="15.75" customHeight="1" x14ac:dyDescent="0.25">
      <c r="A487" s="37"/>
      <c r="C487" s="41"/>
    </row>
    <row r="488" spans="1:3" ht="15.75" customHeight="1" x14ac:dyDescent="0.25">
      <c r="A488" s="37"/>
      <c r="C488" s="41"/>
    </row>
    <row r="489" spans="1:3" ht="15.75" customHeight="1" x14ac:dyDescent="0.25">
      <c r="A489" s="37"/>
      <c r="C489" s="41"/>
    </row>
    <row r="490" spans="1:3" ht="15.75" customHeight="1" x14ac:dyDescent="0.25">
      <c r="A490" s="37"/>
      <c r="C490" s="41"/>
    </row>
    <row r="491" spans="1:3" ht="15.75" customHeight="1" x14ac:dyDescent="0.25">
      <c r="A491" s="37"/>
      <c r="C491" s="41"/>
    </row>
    <row r="492" spans="1:3" ht="15.75" customHeight="1" x14ac:dyDescent="0.25">
      <c r="A492" s="37"/>
      <c r="C492" s="41"/>
    </row>
    <row r="493" spans="1:3" ht="15.75" customHeight="1" x14ac:dyDescent="0.25">
      <c r="A493" s="37"/>
      <c r="C493" s="41"/>
    </row>
    <row r="494" spans="1:3" ht="15.75" customHeight="1" x14ac:dyDescent="0.25">
      <c r="A494" s="37"/>
      <c r="C494" s="41"/>
    </row>
    <row r="495" spans="1:3" ht="15.75" customHeight="1" x14ac:dyDescent="0.25">
      <c r="A495" s="37"/>
      <c r="C495" s="41"/>
    </row>
    <row r="496" spans="1:3" ht="15.75" customHeight="1" x14ac:dyDescent="0.25">
      <c r="A496" s="37"/>
      <c r="C496" s="41"/>
    </row>
    <row r="497" spans="1:3" ht="15.75" customHeight="1" x14ac:dyDescent="0.25">
      <c r="A497" s="37"/>
      <c r="C497" s="41"/>
    </row>
    <row r="498" spans="1:3" ht="15.75" customHeight="1" x14ac:dyDescent="0.25">
      <c r="A498" s="37"/>
      <c r="C498" s="41"/>
    </row>
    <row r="499" spans="1:3" ht="15.75" customHeight="1" x14ac:dyDescent="0.25">
      <c r="A499" s="37"/>
      <c r="C499" s="41"/>
    </row>
    <row r="500" spans="1:3" ht="15.75" customHeight="1" x14ac:dyDescent="0.25">
      <c r="A500" s="37"/>
      <c r="C500" s="41"/>
    </row>
    <row r="501" spans="1:3" ht="15.75" customHeight="1" x14ac:dyDescent="0.25">
      <c r="A501" s="37"/>
      <c r="C501" s="41"/>
    </row>
    <row r="502" spans="1:3" ht="15.75" customHeight="1" x14ac:dyDescent="0.25">
      <c r="A502" s="37"/>
      <c r="C502" s="41"/>
    </row>
    <row r="503" spans="1:3" ht="15.75" customHeight="1" x14ac:dyDescent="0.25">
      <c r="A503" s="37"/>
      <c r="C503" s="41"/>
    </row>
    <row r="504" spans="1:3" ht="15.75" customHeight="1" x14ac:dyDescent="0.25">
      <c r="A504" s="37"/>
      <c r="C504" s="41"/>
    </row>
    <row r="505" spans="1:3" ht="15.75" customHeight="1" x14ac:dyDescent="0.25">
      <c r="A505" s="37"/>
      <c r="C505" s="41"/>
    </row>
    <row r="506" spans="1:3" ht="15.75" customHeight="1" x14ac:dyDescent="0.25">
      <c r="A506" s="37"/>
      <c r="C506" s="41"/>
    </row>
    <row r="507" spans="1:3" ht="15.75" customHeight="1" x14ac:dyDescent="0.25">
      <c r="A507" s="37"/>
      <c r="C507" s="41"/>
    </row>
    <row r="508" spans="1:3" ht="15.75" customHeight="1" x14ac:dyDescent="0.25">
      <c r="A508" s="37"/>
      <c r="C508" s="41"/>
    </row>
    <row r="509" spans="1:3" ht="15.75" customHeight="1" x14ac:dyDescent="0.25">
      <c r="A509" s="37"/>
      <c r="C509" s="41"/>
    </row>
    <row r="510" spans="1:3" ht="15.75" customHeight="1" x14ac:dyDescent="0.25">
      <c r="A510" s="37"/>
      <c r="C510" s="41"/>
    </row>
    <row r="511" spans="1:3" ht="15.75" customHeight="1" x14ac:dyDescent="0.25">
      <c r="A511" s="37"/>
      <c r="C511" s="41"/>
    </row>
    <row r="512" spans="1:3" ht="15.75" customHeight="1" x14ac:dyDescent="0.25">
      <c r="A512" s="37"/>
      <c r="C512" s="41"/>
    </row>
    <row r="513" spans="1:3" ht="15.75" customHeight="1" x14ac:dyDescent="0.25">
      <c r="A513" s="37"/>
      <c r="C513" s="41"/>
    </row>
    <row r="514" spans="1:3" ht="15.75" customHeight="1" x14ac:dyDescent="0.25">
      <c r="A514" s="37"/>
      <c r="C514" s="41"/>
    </row>
    <row r="515" spans="1:3" ht="15.75" customHeight="1" x14ac:dyDescent="0.25">
      <c r="A515" s="37"/>
      <c r="C515" s="41"/>
    </row>
    <row r="516" spans="1:3" ht="15.75" customHeight="1" x14ac:dyDescent="0.25">
      <c r="A516" s="37"/>
      <c r="C516" s="41"/>
    </row>
    <row r="517" spans="1:3" ht="15.75" customHeight="1" x14ac:dyDescent="0.25">
      <c r="A517" s="37"/>
      <c r="C517" s="41"/>
    </row>
    <row r="518" spans="1:3" ht="15.75" customHeight="1" x14ac:dyDescent="0.25">
      <c r="A518" s="37"/>
      <c r="C518" s="41"/>
    </row>
    <row r="519" spans="1:3" ht="15.75" customHeight="1" x14ac:dyDescent="0.25">
      <c r="A519" s="37"/>
      <c r="C519" s="41"/>
    </row>
    <row r="520" spans="1:3" ht="15.75" customHeight="1" x14ac:dyDescent="0.25">
      <c r="A520" s="37"/>
      <c r="C520" s="41"/>
    </row>
    <row r="521" spans="1:3" ht="15.75" customHeight="1" x14ac:dyDescent="0.25">
      <c r="A521" s="37"/>
      <c r="C521" s="41"/>
    </row>
    <row r="522" spans="1:3" ht="15.75" customHeight="1" x14ac:dyDescent="0.25">
      <c r="A522" s="37"/>
      <c r="C522" s="41"/>
    </row>
    <row r="523" spans="1:3" ht="15.75" customHeight="1" x14ac:dyDescent="0.25">
      <c r="A523" s="37"/>
      <c r="C523" s="41"/>
    </row>
    <row r="524" spans="1:3" ht="15.75" customHeight="1" x14ac:dyDescent="0.25">
      <c r="A524" s="37"/>
      <c r="C524" s="41"/>
    </row>
    <row r="525" spans="1:3" ht="15.75" customHeight="1" x14ac:dyDescent="0.25">
      <c r="A525" s="37"/>
      <c r="C525" s="41"/>
    </row>
    <row r="526" spans="1:3" ht="15.75" customHeight="1" x14ac:dyDescent="0.25">
      <c r="A526" s="37"/>
      <c r="C526" s="41"/>
    </row>
    <row r="527" spans="1:3" ht="15.75" customHeight="1" x14ac:dyDescent="0.25">
      <c r="A527" s="37"/>
      <c r="C527" s="41"/>
    </row>
    <row r="528" spans="1:3" ht="15.75" customHeight="1" x14ac:dyDescent="0.25">
      <c r="A528" s="37"/>
      <c r="C528" s="41"/>
    </row>
    <row r="529" spans="1:3" ht="15.75" customHeight="1" x14ac:dyDescent="0.25">
      <c r="A529" s="37"/>
      <c r="C529" s="41"/>
    </row>
    <row r="530" spans="1:3" ht="15.75" customHeight="1" x14ac:dyDescent="0.25">
      <c r="A530" s="37"/>
      <c r="C530" s="41"/>
    </row>
    <row r="531" spans="1:3" ht="15.75" customHeight="1" x14ac:dyDescent="0.25">
      <c r="A531" s="37"/>
      <c r="C531" s="41"/>
    </row>
    <row r="532" spans="1:3" ht="15.75" customHeight="1" x14ac:dyDescent="0.25">
      <c r="A532" s="37"/>
      <c r="C532" s="41"/>
    </row>
    <row r="533" spans="1:3" ht="15.75" customHeight="1" x14ac:dyDescent="0.25">
      <c r="A533" s="37"/>
      <c r="C533" s="41"/>
    </row>
    <row r="534" spans="1:3" ht="15.75" customHeight="1" x14ac:dyDescent="0.25">
      <c r="A534" s="37"/>
      <c r="C534" s="41"/>
    </row>
    <row r="535" spans="1:3" ht="15.75" customHeight="1" x14ac:dyDescent="0.25">
      <c r="A535" s="37"/>
      <c r="C535" s="41"/>
    </row>
    <row r="536" spans="1:3" ht="15.75" customHeight="1" x14ac:dyDescent="0.25">
      <c r="A536" s="37"/>
      <c r="C536" s="41"/>
    </row>
    <row r="537" spans="1:3" ht="15.75" customHeight="1" x14ac:dyDescent="0.25">
      <c r="A537" s="37"/>
      <c r="C537" s="41"/>
    </row>
    <row r="538" spans="1:3" ht="15.75" customHeight="1" x14ac:dyDescent="0.25">
      <c r="A538" s="37"/>
      <c r="C538" s="41"/>
    </row>
    <row r="539" spans="1:3" ht="15.75" customHeight="1" x14ac:dyDescent="0.25">
      <c r="A539" s="37"/>
      <c r="C539" s="41"/>
    </row>
    <row r="540" spans="1:3" ht="15.75" customHeight="1" x14ac:dyDescent="0.25">
      <c r="A540" s="37"/>
      <c r="C540" s="41"/>
    </row>
    <row r="541" spans="1:3" ht="15.75" customHeight="1" x14ac:dyDescent="0.25">
      <c r="A541" s="37"/>
      <c r="C541" s="41"/>
    </row>
    <row r="542" spans="1:3" ht="15.75" customHeight="1" x14ac:dyDescent="0.25">
      <c r="A542" s="37"/>
      <c r="C542" s="41"/>
    </row>
    <row r="543" spans="1:3" ht="15.75" customHeight="1" x14ac:dyDescent="0.25">
      <c r="A543" s="37"/>
      <c r="C543" s="41"/>
    </row>
    <row r="544" spans="1:3" ht="15.75" customHeight="1" x14ac:dyDescent="0.25">
      <c r="A544" s="37"/>
      <c r="C544" s="41"/>
    </row>
    <row r="545" spans="1:3" ht="15.75" customHeight="1" x14ac:dyDescent="0.25">
      <c r="A545" s="37"/>
      <c r="C545" s="41"/>
    </row>
    <row r="546" spans="1:3" ht="15.75" customHeight="1" x14ac:dyDescent="0.25">
      <c r="A546" s="37"/>
      <c r="C546" s="41"/>
    </row>
    <row r="547" spans="1:3" ht="15.75" customHeight="1" x14ac:dyDescent="0.25">
      <c r="A547" s="37"/>
      <c r="C547" s="41"/>
    </row>
    <row r="548" spans="1:3" ht="15.75" customHeight="1" x14ac:dyDescent="0.25">
      <c r="A548" s="37"/>
      <c r="C548" s="41"/>
    </row>
    <row r="549" spans="1:3" ht="15.75" customHeight="1" x14ac:dyDescent="0.25">
      <c r="A549" s="37"/>
      <c r="C549" s="41"/>
    </row>
    <row r="550" spans="1:3" ht="15.75" customHeight="1" x14ac:dyDescent="0.25">
      <c r="A550" s="37"/>
      <c r="C550" s="41"/>
    </row>
    <row r="551" spans="1:3" ht="15.75" customHeight="1" x14ac:dyDescent="0.25">
      <c r="A551" s="37"/>
      <c r="C551" s="41"/>
    </row>
    <row r="552" spans="1:3" ht="15.75" customHeight="1" x14ac:dyDescent="0.25">
      <c r="A552" s="37"/>
      <c r="C552" s="41"/>
    </row>
    <row r="553" spans="1:3" ht="15.75" customHeight="1" x14ac:dyDescent="0.25">
      <c r="A553" s="37"/>
      <c r="C553" s="41"/>
    </row>
    <row r="554" spans="1:3" ht="15.75" customHeight="1" x14ac:dyDescent="0.25">
      <c r="A554" s="37"/>
      <c r="C554" s="41"/>
    </row>
    <row r="555" spans="1:3" ht="15.75" customHeight="1" x14ac:dyDescent="0.25">
      <c r="A555" s="37"/>
      <c r="C555" s="41"/>
    </row>
    <row r="556" spans="1:3" ht="15.75" customHeight="1" x14ac:dyDescent="0.25">
      <c r="A556" s="37"/>
      <c r="C556" s="41"/>
    </row>
    <row r="557" spans="1:3" ht="15.75" customHeight="1" x14ac:dyDescent="0.25">
      <c r="A557" s="37"/>
      <c r="C557" s="41"/>
    </row>
    <row r="558" spans="1:3" ht="15.75" customHeight="1" x14ac:dyDescent="0.25">
      <c r="A558" s="37"/>
      <c r="C558" s="41"/>
    </row>
    <row r="559" spans="1:3" ht="15.75" customHeight="1" x14ac:dyDescent="0.25">
      <c r="A559" s="37"/>
      <c r="C559" s="41"/>
    </row>
    <row r="560" spans="1:3" ht="15.75" customHeight="1" x14ac:dyDescent="0.25">
      <c r="A560" s="37"/>
      <c r="C560" s="41"/>
    </row>
    <row r="561" spans="1:3" ht="15.75" customHeight="1" x14ac:dyDescent="0.25">
      <c r="A561" s="37"/>
      <c r="C561" s="41"/>
    </row>
    <row r="562" spans="1:3" ht="15.75" customHeight="1" x14ac:dyDescent="0.25">
      <c r="A562" s="37"/>
      <c r="C562" s="41"/>
    </row>
    <row r="563" spans="1:3" ht="15.75" customHeight="1" x14ac:dyDescent="0.25">
      <c r="A563" s="37"/>
      <c r="C563" s="41"/>
    </row>
    <row r="564" spans="1:3" ht="15.75" customHeight="1" x14ac:dyDescent="0.25">
      <c r="A564" s="37"/>
      <c r="C564" s="41"/>
    </row>
    <row r="565" spans="1:3" ht="15.75" customHeight="1" x14ac:dyDescent="0.25">
      <c r="A565" s="37"/>
      <c r="C565" s="41"/>
    </row>
    <row r="566" spans="1:3" ht="15.75" customHeight="1" x14ac:dyDescent="0.25">
      <c r="A566" s="37"/>
      <c r="C566" s="41"/>
    </row>
    <row r="567" spans="1:3" ht="15.75" customHeight="1" x14ac:dyDescent="0.25">
      <c r="A567" s="37"/>
      <c r="C567" s="41"/>
    </row>
    <row r="568" spans="1:3" ht="15.75" customHeight="1" x14ac:dyDescent="0.25">
      <c r="A568" s="37"/>
      <c r="C568" s="41"/>
    </row>
    <row r="569" spans="1:3" ht="15.75" customHeight="1" x14ac:dyDescent="0.25">
      <c r="A569" s="37"/>
      <c r="C569" s="41"/>
    </row>
    <row r="570" spans="1:3" ht="15.75" customHeight="1" x14ac:dyDescent="0.25">
      <c r="A570" s="37"/>
      <c r="C570" s="41"/>
    </row>
    <row r="571" spans="1:3" ht="15.75" customHeight="1" x14ac:dyDescent="0.25">
      <c r="A571" s="37"/>
      <c r="C571" s="41"/>
    </row>
    <row r="572" spans="1:3" ht="15.75" customHeight="1" x14ac:dyDescent="0.25">
      <c r="A572" s="37"/>
      <c r="C572" s="41"/>
    </row>
    <row r="573" spans="1:3" ht="15.75" customHeight="1" x14ac:dyDescent="0.25">
      <c r="A573" s="37"/>
      <c r="C573" s="41"/>
    </row>
    <row r="574" spans="1:3" ht="15.75" customHeight="1" x14ac:dyDescent="0.25">
      <c r="A574" s="37"/>
      <c r="C574" s="41"/>
    </row>
    <row r="575" spans="1:3" ht="15.75" customHeight="1" x14ac:dyDescent="0.25">
      <c r="A575" s="37"/>
      <c r="C575" s="41"/>
    </row>
    <row r="576" spans="1:3" ht="15.75" customHeight="1" x14ac:dyDescent="0.25">
      <c r="A576" s="37"/>
      <c r="C576" s="41"/>
    </row>
    <row r="577" spans="1:3" ht="15.75" customHeight="1" x14ac:dyDescent="0.25">
      <c r="A577" s="37"/>
      <c r="C577" s="41"/>
    </row>
    <row r="578" spans="1:3" ht="15.75" customHeight="1" x14ac:dyDescent="0.25">
      <c r="A578" s="37"/>
      <c r="C578" s="41"/>
    </row>
    <row r="579" spans="1:3" ht="15.75" customHeight="1" x14ac:dyDescent="0.25">
      <c r="A579" s="37"/>
      <c r="C579" s="41"/>
    </row>
    <row r="580" spans="1:3" ht="15.75" customHeight="1" x14ac:dyDescent="0.25">
      <c r="A580" s="37"/>
      <c r="C580" s="41"/>
    </row>
    <row r="581" spans="1:3" ht="15.75" customHeight="1" x14ac:dyDescent="0.25">
      <c r="A581" s="37"/>
      <c r="C581" s="41"/>
    </row>
    <row r="582" spans="1:3" ht="15.75" customHeight="1" x14ac:dyDescent="0.25">
      <c r="A582" s="37"/>
      <c r="C582" s="41"/>
    </row>
    <row r="583" spans="1:3" ht="15.75" customHeight="1" x14ac:dyDescent="0.25">
      <c r="A583" s="37"/>
      <c r="C583" s="41"/>
    </row>
    <row r="584" spans="1:3" ht="15.75" customHeight="1" x14ac:dyDescent="0.25">
      <c r="A584" s="37"/>
      <c r="C584" s="41"/>
    </row>
    <row r="585" spans="1:3" ht="15.75" customHeight="1" x14ac:dyDescent="0.25">
      <c r="A585" s="37"/>
      <c r="C585" s="41"/>
    </row>
    <row r="586" spans="1:3" ht="15.75" customHeight="1" x14ac:dyDescent="0.25">
      <c r="A586" s="37"/>
      <c r="C586" s="41"/>
    </row>
    <row r="587" spans="1:3" ht="15.75" customHeight="1" x14ac:dyDescent="0.25">
      <c r="A587" s="37"/>
      <c r="C587" s="41"/>
    </row>
    <row r="588" spans="1:3" ht="15.75" customHeight="1" x14ac:dyDescent="0.25">
      <c r="A588" s="37"/>
      <c r="C588" s="41"/>
    </row>
    <row r="589" spans="1:3" ht="15.75" customHeight="1" x14ac:dyDescent="0.25">
      <c r="A589" s="37"/>
      <c r="C589" s="41"/>
    </row>
    <row r="590" spans="1:3" ht="15.75" customHeight="1" x14ac:dyDescent="0.25">
      <c r="A590" s="37"/>
      <c r="C590" s="41"/>
    </row>
    <row r="591" spans="1:3" ht="15.75" customHeight="1" x14ac:dyDescent="0.25">
      <c r="A591" s="37"/>
      <c r="C591" s="41"/>
    </row>
    <row r="592" spans="1:3" ht="15.75" customHeight="1" x14ac:dyDescent="0.25">
      <c r="A592" s="37"/>
      <c r="C592" s="41"/>
    </row>
    <row r="593" spans="1:3" ht="15.75" customHeight="1" x14ac:dyDescent="0.25">
      <c r="A593" s="37"/>
      <c r="C593" s="41"/>
    </row>
    <row r="594" spans="1:3" ht="15.75" customHeight="1" x14ac:dyDescent="0.25">
      <c r="A594" s="37"/>
      <c r="C594" s="41"/>
    </row>
    <row r="595" spans="1:3" ht="15.75" customHeight="1" x14ac:dyDescent="0.25">
      <c r="A595" s="37"/>
      <c r="C595" s="41"/>
    </row>
    <row r="596" spans="1:3" ht="15.75" customHeight="1" x14ac:dyDescent="0.25">
      <c r="A596" s="37"/>
      <c r="C596" s="41"/>
    </row>
    <row r="597" spans="1:3" ht="15.75" customHeight="1" x14ac:dyDescent="0.25">
      <c r="A597" s="37"/>
      <c r="C597" s="41"/>
    </row>
    <row r="598" spans="1:3" ht="15.75" customHeight="1" x14ac:dyDescent="0.25">
      <c r="A598" s="37"/>
      <c r="C598" s="41"/>
    </row>
    <row r="599" spans="1:3" ht="15.75" customHeight="1" x14ac:dyDescent="0.25">
      <c r="A599" s="37"/>
      <c r="C599" s="41"/>
    </row>
    <row r="600" spans="1:3" ht="15.75" customHeight="1" x14ac:dyDescent="0.25">
      <c r="A600" s="37"/>
      <c r="C600" s="41"/>
    </row>
    <row r="601" spans="1:3" ht="15.75" customHeight="1" x14ac:dyDescent="0.25">
      <c r="A601" s="37"/>
      <c r="C601" s="41"/>
    </row>
    <row r="602" spans="1:3" ht="15.75" customHeight="1" x14ac:dyDescent="0.25">
      <c r="A602" s="37"/>
      <c r="C602" s="41"/>
    </row>
    <row r="603" spans="1:3" ht="15.75" customHeight="1" x14ac:dyDescent="0.25">
      <c r="A603" s="37"/>
      <c r="C603" s="41"/>
    </row>
    <row r="604" spans="1:3" ht="15.75" customHeight="1" x14ac:dyDescent="0.25">
      <c r="A604" s="37"/>
      <c r="C604" s="41"/>
    </row>
    <row r="605" spans="1:3" ht="15.75" customHeight="1" x14ac:dyDescent="0.25">
      <c r="A605" s="37"/>
      <c r="C605" s="41"/>
    </row>
    <row r="606" spans="1:3" ht="15.75" customHeight="1" x14ac:dyDescent="0.25">
      <c r="A606" s="37"/>
      <c r="C606" s="41"/>
    </row>
    <row r="607" spans="1:3" ht="15.75" customHeight="1" x14ac:dyDescent="0.25">
      <c r="A607" s="37"/>
      <c r="C607" s="41"/>
    </row>
    <row r="608" spans="1:3" ht="15.75" customHeight="1" x14ac:dyDescent="0.25">
      <c r="A608" s="37"/>
      <c r="C608" s="41"/>
    </row>
    <row r="609" spans="1:3" ht="15.75" customHeight="1" x14ac:dyDescent="0.25">
      <c r="A609" s="37"/>
      <c r="C609" s="41"/>
    </row>
    <row r="610" spans="1:3" ht="15.75" customHeight="1" x14ac:dyDescent="0.25">
      <c r="A610" s="37"/>
      <c r="C610" s="41"/>
    </row>
    <row r="611" spans="1:3" ht="15.75" customHeight="1" x14ac:dyDescent="0.25">
      <c r="A611" s="37"/>
      <c r="C611" s="41"/>
    </row>
    <row r="612" spans="1:3" ht="15.75" customHeight="1" x14ac:dyDescent="0.25">
      <c r="A612" s="37"/>
      <c r="C612" s="41"/>
    </row>
    <row r="613" spans="1:3" ht="15.75" customHeight="1" x14ac:dyDescent="0.25">
      <c r="A613" s="37"/>
      <c r="C613" s="41"/>
    </row>
    <row r="614" spans="1:3" ht="15.75" customHeight="1" x14ac:dyDescent="0.25">
      <c r="A614" s="37"/>
      <c r="C614" s="41"/>
    </row>
    <row r="615" spans="1:3" ht="15.75" customHeight="1" x14ac:dyDescent="0.25">
      <c r="A615" s="37"/>
      <c r="C615" s="41"/>
    </row>
    <row r="616" spans="1:3" ht="15.75" customHeight="1" x14ac:dyDescent="0.25">
      <c r="A616" s="37"/>
      <c r="C616" s="41"/>
    </row>
    <row r="617" spans="1:3" ht="15.75" customHeight="1" x14ac:dyDescent="0.25">
      <c r="A617" s="37"/>
      <c r="C617" s="41"/>
    </row>
    <row r="618" spans="1:3" ht="15.75" customHeight="1" x14ac:dyDescent="0.25">
      <c r="A618" s="37"/>
      <c r="C618" s="41"/>
    </row>
    <row r="619" spans="1:3" ht="15.75" customHeight="1" x14ac:dyDescent="0.25">
      <c r="A619" s="37"/>
      <c r="C619" s="41"/>
    </row>
    <row r="620" spans="1:3" ht="15.75" customHeight="1" x14ac:dyDescent="0.25">
      <c r="A620" s="37"/>
      <c r="C620" s="41"/>
    </row>
    <row r="621" spans="1:3" ht="15.75" customHeight="1" x14ac:dyDescent="0.25">
      <c r="A621" s="37"/>
      <c r="C621" s="41"/>
    </row>
    <row r="622" spans="1:3" ht="15.75" customHeight="1" x14ac:dyDescent="0.25">
      <c r="A622" s="37"/>
      <c r="C622" s="41"/>
    </row>
    <row r="623" spans="1:3" ht="15.75" customHeight="1" x14ac:dyDescent="0.25">
      <c r="A623" s="37"/>
      <c r="C623" s="41"/>
    </row>
    <row r="624" spans="1:3" ht="15.75" customHeight="1" x14ac:dyDescent="0.25">
      <c r="A624" s="37"/>
      <c r="C624" s="41"/>
    </row>
    <row r="625" spans="1:3" ht="15.75" customHeight="1" x14ac:dyDescent="0.25">
      <c r="A625" s="37"/>
      <c r="C625" s="41"/>
    </row>
    <row r="626" spans="1:3" ht="15.75" customHeight="1" x14ac:dyDescent="0.25">
      <c r="A626" s="37"/>
      <c r="C626" s="41"/>
    </row>
    <row r="627" spans="1:3" ht="15.75" customHeight="1" x14ac:dyDescent="0.25">
      <c r="A627" s="37"/>
      <c r="C627" s="41"/>
    </row>
    <row r="628" spans="1:3" ht="15.75" customHeight="1" x14ac:dyDescent="0.25">
      <c r="A628" s="37"/>
      <c r="C628" s="41"/>
    </row>
    <row r="629" spans="1:3" ht="15.75" customHeight="1" x14ac:dyDescent="0.25">
      <c r="A629" s="37"/>
      <c r="C629" s="41"/>
    </row>
    <row r="630" spans="1:3" ht="15.75" customHeight="1" x14ac:dyDescent="0.25">
      <c r="A630" s="37"/>
      <c r="C630" s="41"/>
    </row>
    <row r="631" spans="1:3" ht="15.75" customHeight="1" x14ac:dyDescent="0.25">
      <c r="A631" s="37"/>
      <c r="C631" s="41"/>
    </row>
    <row r="632" spans="1:3" ht="15.75" customHeight="1" x14ac:dyDescent="0.25">
      <c r="A632" s="37"/>
      <c r="C632" s="41"/>
    </row>
    <row r="633" spans="1:3" ht="15.75" customHeight="1" x14ac:dyDescent="0.25">
      <c r="A633" s="37"/>
      <c r="C633" s="41"/>
    </row>
    <row r="634" spans="1:3" ht="15.75" customHeight="1" x14ac:dyDescent="0.25">
      <c r="A634" s="37"/>
      <c r="C634" s="41"/>
    </row>
    <row r="635" spans="1:3" ht="15.75" customHeight="1" x14ac:dyDescent="0.25">
      <c r="A635" s="37"/>
      <c r="C635" s="41"/>
    </row>
    <row r="636" spans="1:3" ht="15.75" customHeight="1" x14ac:dyDescent="0.25">
      <c r="A636" s="37"/>
      <c r="C636" s="41"/>
    </row>
    <row r="637" spans="1:3" ht="15.75" customHeight="1" x14ac:dyDescent="0.25">
      <c r="A637" s="37"/>
      <c r="C637" s="41"/>
    </row>
    <row r="638" spans="1:3" ht="15.75" customHeight="1" x14ac:dyDescent="0.25">
      <c r="A638" s="37"/>
      <c r="C638" s="41"/>
    </row>
    <row r="639" spans="1:3" ht="15.75" customHeight="1" x14ac:dyDescent="0.25">
      <c r="A639" s="37"/>
      <c r="C639" s="41"/>
    </row>
    <row r="640" spans="1:3" ht="15.75" customHeight="1" x14ac:dyDescent="0.25">
      <c r="A640" s="37"/>
      <c r="C640" s="41"/>
    </row>
    <row r="641" spans="1:3" ht="15.75" customHeight="1" x14ac:dyDescent="0.25">
      <c r="A641" s="37"/>
      <c r="C641" s="41"/>
    </row>
    <row r="642" spans="1:3" ht="15.75" customHeight="1" x14ac:dyDescent="0.25">
      <c r="A642" s="37"/>
      <c r="C642" s="41"/>
    </row>
    <row r="643" spans="1:3" ht="15.75" customHeight="1" x14ac:dyDescent="0.25">
      <c r="A643" s="37"/>
      <c r="C643" s="41"/>
    </row>
    <row r="644" spans="1:3" ht="15.75" customHeight="1" x14ac:dyDescent="0.25">
      <c r="A644" s="37"/>
      <c r="C644" s="41"/>
    </row>
    <row r="645" spans="1:3" ht="15.75" customHeight="1" x14ac:dyDescent="0.25">
      <c r="A645" s="37"/>
      <c r="C645" s="41"/>
    </row>
    <row r="646" spans="1:3" ht="15.75" customHeight="1" x14ac:dyDescent="0.25">
      <c r="A646" s="37"/>
      <c r="C646" s="41"/>
    </row>
    <row r="647" spans="1:3" ht="15.75" customHeight="1" x14ac:dyDescent="0.25">
      <c r="A647" s="37"/>
      <c r="C647" s="41"/>
    </row>
    <row r="648" spans="1:3" ht="15.75" customHeight="1" x14ac:dyDescent="0.25">
      <c r="A648" s="37"/>
      <c r="C648" s="41"/>
    </row>
    <row r="649" spans="1:3" ht="15.75" customHeight="1" x14ac:dyDescent="0.25">
      <c r="A649" s="37"/>
      <c r="C649" s="41"/>
    </row>
    <row r="650" spans="1:3" ht="15.75" customHeight="1" x14ac:dyDescent="0.25">
      <c r="A650" s="37"/>
      <c r="C650" s="41"/>
    </row>
    <row r="651" spans="1:3" ht="15.75" customHeight="1" x14ac:dyDescent="0.25">
      <c r="A651" s="37"/>
      <c r="C651" s="41"/>
    </row>
    <row r="652" spans="1:3" ht="15.75" customHeight="1" x14ac:dyDescent="0.25">
      <c r="A652" s="37"/>
      <c r="C652" s="41"/>
    </row>
    <row r="653" spans="1:3" ht="15.75" customHeight="1" x14ac:dyDescent="0.25">
      <c r="A653" s="37"/>
      <c r="C653" s="41"/>
    </row>
    <row r="654" spans="1:3" ht="15.75" customHeight="1" x14ac:dyDescent="0.25">
      <c r="A654" s="37"/>
      <c r="C654" s="41"/>
    </row>
    <row r="655" spans="1:3" ht="15.75" customHeight="1" x14ac:dyDescent="0.25">
      <c r="A655" s="37"/>
      <c r="C655" s="41"/>
    </row>
    <row r="656" spans="1:3" ht="15.75" customHeight="1" x14ac:dyDescent="0.25">
      <c r="A656" s="37"/>
      <c r="C656" s="41"/>
    </row>
    <row r="657" spans="1:3" ht="15.75" customHeight="1" x14ac:dyDescent="0.25">
      <c r="A657" s="37"/>
      <c r="C657" s="41"/>
    </row>
    <row r="658" spans="1:3" ht="15.75" customHeight="1" x14ac:dyDescent="0.25">
      <c r="A658" s="37"/>
      <c r="C658" s="41"/>
    </row>
    <row r="659" spans="1:3" ht="15.75" customHeight="1" x14ac:dyDescent="0.25">
      <c r="A659" s="37"/>
      <c r="C659" s="41"/>
    </row>
    <row r="660" spans="1:3" ht="15.75" customHeight="1" x14ac:dyDescent="0.25">
      <c r="A660" s="37"/>
      <c r="C660" s="41"/>
    </row>
    <row r="661" spans="1:3" ht="15.75" customHeight="1" x14ac:dyDescent="0.25">
      <c r="A661" s="37"/>
      <c r="C661" s="41"/>
    </row>
    <row r="662" spans="1:3" ht="15.75" customHeight="1" x14ac:dyDescent="0.25">
      <c r="A662" s="37"/>
      <c r="C662" s="41"/>
    </row>
    <row r="663" spans="1:3" ht="15.75" customHeight="1" x14ac:dyDescent="0.25">
      <c r="A663" s="37"/>
      <c r="C663" s="41"/>
    </row>
    <row r="664" spans="1:3" ht="15.75" customHeight="1" x14ac:dyDescent="0.25">
      <c r="A664" s="37"/>
      <c r="C664" s="41"/>
    </row>
    <row r="665" spans="1:3" ht="15.75" customHeight="1" x14ac:dyDescent="0.25">
      <c r="A665" s="37"/>
      <c r="C665" s="41"/>
    </row>
    <row r="666" spans="1:3" ht="15.75" customHeight="1" x14ac:dyDescent="0.25">
      <c r="A666" s="37"/>
      <c r="C666" s="41"/>
    </row>
    <row r="667" spans="1:3" ht="15.75" customHeight="1" x14ac:dyDescent="0.25">
      <c r="A667" s="37"/>
      <c r="C667" s="41"/>
    </row>
    <row r="668" spans="1:3" ht="15.75" customHeight="1" x14ac:dyDescent="0.25">
      <c r="A668" s="37"/>
      <c r="C668" s="41"/>
    </row>
    <row r="669" spans="1:3" ht="15.75" customHeight="1" x14ac:dyDescent="0.25">
      <c r="A669" s="37"/>
      <c r="C669" s="41"/>
    </row>
    <row r="670" spans="1:3" ht="15.75" customHeight="1" x14ac:dyDescent="0.25">
      <c r="A670" s="37"/>
      <c r="C670" s="41"/>
    </row>
    <row r="671" spans="1:3" ht="15.75" customHeight="1" x14ac:dyDescent="0.25">
      <c r="A671" s="37"/>
      <c r="C671" s="41"/>
    </row>
    <row r="672" spans="1:3" ht="15.75" customHeight="1" x14ac:dyDescent="0.25">
      <c r="A672" s="37"/>
      <c r="C672" s="41"/>
    </row>
    <row r="673" spans="1:3" ht="15.75" customHeight="1" x14ac:dyDescent="0.25">
      <c r="A673" s="37"/>
      <c r="C673" s="41"/>
    </row>
    <row r="674" spans="1:3" ht="15.75" customHeight="1" x14ac:dyDescent="0.25">
      <c r="A674" s="37"/>
      <c r="C674" s="41"/>
    </row>
    <row r="675" spans="1:3" ht="15.75" customHeight="1" x14ac:dyDescent="0.25">
      <c r="A675" s="37"/>
      <c r="C675" s="41"/>
    </row>
    <row r="676" spans="1:3" ht="15.75" customHeight="1" x14ac:dyDescent="0.25">
      <c r="A676" s="37"/>
      <c r="C676" s="41"/>
    </row>
    <row r="677" spans="1:3" ht="15.75" customHeight="1" x14ac:dyDescent="0.25">
      <c r="A677" s="37"/>
      <c r="C677" s="41"/>
    </row>
    <row r="678" spans="1:3" ht="15.75" customHeight="1" x14ac:dyDescent="0.25">
      <c r="A678" s="37"/>
      <c r="C678" s="41"/>
    </row>
    <row r="679" spans="1:3" ht="15.75" customHeight="1" x14ac:dyDescent="0.25">
      <c r="A679" s="37"/>
      <c r="C679" s="41"/>
    </row>
    <row r="680" spans="1:3" ht="15.75" customHeight="1" x14ac:dyDescent="0.25">
      <c r="A680" s="37"/>
      <c r="C680" s="41"/>
    </row>
    <row r="681" spans="1:3" ht="15.75" customHeight="1" x14ac:dyDescent="0.25">
      <c r="A681" s="37"/>
      <c r="C681" s="41"/>
    </row>
    <row r="682" spans="1:3" ht="15.75" customHeight="1" x14ac:dyDescent="0.25">
      <c r="A682" s="37"/>
      <c r="C682" s="41"/>
    </row>
    <row r="683" spans="1:3" ht="15.75" customHeight="1" x14ac:dyDescent="0.25">
      <c r="A683" s="37"/>
      <c r="C683" s="41"/>
    </row>
    <row r="684" spans="1:3" ht="15.75" customHeight="1" x14ac:dyDescent="0.25">
      <c r="A684" s="37"/>
      <c r="C684" s="41"/>
    </row>
    <row r="685" spans="1:3" ht="15.75" customHeight="1" x14ac:dyDescent="0.25">
      <c r="A685" s="37"/>
      <c r="C685" s="41"/>
    </row>
    <row r="686" spans="1:3" ht="15.75" customHeight="1" x14ac:dyDescent="0.25">
      <c r="A686" s="37"/>
      <c r="C686" s="41"/>
    </row>
    <row r="687" spans="1:3" ht="15.75" customHeight="1" x14ac:dyDescent="0.25">
      <c r="A687" s="37"/>
      <c r="C687" s="41"/>
    </row>
    <row r="688" spans="1:3" ht="15.75" customHeight="1" x14ac:dyDescent="0.25">
      <c r="A688" s="37"/>
      <c r="C688" s="41"/>
    </row>
    <row r="689" spans="1:3" ht="15.75" customHeight="1" x14ac:dyDescent="0.25">
      <c r="A689" s="37"/>
      <c r="C689" s="41"/>
    </row>
    <row r="690" spans="1:3" ht="15.75" customHeight="1" x14ac:dyDescent="0.25">
      <c r="A690" s="37"/>
      <c r="C690" s="41"/>
    </row>
    <row r="691" spans="1:3" ht="15.75" customHeight="1" x14ac:dyDescent="0.25">
      <c r="A691" s="37"/>
      <c r="C691" s="41"/>
    </row>
    <row r="692" spans="1:3" ht="15.75" customHeight="1" x14ac:dyDescent="0.25">
      <c r="A692" s="37"/>
      <c r="C692" s="41"/>
    </row>
    <row r="693" spans="1:3" ht="15.75" customHeight="1" x14ac:dyDescent="0.25">
      <c r="A693" s="37"/>
      <c r="C693" s="41"/>
    </row>
    <row r="694" spans="1:3" ht="15.75" customHeight="1" x14ac:dyDescent="0.25">
      <c r="A694" s="37"/>
      <c r="C694" s="41"/>
    </row>
    <row r="695" spans="1:3" ht="15.75" customHeight="1" x14ac:dyDescent="0.25">
      <c r="A695" s="37"/>
      <c r="C695" s="41"/>
    </row>
    <row r="696" spans="1:3" ht="15.75" customHeight="1" x14ac:dyDescent="0.25">
      <c r="A696" s="37"/>
      <c r="C696" s="41"/>
    </row>
    <row r="697" spans="1:3" ht="15.75" customHeight="1" x14ac:dyDescent="0.25">
      <c r="A697" s="37"/>
      <c r="C697" s="41"/>
    </row>
    <row r="698" spans="1:3" ht="15.75" customHeight="1" x14ac:dyDescent="0.25">
      <c r="A698" s="37"/>
      <c r="C698" s="41"/>
    </row>
    <row r="699" spans="1:3" ht="15.75" customHeight="1" x14ac:dyDescent="0.25">
      <c r="A699" s="37"/>
      <c r="C699" s="41"/>
    </row>
    <row r="700" spans="1:3" ht="15.75" customHeight="1" x14ac:dyDescent="0.25">
      <c r="A700" s="37"/>
      <c r="C700" s="41"/>
    </row>
    <row r="701" spans="1:3" ht="15.75" customHeight="1" x14ac:dyDescent="0.25">
      <c r="A701" s="37"/>
      <c r="C701" s="41"/>
    </row>
    <row r="702" spans="1:3" ht="15.75" customHeight="1" x14ac:dyDescent="0.25">
      <c r="A702" s="37"/>
      <c r="C702" s="41"/>
    </row>
    <row r="703" spans="1:3" ht="15.75" customHeight="1" x14ac:dyDescent="0.25">
      <c r="A703" s="37"/>
      <c r="C703" s="41"/>
    </row>
    <row r="704" spans="1:3" ht="15.75" customHeight="1" x14ac:dyDescent="0.25">
      <c r="A704" s="37"/>
      <c r="C704" s="41"/>
    </row>
    <row r="705" spans="1:3" ht="15.75" customHeight="1" x14ac:dyDescent="0.25">
      <c r="A705" s="37"/>
      <c r="C705" s="41"/>
    </row>
    <row r="706" spans="1:3" ht="15.75" customHeight="1" x14ac:dyDescent="0.25">
      <c r="A706" s="37"/>
      <c r="C706" s="41"/>
    </row>
    <row r="707" spans="1:3" ht="15.75" customHeight="1" x14ac:dyDescent="0.25">
      <c r="A707" s="37"/>
      <c r="C707" s="41"/>
    </row>
    <row r="708" spans="1:3" ht="15.75" customHeight="1" x14ac:dyDescent="0.25">
      <c r="A708" s="37"/>
      <c r="C708" s="41"/>
    </row>
    <row r="709" spans="1:3" ht="15.75" customHeight="1" x14ac:dyDescent="0.25">
      <c r="A709" s="37"/>
      <c r="C709" s="41"/>
    </row>
    <row r="710" spans="1:3" ht="15.75" customHeight="1" x14ac:dyDescent="0.25">
      <c r="A710" s="37"/>
      <c r="C710" s="41"/>
    </row>
    <row r="711" spans="1:3" ht="15.75" customHeight="1" x14ac:dyDescent="0.25">
      <c r="A711" s="37"/>
      <c r="C711" s="41"/>
    </row>
    <row r="712" spans="1:3" ht="15.75" customHeight="1" x14ac:dyDescent="0.25">
      <c r="A712" s="37"/>
      <c r="C712" s="41"/>
    </row>
    <row r="713" spans="1:3" ht="15.75" customHeight="1" x14ac:dyDescent="0.25">
      <c r="A713" s="37"/>
      <c r="C713" s="41"/>
    </row>
    <row r="714" spans="1:3" ht="15.75" customHeight="1" x14ac:dyDescent="0.25">
      <c r="A714" s="37"/>
      <c r="C714" s="41"/>
    </row>
    <row r="715" spans="1:3" ht="15.75" customHeight="1" x14ac:dyDescent="0.25">
      <c r="A715" s="37"/>
      <c r="C715" s="41"/>
    </row>
    <row r="716" spans="1:3" ht="15.75" customHeight="1" x14ac:dyDescent="0.25">
      <c r="A716" s="37"/>
      <c r="C716" s="41"/>
    </row>
    <row r="717" spans="1:3" ht="15.75" customHeight="1" x14ac:dyDescent="0.25">
      <c r="A717" s="37"/>
      <c r="C717" s="41"/>
    </row>
    <row r="718" spans="1:3" ht="15.75" customHeight="1" x14ac:dyDescent="0.25">
      <c r="A718" s="37"/>
      <c r="C718" s="41"/>
    </row>
    <row r="719" spans="1:3" ht="15.75" customHeight="1" x14ac:dyDescent="0.25">
      <c r="A719" s="37"/>
      <c r="C719" s="41"/>
    </row>
    <row r="720" spans="1:3" ht="15.75" customHeight="1" x14ac:dyDescent="0.25">
      <c r="A720" s="37"/>
      <c r="C720" s="41"/>
    </row>
    <row r="721" spans="1:3" ht="15.75" customHeight="1" x14ac:dyDescent="0.25">
      <c r="A721" s="37"/>
      <c r="C721" s="41"/>
    </row>
    <row r="722" spans="1:3" ht="15.75" customHeight="1" x14ac:dyDescent="0.25">
      <c r="A722" s="37"/>
      <c r="C722" s="41"/>
    </row>
    <row r="723" spans="1:3" ht="15.75" customHeight="1" x14ac:dyDescent="0.25">
      <c r="A723" s="37"/>
      <c r="C723" s="41"/>
    </row>
    <row r="724" spans="1:3" ht="15.75" customHeight="1" x14ac:dyDescent="0.25">
      <c r="A724" s="37"/>
      <c r="C724" s="41"/>
    </row>
    <row r="725" spans="1:3" ht="15.75" customHeight="1" x14ac:dyDescent="0.25">
      <c r="A725" s="37"/>
      <c r="C725" s="41"/>
    </row>
    <row r="726" spans="1:3" ht="15.75" customHeight="1" x14ac:dyDescent="0.25">
      <c r="A726" s="37"/>
      <c r="C726" s="41"/>
    </row>
    <row r="727" spans="1:3" ht="15.75" customHeight="1" x14ac:dyDescent="0.25">
      <c r="A727" s="37"/>
      <c r="C727" s="41"/>
    </row>
    <row r="728" spans="1:3" ht="15.75" customHeight="1" x14ac:dyDescent="0.25">
      <c r="A728" s="37"/>
      <c r="C728" s="41"/>
    </row>
    <row r="729" spans="1:3" ht="15.75" customHeight="1" x14ac:dyDescent="0.25">
      <c r="A729" s="37"/>
      <c r="C729" s="41"/>
    </row>
    <row r="730" spans="1:3" ht="15.75" customHeight="1" x14ac:dyDescent="0.25">
      <c r="A730" s="37"/>
      <c r="C730" s="41"/>
    </row>
    <row r="731" spans="1:3" ht="15.75" customHeight="1" x14ac:dyDescent="0.25">
      <c r="A731" s="37"/>
      <c r="C731" s="41"/>
    </row>
    <row r="732" spans="1:3" ht="15.75" customHeight="1" x14ac:dyDescent="0.25">
      <c r="A732" s="37"/>
      <c r="C732" s="41"/>
    </row>
    <row r="733" spans="1:3" ht="15.75" customHeight="1" x14ac:dyDescent="0.25">
      <c r="A733" s="37"/>
      <c r="C733" s="41"/>
    </row>
    <row r="734" spans="1:3" ht="15.75" customHeight="1" x14ac:dyDescent="0.25">
      <c r="A734" s="37"/>
      <c r="C734" s="41"/>
    </row>
    <row r="735" spans="1:3" ht="15.75" customHeight="1" x14ac:dyDescent="0.25">
      <c r="A735" s="37"/>
      <c r="C735" s="41"/>
    </row>
    <row r="736" spans="1:3" ht="15.75" customHeight="1" x14ac:dyDescent="0.25">
      <c r="A736" s="37"/>
      <c r="C736" s="41"/>
    </row>
    <row r="737" spans="1:3" ht="15.75" customHeight="1" x14ac:dyDescent="0.25">
      <c r="A737" s="37"/>
      <c r="C737" s="41"/>
    </row>
    <row r="738" spans="1:3" ht="15.75" customHeight="1" x14ac:dyDescent="0.25">
      <c r="A738" s="37"/>
      <c r="C738" s="41"/>
    </row>
    <row r="739" spans="1:3" ht="15.75" customHeight="1" x14ac:dyDescent="0.25">
      <c r="A739" s="37"/>
      <c r="C739" s="41"/>
    </row>
    <row r="740" spans="1:3" ht="15.75" customHeight="1" x14ac:dyDescent="0.25">
      <c r="A740" s="37"/>
      <c r="C740" s="41"/>
    </row>
    <row r="741" spans="1:3" ht="15.75" customHeight="1" x14ac:dyDescent="0.25">
      <c r="A741" s="37"/>
      <c r="C741" s="41"/>
    </row>
    <row r="742" spans="1:3" ht="15.75" customHeight="1" x14ac:dyDescent="0.25">
      <c r="A742" s="37"/>
      <c r="C742" s="41"/>
    </row>
    <row r="743" spans="1:3" ht="15.75" customHeight="1" x14ac:dyDescent="0.25">
      <c r="A743" s="37"/>
      <c r="C743" s="41"/>
    </row>
    <row r="744" spans="1:3" ht="15.75" customHeight="1" x14ac:dyDescent="0.25">
      <c r="A744" s="37"/>
      <c r="C744" s="41"/>
    </row>
    <row r="745" spans="1:3" ht="15.75" customHeight="1" x14ac:dyDescent="0.25">
      <c r="A745" s="37"/>
      <c r="C745" s="41"/>
    </row>
    <row r="746" spans="1:3" ht="15.75" customHeight="1" x14ac:dyDescent="0.25">
      <c r="A746" s="37"/>
      <c r="C746" s="41"/>
    </row>
    <row r="747" spans="1:3" ht="15.75" customHeight="1" x14ac:dyDescent="0.25">
      <c r="A747" s="37"/>
      <c r="C747" s="41"/>
    </row>
    <row r="748" spans="1:3" ht="15.75" customHeight="1" x14ac:dyDescent="0.25">
      <c r="A748" s="37"/>
      <c r="C748" s="41"/>
    </row>
    <row r="749" spans="1:3" ht="15.75" customHeight="1" x14ac:dyDescent="0.25">
      <c r="A749" s="37"/>
      <c r="C749" s="41"/>
    </row>
    <row r="750" spans="1:3" ht="15.75" customHeight="1" x14ac:dyDescent="0.25">
      <c r="A750" s="37"/>
      <c r="C750" s="41"/>
    </row>
    <row r="751" spans="1:3" ht="15.75" customHeight="1" x14ac:dyDescent="0.25">
      <c r="A751" s="37"/>
      <c r="C751" s="41"/>
    </row>
    <row r="752" spans="1:3" ht="15.75" customHeight="1" x14ac:dyDescent="0.25">
      <c r="A752" s="37"/>
      <c r="C752" s="41"/>
    </row>
    <row r="753" spans="1:3" ht="15.75" customHeight="1" x14ac:dyDescent="0.25">
      <c r="A753" s="37"/>
      <c r="C753" s="41"/>
    </row>
    <row r="754" spans="1:3" ht="15.75" customHeight="1" x14ac:dyDescent="0.25">
      <c r="A754" s="37"/>
      <c r="C754" s="41"/>
    </row>
    <row r="755" spans="1:3" ht="15.75" customHeight="1" x14ac:dyDescent="0.25">
      <c r="A755" s="37"/>
      <c r="C755" s="41"/>
    </row>
    <row r="756" spans="1:3" ht="15.75" customHeight="1" x14ac:dyDescent="0.25">
      <c r="A756" s="37"/>
      <c r="C756" s="41"/>
    </row>
    <row r="757" spans="1:3" ht="15.75" customHeight="1" x14ac:dyDescent="0.25">
      <c r="A757" s="37"/>
      <c r="C757" s="41"/>
    </row>
    <row r="758" spans="1:3" ht="15.75" customHeight="1" x14ac:dyDescent="0.25">
      <c r="A758" s="37"/>
      <c r="C758" s="41"/>
    </row>
    <row r="759" spans="1:3" ht="15.75" customHeight="1" x14ac:dyDescent="0.25">
      <c r="A759" s="37"/>
      <c r="C759" s="41"/>
    </row>
    <row r="760" spans="1:3" ht="15.75" customHeight="1" x14ac:dyDescent="0.25">
      <c r="A760" s="37"/>
      <c r="C760" s="41"/>
    </row>
    <row r="761" spans="1:3" ht="15.75" customHeight="1" x14ac:dyDescent="0.25">
      <c r="A761" s="37"/>
      <c r="C761" s="41"/>
    </row>
    <row r="762" spans="1:3" ht="15.75" customHeight="1" x14ac:dyDescent="0.25">
      <c r="A762" s="37"/>
      <c r="C762" s="41"/>
    </row>
    <row r="763" spans="1:3" ht="15.75" customHeight="1" x14ac:dyDescent="0.25">
      <c r="A763" s="37"/>
      <c r="C763" s="41"/>
    </row>
    <row r="764" spans="1:3" ht="15.75" customHeight="1" x14ac:dyDescent="0.25">
      <c r="A764" s="37"/>
      <c r="C764" s="41"/>
    </row>
    <row r="765" spans="1:3" ht="15.75" customHeight="1" x14ac:dyDescent="0.25">
      <c r="A765" s="37"/>
      <c r="C765" s="41"/>
    </row>
    <row r="766" spans="1:3" ht="15.75" customHeight="1" x14ac:dyDescent="0.25">
      <c r="A766" s="37"/>
      <c r="C766" s="41"/>
    </row>
    <row r="767" spans="1:3" ht="15.75" customHeight="1" x14ac:dyDescent="0.25">
      <c r="A767" s="37"/>
      <c r="C767" s="41"/>
    </row>
    <row r="768" spans="1:3" ht="15.75" customHeight="1" x14ac:dyDescent="0.25">
      <c r="A768" s="37"/>
      <c r="C768" s="41"/>
    </row>
    <row r="769" spans="1:3" ht="15.75" customHeight="1" x14ac:dyDescent="0.25">
      <c r="A769" s="37"/>
      <c r="C769" s="41"/>
    </row>
    <row r="770" spans="1:3" ht="15.75" customHeight="1" x14ac:dyDescent="0.25">
      <c r="A770" s="37"/>
      <c r="C770" s="41"/>
    </row>
    <row r="771" spans="1:3" ht="15.75" customHeight="1" x14ac:dyDescent="0.25">
      <c r="A771" s="37"/>
      <c r="C771" s="41"/>
    </row>
    <row r="772" spans="1:3" ht="15.75" customHeight="1" x14ac:dyDescent="0.25">
      <c r="A772" s="37"/>
      <c r="C772" s="41"/>
    </row>
    <row r="773" spans="1:3" ht="15.75" customHeight="1" x14ac:dyDescent="0.25">
      <c r="A773" s="37"/>
      <c r="C773" s="41"/>
    </row>
    <row r="774" spans="1:3" ht="15.75" customHeight="1" x14ac:dyDescent="0.25">
      <c r="A774" s="37"/>
      <c r="C774" s="41"/>
    </row>
    <row r="775" spans="1:3" ht="15.75" customHeight="1" x14ac:dyDescent="0.25">
      <c r="A775" s="37"/>
      <c r="C775" s="41"/>
    </row>
    <row r="776" spans="1:3" ht="15.75" customHeight="1" x14ac:dyDescent="0.25">
      <c r="A776" s="37"/>
      <c r="C776" s="41"/>
    </row>
    <row r="777" spans="1:3" ht="15.75" customHeight="1" x14ac:dyDescent="0.25">
      <c r="A777" s="37"/>
      <c r="C777" s="41"/>
    </row>
    <row r="778" spans="1:3" ht="15.75" customHeight="1" x14ac:dyDescent="0.25">
      <c r="A778" s="37"/>
      <c r="C778" s="41"/>
    </row>
    <row r="779" spans="1:3" ht="15.75" customHeight="1" x14ac:dyDescent="0.25">
      <c r="A779" s="37"/>
      <c r="C779" s="41"/>
    </row>
    <row r="780" spans="1:3" ht="15.75" customHeight="1" x14ac:dyDescent="0.25">
      <c r="A780" s="37"/>
      <c r="C780" s="41"/>
    </row>
    <row r="781" spans="1:3" ht="15.75" customHeight="1" x14ac:dyDescent="0.25">
      <c r="A781" s="37"/>
      <c r="C781" s="41"/>
    </row>
    <row r="782" spans="1:3" ht="15.75" customHeight="1" x14ac:dyDescent="0.25">
      <c r="A782" s="37"/>
      <c r="C782" s="41"/>
    </row>
    <row r="783" spans="1:3" ht="15.75" customHeight="1" x14ac:dyDescent="0.25">
      <c r="A783" s="37"/>
      <c r="C783" s="41"/>
    </row>
    <row r="784" spans="1:3" ht="15.75" customHeight="1" x14ac:dyDescent="0.25">
      <c r="A784" s="37"/>
      <c r="C784" s="41"/>
    </row>
    <row r="785" spans="1:3" ht="15.75" customHeight="1" x14ac:dyDescent="0.25">
      <c r="A785" s="37"/>
      <c r="C785" s="41"/>
    </row>
    <row r="786" spans="1:3" ht="15.75" customHeight="1" x14ac:dyDescent="0.25">
      <c r="A786" s="37"/>
      <c r="C786" s="41"/>
    </row>
    <row r="787" spans="1:3" ht="15.75" customHeight="1" x14ac:dyDescent="0.25">
      <c r="A787" s="37"/>
      <c r="C787" s="41"/>
    </row>
    <row r="788" spans="1:3" ht="15.75" customHeight="1" x14ac:dyDescent="0.25">
      <c r="A788" s="37"/>
      <c r="C788" s="41"/>
    </row>
    <row r="789" spans="1:3" ht="15.75" customHeight="1" x14ac:dyDescent="0.25">
      <c r="A789" s="37"/>
      <c r="C789" s="41"/>
    </row>
    <row r="790" spans="1:3" ht="15.75" customHeight="1" x14ac:dyDescent="0.25">
      <c r="A790" s="37"/>
      <c r="C790" s="41"/>
    </row>
    <row r="791" spans="1:3" ht="15.75" customHeight="1" x14ac:dyDescent="0.25">
      <c r="A791" s="37"/>
      <c r="C791" s="41"/>
    </row>
    <row r="792" spans="1:3" ht="15.75" customHeight="1" x14ac:dyDescent="0.25">
      <c r="A792" s="37"/>
      <c r="C792" s="41"/>
    </row>
    <row r="793" spans="1:3" ht="15.75" customHeight="1" x14ac:dyDescent="0.25">
      <c r="A793" s="37"/>
      <c r="C793" s="41"/>
    </row>
    <row r="794" spans="1:3" ht="15.75" customHeight="1" x14ac:dyDescent="0.25">
      <c r="A794" s="37"/>
      <c r="C794" s="41"/>
    </row>
    <row r="795" spans="1:3" ht="15.75" customHeight="1" x14ac:dyDescent="0.25">
      <c r="A795" s="37"/>
      <c r="C795" s="41"/>
    </row>
    <row r="796" spans="1:3" ht="15.75" customHeight="1" x14ac:dyDescent="0.25">
      <c r="A796" s="37"/>
      <c r="C796" s="41"/>
    </row>
    <row r="797" spans="1:3" ht="15.75" customHeight="1" x14ac:dyDescent="0.25">
      <c r="A797" s="37"/>
      <c r="C797" s="41"/>
    </row>
    <row r="798" spans="1:3" ht="15.75" customHeight="1" x14ac:dyDescent="0.25">
      <c r="A798" s="37"/>
      <c r="C798" s="41"/>
    </row>
    <row r="799" spans="1:3" ht="15.75" customHeight="1" x14ac:dyDescent="0.25">
      <c r="A799" s="37"/>
      <c r="C799" s="41"/>
    </row>
    <row r="800" spans="1:3" ht="15.75" customHeight="1" x14ac:dyDescent="0.25">
      <c r="A800" s="37"/>
      <c r="C800" s="41"/>
    </row>
    <row r="801" spans="1:3" ht="15.75" customHeight="1" x14ac:dyDescent="0.25">
      <c r="A801" s="37"/>
      <c r="C801" s="41"/>
    </row>
    <row r="802" spans="1:3" ht="15.75" customHeight="1" x14ac:dyDescent="0.25">
      <c r="A802" s="37"/>
      <c r="C802" s="41"/>
    </row>
    <row r="803" spans="1:3" ht="15.75" customHeight="1" x14ac:dyDescent="0.25">
      <c r="A803" s="37"/>
      <c r="C803" s="41"/>
    </row>
    <row r="804" spans="1:3" ht="15.75" customHeight="1" x14ac:dyDescent="0.25">
      <c r="A804" s="37"/>
      <c r="C804" s="41"/>
    </row>
    <row r="805" spans="1:3" ht="15.75" customHeight="1" x14ac:dyDescent="0.25">
      <c r="A805" s="37"/>
      <c r="C805" s="41"/>
    </row>
    <row r="806" spans="1:3" ht="15.75" customHeight="1" x14ac:dyDescent="0.25">
      <c r="A806" s="37"/>
      <c r="C806" s="41"/>
    </row>
    <row r="807" spans="1:3" ht="15.75" customHeight="1" x14ac:dyDescent="0.25">
      <c r="A807" s="37"/>
      <c r="C807" s="41"/>
    </row>
    <row r="808" spans="1:3" ht="15.75" customHeight="1" x14ac:dyDescent="0.25">
      <c r="A808" s="37"/>
      <c r="C808" s="41"/>
    </row>
    <row r="809" spans="1:3" ht="15.75" customHeight="1" x14ac:dyDescent="0.25">
      <c r="A809" s="37"/>
      <c r="C809" s="41"/>
    </row>
    <row r="810" spans="1:3" ht="15.75" customHeight="1" x14ac:dyDescent="0.25">
      <c r="A810" s="37"/>
      <c r="C810" s="41"/>
    </row>
    <row r="811" spans="1:3" ht="15.75" customHeight="1" x14ac:dyDescent="0.25">
      <c r="A811" s="37"/>
      <c r="C811" s="41"/>
    </row>
    <row r="812" spans="1:3" ht="15.75" customHeight="1" x14ac:dyDescent="0.25">
      <c r="A812" s="37"/>
      <c r="C812" s="41"/>
    </row>
    <row r="813" spans="1:3" ht="15.75" customHeight="1" x14ac:dyDescent="0.25">
      <c r="A813" s="37"/>
      <c r="C813" s="41"/>
    </row>
    <row r="814" spans="1:3" ht="15.75" customHeight="1" x14ac:dyDescent="0.25">
      <c r="A814" s="37"/>
      <c r="C814" s="41"/>
    </row>
    <row r="815" spans="1:3" ht="15.75" customHeight="1" x14ac:dyDescent="0.25">
      <c r="A815" s="37"/>
      <c r="C815" s="41"/>
    </row>
    <row r="816" spans="1:3" ht="15.75" customHeight="1" x14ac:dyDescent="0.25">
      <c r="A816" s="37"/>
      <c r="C816" s="41"/>
    </row>
    <row r="817" spans="1:3" ht="15.75" customHeight="1" x14ac:dyDescent="0.25">
      <c r="A817" s="37"/>
      <c r="C817" s="41"/>
    </row>
    <row r="818" spans="1:3" ht="15.75" customHeight="1" x14ac:dyDescent="0.25">
      <c r="A818" s="37"/>
      <c r="C818" s="41"/>
    </row>
    <row r="819" spans="1:3" ht="15.75" customHeight="1" x14ac:dyDescent="0.25">
      <c r="A819" s="37"/>
      <c r="C819" s="41"/>
    </row>
    <row r="820" spans="1:3" ht="15.75" customHeight="1" x14ac:dyDescent="0.25">
      <c r="A820" s="37"/>
      <c r="C820" s="41"/>
    </row>
    <row r="821" spans="1:3" ht="15.75" customHeight="1" x14ac:dyDescent="0.25">
      <c r="A821" s="37"/>
      <c r="C821" s="41"/>
    </row>
    <row r="822" spans="1:3" ht="15.75" customHeight="1" x14ac:dyDescent="0.25">
      <c r="A822" s="37"/>
      <c r="C822" s="41"/>
    </row>
    <row r="823" spans="1:3" ht="15.75" customHeight="1" x14ac:dyDescent="0.25">
      <c r="A823" s="37"/>
      <c r="C823" s="41"/>
    </row>
    <row r="824" spans="1:3" ht="15.75" customHeight="1" x14ac:dyDescent="0.25">
      <c r="A824" s="37"/>
      <c r="C824" s="41"/>
    </row>
    <row r="825" spans="1:3" ht="15.75" customHeight="1" x14ac:dyDescent="0.25">
      <c r="A825" s="37"/>
      <c r="C825" s="41"/>
    </row>
    <row r="826" spans="1:3" ht="15.75" customHeight="1" x14ac:dyDescent="0.25">
      <c r="A826" s="37"/>
      <c r="C826" s="41"/>
    </row>
    <row r="827" spans="1:3" ht="15.75" customHeight="1" x14ac:dyDescent="0.25">
      <c r="A827" s="37"/>
      <c r="C827" s="41"/>
    </row>
    <row r="828" spans="1:3" ht="15.75" customHeight="1" x14ac:dyDescent="0.25">
      <c r="A828" s="37"/>
      <c r="C828" s="41"/>
    </row>
    <row r="829" spans="1:3" ht="15.75" customHeight="1" x14ac:dyDescent="0.25">
      <c r="A829" s="37"/>
      <c r="C829" s="41"/>
    </row>
    <row r="830" spans="1:3" ht="15.75" customHeight="1" x14ac:dyDescent="0.25">
      <c r="A830" s="37"/>
      <c r="C830" s="41"/>
    </row>
    <row r="831" spans="1:3" ht="15.75" customHeight="1" x14ac:dyDescent="0.25">
      <c r="A831" s="37"/>
      <c r="C831" s="41"/>
    </row>
    <row r="832" spans="1:3" ht="15.75" customHeight="1" x14ac:dyDescent="0.25">
      <c r="A832" s="37"/>
      <c r="C832" s="41"/>
    </row>
    <row r="833" spans="1:3" ht="15.75" customHeight="1" x14ac:dyDescent="0.25">
      <c r="A833" s="37"/>
      <c r="C833" s="41"/>
    </row>
    <row r="834" spans="1:3" ht="15.75" customHeight="1" x14ac:dyDescent="0.25">
      <c r="A834" s="37"/>
      <c r="C834" s="41"/>
    </row>
    <row r="835" spans="1:3" ht="15.75" customHeight="1" x14ac:dyDescent="0.25">
      <c r="A835" s="37"/>
      <c r="C835" s="41"/>
    </row>
    <row r="836" spans="1:3" ht="15.75" customHeight="1" x14ac:dyDescent="0.25">
      <c r="A836" s="37"/>
      <c r="C836" s="41"/>
    </row>
    <row r="837" spans="1:3" ht="15.75" customHeight="1" x14ac:dyDescent="0.25">
      <c r="A837" s="37"/>
      <c r="C837" s="41"/>
    </row>
    <row r="838" spans="1:3" ht="15.75" customHeight="1" x14ac:dyDescent="0.25">
      <c r="A838" s="37"/>
      <c r="C838" s="41"/>
    </row>
    <row r="839" spans="1:3" ht="15.75" customHeight="1" x14ac:dyDescent="0.25">
      <c r="A839" s="37"/>
      <c r="C839" s="41"/>
    </row>
    <row r="840" spans="1:3" ht="15.75" customHeight="1" x14ac:dyDescent="0.25">
      <c r="A840" s="37"/>
      <c r="C840" s="41"/>
    </row>
    <row r="841" spans="1:3" ht="15.75" customHeight="1" x14ac:dyDescent="0.25">
      <c r="A841" s="37"/>
      <c r="C841" s="41"/>
    </row>
    <row r="842" spans="1:3" ht="15.75" customHeight="1" x14ac:dyDescent="0.25">
      <c r="A842" s="37"/>
      <c r="C842" s="41"/>
    </row>
    <row r="843" spans="1:3" ht="15.75" customHeight="1" x14ac:dyDescent="0.25">
      <c r="A843" s="37"/>
      <c r="C843" s="41"/>
    </row>
    <row r="844" spans="1:3" ht="15.75" customHeight="1" x14ac:dyDescent="0.25">
      <c r="A844" s="37"/>
      <c r="C844" s="41"/>
    </row>
    <row r="845" spans="1:3" ht="15.75" customHeight="1" x14ac:dyDescent="0.25">
      <c r="A845" s="37"/>
      <c r="C845" s="41"/>
    </row>
    <row r="846" spans="1:3" ht="15.75" customHeight="1" x14ac:dyDescent="0.25">
      <c r="A846" s="37"/>
      <c r="C846" s="41"/>
    </row>
    <row r="847" spans="1:3" ht="15.75" customHeight="1" x14ac:dyDescent="0.25">
      <c r="A847" s="37"/>
      <c r="C847" s="41"/>
    </row>
    <row r="848" spans="1:3" ht="15.75" customHeight="1" x14ac:dyDescent="0.25">
      <c r="A848" s="37"/>
      <c r="C848" s="41"/>
    </row>
    <row r="849" spans="1:3" ht="15.75" customHeight="1" x14ac:dyDescent="0.25">
      <c r="A849" s="37"/>
      <c r="C849" s="41"/>
    </row>
    <row r="850" spans="1:3" ht="15.75" customHeight="1" x14ac:dyDescent="0.25">
      <c r="A850" s="37"/>
      <c r="C850" s="41"/>
    </row>
    <row r="851" spans="1:3" ht="15.75" customHeight="1" x14ac:dyDescent="0.25">
      <c r="A851" s="37"/>
      <c r="C851" s="41"/>
    </row>
    <row r="852" spans="1:3" ht="15.75" customHeight="1" x14ac:dyDescent="0.25">
      <c r="A852" s="37"/>
      <c r="C852" s="41"/>
    </row>
    <row r="853" spans="1:3" ht="15.75" customHeight="1" x14ac:dyDescent="0.25">
      <c r="A853" s="37"/>
      <c r="C853" s="41"/>
    </row>
    <row r="854" spans="1:3" ht="15.75" customHeight="1" x14ac:dyDescent="0.25">
      <c r="A854" s="37"/>
      <c r="C854" s="41"/>
    </row>
    <row r="855" spans="1:3" ht="15.75" customHeight="1" x14ac:dyDescent="0.25">
      <c r="A855" s="37"/>
      <c r="C855" s="41"/>
    </row>
    <row r="856" spans="1:3" ht="15.75" customHeight="1" x14ac:dyDescent="0.25">
      <c r="A856" s="37"/>
      <c r="C856" s="41"/>
    </row>
    <row r="857" spans="1:3" ht="15.75" customHeight="1" x14ac:dyDescent="0.25">
      <c r="A857" s="37"/>
      <c r="C857" s="41"/>
    </row>
    <row r="858" spans="1:3" ht="15.75" customHeight="1" x14ac:dyDescent="0.25">
      <c r="A858" s="37"/>
      <c r="C858" s="41"/>
    </row>
    <row r="859" spans="1:3" ht="15.75" customHeight="1" x14ac:dyDescent="0.25">
      <c r="A859" s="37"/>
      <c r="C859" s="41"/>
    </row>
    <row r="860" spans="1:3" ht="15.75" customHeight="1" x14ac:dyDescent="0.25">
      <c r="A860" s="37"/>
      <c r="C860" s="41"/>
    </row>
    <row r="861" spans="1:3" ht="15.75" customHeight="1" x14ac:dyDescent="0.25">
      <c r="A861" s="37"/>
      <c r="C861" s="41"/>
    </row>
    <row r="862" spans="1:3" ht="15.75" customHeight="1" x14ac:dyDescent="0.25">
      <c r="A862" s="37"/>
      <c r="C862" s="41"/>
    </row>
    <row r="863" spans="1:3" ht="15.75" customHeight="1" x14ac:dyDescent="0.25">
      <c r="A863" s="37"/>
      <c r="C863" s="41"/>
    </row>
    <row r="864" spans="1:3" ht="15.75" customHeight="1" x14ac:dyDescent="0.25">
      <c r="A864" s="37"/>
      <c r="C864" s="41"/>
    </row>
    <row r="865" spans="1:3" ht="15.75" customHeight="1" x14ac:dyDescent="0.25">
      <c r="A865" s="37"/>
      <c r="C865" s="41"/>
    </row>
    <row r="866" spans="1:3" ht="15.75" customHeight="1" x14ac:dyDescent="0.25">
      <c r="A866" s="37"/>
      <c r="C866" s="41"/>
    </row>
    <row r="867" spans="1:3" ht="15.75" customHeight="1" x14ac:dyDescent="0.25">
      <c r="A867" s="37"/>
      <c r="C867" s="41"/>
    </row>
    <row r="868" spans="1:3" ht="15.75" customHeight="1" x14ac:dyDescent="0.25">
      <c r="A868" s="37"/>
      <c r="C868" s="41"/>
    </row>
    <row r="869" spans="1:3" ht="15.75" customHeight="1" x14ac:dyDescent="0.25">
      <c r="A869" s="37"/>
      <c r="C869" s="41"/>
    </row>
    <row r="870" spans="1:3" ht="15.75" customHeight="1" x14ac:dyDescent="0.25">
      <c r="A870" s="37"/>
      <c r="C870" s="41"/>
    </row>
    <row r="871" spans="1:3" ht="15.75" customHeight="1" x14ac:dyDescent="0.25">
      <c r="A871" s="37"/>
      <c r="C871" s="41"/>
    </row>
    <row r="872" spans="1:3" ht="15.75" customHeight="1" x14ac:dyDescent="0.25">
      <c r="A872" s="37"/>
      <c r="C872" s="41"/>
    </row>
    <row r="873" spans="1:3" ht="15.75" customHeight="1" x14ac:dyDescent="0.25">
      <c r="A873" s="37"/>
      <c r="C873" s="41"/>
    </row>
    <row r="874" spans="1:3" ht="15.75" customHeight="1" x14ac:dyDescent="0.25">
      <c r="A874" s="37"/>
      <c r="C874" s="41"/>
    </row>
    <row r="875" spans="1:3" ht="15.75" customHeight="1" x14ac:dyDescent="0.25">
      <c r="A875" s="37"/>
      <c r="C875" s="41"/>
    </row>
    <row r="876" spans="1:3" ht="15.75" customHeight="1" x14ac:dyDescent="0.25">
      <c r="A876" s="37"/>
      <c r="C876" s="41"/>
    </row>
    <row r="877" spans="1:3" ht="15.75" customHeight="1" x14ac:dyDescent="0.25">
      <c r="A877" s="37"/>
      <c r="C877" s="41"/>
    </row>
    <row r="878" spans="1:3" ht="15.75" customHeight="1" x14ac:dyDescent="0.25">
      <c r="A878" s="37"/>
      <c r="C878" s="41"/>
    </row>
    <row r="879" spans="1:3" ht="15.75" customHeight="1" x14ac:dyDescent="0.25">
      <c r="A879" s="37"/>
      <c r="C879" s="41"/>
    </row>
    <row r="880" spans="1:3" ht="15.75" customHeight="1" x14ac:dyDescent="0.25">
      <c r="A880" s="37"/>
      <c r="C880" s="41"/>
    </row>
    <row r="881" spans="1:3" ht="15.75" customHeight="1" x14ac:dyDescent="0.25">
      <c r="A881" s="37"/>
      <c r="C881" s="41"/>
    </row>
    <row r="882" spans="1:3" ht="15.75" customHeight="1" x14ac:dyDescent="0.25">
      <c r="A882" s="37"/>
      <c r="C882" s="41"/>
    </row>
    <row r="883" spans="1:3" ht="15.75" customHeight="1" x14ac:dyDescent="0.25">
      <c r="A883" s="37"/>
      <c r="C883" s="41"/>
    </row>
    <row r="884" spans="1:3" ht="15.75" customHeight="1" x14ac:dyDescent="0.25">
      <c r="A884" s="37"/>
      <c r="C884" s="41"/>
    </row>
    <row r="885" spans="1:3" ht="15.75" customHeight="1" x14ac:dyDescent="0.25">
      <c r="A885" s="37"/>
      <c r="C885" s="41"/>
    </row>
    <row r="886" spans="1:3" ht="15.75" customHeight="1" x14ac:dyDescent="0.25">
      <c r="A886" s="37"/>
      <c r="C886" s="41"/>
    </row>
    <row r="887" spans="1:3" ht="15.75" customHeight="1" x14ac:dyDescent="0.25">
      <c r="A887" s="37"/>
      <c r="C887" s="41"/>
    </row>
    <row r="888" spans="1:3" ht="15.75" customHeight="1" x14ac:dyDescent="0.25">
      <c r="A888" s="37"/>
      <c r="C888" s="41"/>
    </row>
    <row r="889" spans="1:3" ht="15.75" customHeight="1" x14ac:dyDescent="0.25">
      <c r="A889" s="37"/>
      <c r="C889" s="41"/>
    </row>
    <row r="890" spans="1:3" ht="15.75" customHeight="1" x14ac:dyDescent="0.25">
      <c r="A890" s="37"/>
      <c r="C890" s="41"/>
    </row>
    <row r="891" spans="1:3" ht="15.75" customHeight="1" x14ac:dyDescent="0.25">
      <c r="A891" s="37"/>
      <c r="C891" s="41"/>
    </row>
    <row r="892" spans="1:3" ht="15.75" customHeight="1" x14ac:dyDescent="0.25">
      <c r="A892" s="37"/>
      <c r="C892" s="41"/>
    </row>
    <row r="893" spans="1:3" ht="15.75" customHeight="1" x14ac:dyDescent="0.25">
      <c r="A893" s="37"/>
      <c r="C893" s="41"/>
    </row>
    <row r="894" spans="1:3" ht="15.75" customHeight="1" x14ac:dyDescent="0.25">
      <c r="A894" s="37"/>
      <c r="C894" s="41"/>
    </row>
    <row r="895" spans="1:3" ht="15.75" customHeight="1" x14ac:dyDescent="0.25">
      <c r="A895" s="37"/>
      <c r="C895" s="41"/>
    </row>
    <row r="896" spans="1:3" ht="15.75" customHeight="1" x14ac:dyDescent="0.25">
      <c r="A896" s="37"/>
      <c r="C896" s="41"/>
    </row>
    <row r="897" spans="1:3" ht="15.75" customHeight="1" x14ac:dyDescent="0.25">
      <c r="A897" s="37"/>
      <c r="C897" s="41"/>
    </row>
    <row r="898" spans="1:3" ht="15.75" customHeight="1" x14ac:dyDescent="0.25">
      <c r="A898" s="37"/>
      <c r="C898" s="41"/>
    </row>
    <row r="899" spans="1:3" ht="15.75" customHeight="1" x14ac:dyDescent="0.25">
      <c r="A899" s="37"/>
      <c r="C899" s="41"/>
    </row>
    <row r="900" spans="1:3" ht="15.75" customHeight="1" x14ac:dyDescent="0.25">
      <c r="A900" s="37"/>
      <c r="C900" s="41"/>
    </row>
    <row r="901" spans="1:3" ht="15.75" customHeight="1" x14ac:dyDescent="0.25">
      <c r="A901" s="37"/>
      <c r="C901" s="41"/>
    </row>
    <row r="902" spans="1:3" ht="15.75" customHeight="1" x14ac:dyDescent="0.25">
      <c r="A902" s="37"/>
      <c r="C902" s="41"/>
    </row>
    <row r="903" spans="1:3" ht="15.75" customHeight="1" x14ac:dyDescent="0.25">
      <c r="A903" s="37"/>
      <c r="C903" s="41"/>
    </row>
    <row r="904" spans="1:3" ht="15.75" customHeight="1" x14ac:dyDescent="0.25">
      <c r="A904" s="37"/>
      <c r="C904" s="41"/>
    </row>
    <row r="905" spans="1:3" ht="15.75" customHeight="1" x14ac:dyDescent="0.25">
      <c r="A905" s="37"/>
      <c r="C905" s="41"/>
    </row>
    <row r="906" spans="1:3" ht="15.75" customHeight="1" x14ac:dyDescent="0.25">
      <c r="A906" s="37"/>
      <c r="C906" s="41"/>
    </row>
    <row r="907" spans="1:3" ht="15.75" customHeight="1" x14ac:dyDescent="0.25">
      <c r="A907" s="37"/>
      <c r="C907" s="41"/>
    </row>
    <row r="908" spans="1:3" ht="15.75" customHeight="1" x14ac:dyDescent="0.25">
      <c r="A908" s="37"/>
      <c r="C908" s="41"/>
    </row>
    <row r="909" spans="1:3" ht="15.75" customHeight="1" x14ac:dyDescent="0.25">
      <c r="A909" s="37"/>
      <c r="C909" s="41"/>
    </row>
    <row r="910" spans="1:3" ht="15.75" customHeight="1" x14ac:dyDescent="0.25">
      <c r="A910" s="37"/>
      <c r="C910" s="41"/>
    </row>
    <row r="911" spans="1:3" ht="15.75" customHeight="1" x14ac:dyDescent="0.25">
      <c r="A911" s="37"/>
      <c r="C911" s="41"/>
    </row>
    <row r="912" spans="1:3" ht="15.75" customHeight="1" x14ac:dyDescent="0.25">
      <c r="A912" s="37"/>
      <c r="C912" s="41"/>
    </row>
    <row r="913" spans="1:3" ht="15.75" customHeight="1" x14ac:dyDescent="0.25">
      <c r="A913" s="37"/>
      <c r="C913" s="41"/>
    </row>
    <row r="914" spans="1:3" ht="15.75" customHeight="1" x14ac:dyDescent="0.25">
      <c r="A914" s="37"/>
      <c r="C914" s="41"/>
    </row>
    <row r="915" spans="1:3" ht="15.75" customHeight="1" x14ac:dyDescent="0.25">
      <c r="A915" s="37"/>
      <c r="C915" s="41"/>
    </row>
    <row r="916" spans="1:3" ht="15.75" customHeight="1" x14ac:dyDescent="0.25">
      <c r="A916" s="37"/>
      <c r="C916" s="41"/>
    </row>
    <row r="917" spans="1:3" ht="15.75" customHeight="1" x14ac:dyDescent="0.25">
      <c r="A917" s="37"/>
      <c r="C917" s="41"/>
    </row>
    <row r="918" spans="1:3" ht="15.75" customHeight="1" x14ac:dyDescent="0.25">
      <c r="A918" s="37"/>
      <c r="C918" s="41"/>
    </row>
    <row r="919" spans="1:3" ht="15.75" customHeight="1" x14ac:dyDescent="0.25">
      <c r="A919" s="37"/>
      <c r="C919" s="41"/>
    </row>
    <row r="920" spans="1:3" ht="15.75" customHeight="1" x14ac:dyDescent="0.25">
      <c r="A920" s="37"/>
      <c r="C920" s="41"/>
    </row>
    <row r="921" spans="1:3" ht="15.75" customHeight="1" x14ac:dyDescent="0.25">
      <c r="A921" s="37"/>
      <c r="C921" s="41"/>
    </row>
    <row r="922" spans="1:3" ht="15.75" customHeight="1" x14ac:dyDescent="0.25">
      <c r="A922" s="37"/>
      <c r="C922" s="41"/>
    </row>
    <row r="923" spans="1:3" ht="15.75" customHeight="1" x14ac:dyDescent="0.25">
      <c r="A923" s="37"/>
      <c r="C923" s="41"/>
    </row>
    <row r="924" spans="1:3" ht="15.75" customHeight="1" x14ac:dyDescent="0.25">
      <c r="A924" s="37"/>
      <c r="C924" s="41"/>
    </row>
    <row r="925" spans="1:3" ht="15.75" customHeight="1" x14ac:dyDescent="0.25">
      <c r="A925" s="37"/>
      <c r="C925" s="41"/>
    </row>
    <row r="926" spans="1:3" ht="15.75" customHeight="1" x14ac:dyDescent="0.25">
      <c r="A926" s="37"/>
      <c r="C926" s="41"/>
    </row>
    <row r="927" spans="1:3" ht="15.75" customHeight="1" x14ac:dyDescent="0.25">
      <c r="A927" s="37"/>
      <c r="C927" s="41"/>
    </row>
    <row r="928" spans="1:3" ht="15.75" customHeight="1" x14ac:dyDescent="0.25">
      <c r="A928" s="37"/>
      <c r="C928" s="41"/>
    </row>
    <row r="929" spans="1:3" ht="15.75" customHeight="1" x14ac:dyDescent="0.25">
      <c r="A929" s="37"/>
      <c r="C929" s="41"/>
    </row>
    <row r="930" spans="1:3" ht="15.75" customHeight="1" x14ac:dyDescent="0.25">
      <c r="A930" s="37"/>
      <c r="C930" s="41"/>
    </row>
    <row r="931" spans="1:3" ht="15.75" customHeight="1" x14ac:dyDescent="0.25">
      <c r="A931" s="37"/>
      <c r="C931" s="41"/>
    </row>
    <row r="932" spans="1:3" ht="15.75" customHeight="1" x14ac:dyDescent="0.25">
      <c r="A932" s="37"/>
      <c r="C932" s="41"/>
    </row>
    <row r="933" spans="1:3" ht="15.75" customHeight="1" x14ac:dyDescent="0.25">
      <c r="A933" s="37"/>
      <c r="C933" s="41"/>
    </row>
    <row r="934" spans="1:3" ht="15.75" customHeight="1" x14ac:dyDescent="0.25">
      <c r="A934" s="37"/>
      <c r="C934" s="41"/>
    </row>
    <row r="935" spans="1:3" ht="15.75" customHeight="1" x14ac:dyDescent="0.25">
      <c r="A935" s="37"/>
      <c r="C935" s="41"/>
    </row>
    <row r="936" spans="1:3" ht="15.75" customHeight="1" x14ac:dyDescent="0.25">
      <c r="A936" s="37"/>
      <c r="C936" s="41"/>
    </row>
    <row r="937" spans="1:3" ht="15.75" customHeight="1" x14ac:dyDescent="0.25">
      <c r="A937" s="37"/>
      <c r="C937" s="41"/>
    </row>
    <row r="938" spans="1:3" ht="15.75" customHeight="1" x14ac:dyDescent="0.25">
      <c r="A938" s="37"/>
      <c r="C938" s="41"/>
    </row>
    <row r="939" spans="1:3" ht="15.75" customHeight="1" x14ac:dyDescent="0.25">
      <c r="A939" s="37"/>
      <c r="C939" s="41"/>
    </row>
    <row r="940" spans="1:3" ht="15.75" customHeight="1" x14ac:dyDescent="0.25">
      <c r="A940" s="37"/>
      <c r="C940" s="41"/>
    </row>
    <row r="941" spans="1:3" ht="15.75" customHeight="1" x14ac:dyDescent="0.25">
      <c r="A941" s="37"/>
      <c r="C941" s="41"/>
    </row>
    <row r="942" spans="1:3" ht="15.75" customHeight="1" x14ac:dyDescent="0.25">
      <c r="A942" s="37"/>
      <c r="C942" s="41"/>
    </row>
    <row r="943" spans="1:3" ht="15.75" customHeight="1" x14ac:dyDescent="0.25">
      <c r="A943" s="37"/>
      <c r="C943" s="41"/>
    </row>
    <row r="944" spans="1:3" ht="15.75" customHeight="1" x14ac:dyDescent="0.25">
      <c r="A944" s="37"/>
      <c r="C944" s="41"/>
    </row>
    <row r="945" spans="1:3" ht="15.75" customHeight="1" x14ac:dyDescent="0.25">
      <c r="A945" s="37"/>
      <c r="C945" s="41"/>
    </row>
    <row r="946" spans="1:3" ht="15.75" customHeight="1" x14ac:dyDescent="0.25">
      <c r="A946" s="37"/>
      <c r="C946" s="41"/>
    </row>
    <row r="947" spans="1:3" ht="15.75" customHeight="1" x14ac:dyDescent="0.25">
      <c r="A947" s="37"/>
      <c r="C947" s="41"/>
    </row>
    <row r="948" spans="1:3" ht="15.75" customHeight="1" x14ac:dyDescent="0.25">
      <c r="A948" s="37"/>
      <c r="C948" s="41"/>
    </row>
    <row r="949" spans="1:3" ht="15.75" customHeight="1" x14ac:dyDescent="0.25">
      <c r="A949" s="37"/>
      <c r="C949" s="41"/>
    </row>
    <row r="950" spans="1:3" ht="15.75" customHeight="1" x14ac:dyDescent="0.25">
      <c r="A950" s="37"/>
      <c r="C950" s="41"/>
    </row>
    <row r="951" spans="1:3" ht="15.75" customHeight="1" x14ac:dyDescent="0.25">
      <c r="A951" s="37"/>
      <c r="C951" s="41"/>
    </row>
    <row r="952" spans="1:3" ht="15.75" customHeight="1" x14ac:dyDescent="0.25">
      <c r="A952" s="37"/>
      <c r="C952" s="41"/>
    </row>
    <row r="953" spans="1:3" ht="15.75" customHeight="1" x14ac:dyDescent="0.25">
      <c r="A953" s="37"/>
      <c r="C953" s="41"/>
    </row>
    <row r="954" spans="1:3" ht="15.75" customHeight="1" x14ac:dyDescent="0.25">
      <c r="A954" s="37"/>
      <c r="C954" s="41"/>
    </row>
    <row r="955" spans="1:3" ht="15.75" customHeight="1" x14ac:dyDescent="0.25">
      <c r="A955" s="37"/>
      <c r="C955" s="41"/>
    </row>
    <row r="956" spans="1:3" ht="15.75" customHeight="1" x14ac:dyDescent="0.25">
      <c r="A956" s="37"/>
      <c r="C956" s="41"/>
    </row>
    <row r="957" spans="1:3" ht="15.75" customHeight="1" x14ac:dyDescent="0.25">
      <c r="A957" s="37"/>
      <c r="C957" s="41"/>
    </row>
    <row r="958" spans="1:3" ht="15.75" customHeight="1" x14ac:dyDescent="0.25">
      <c r="A958" s="37"/>
      <c r="C958" s="41"/>
    </row>
    <row r="959" spans="1:3" ht="15.75" customHeight="1" x14ac:dyDescent="0.25">
      <c r="A959" s="37"/>
      <c r="C959" s="41"/>
    </row>
    <row r="960" spans="1:3" ht="15.75" customHeight="1" x14ac:dyDescent="0.25">
      <c r="A960" s="37"/>
      <c r="C960" s="41"/>
    </row>
    <row r="961" spans="1:3" ht="15.75" customHeight="1" x14ac:dyDescent="0.25">
      <c r="A961" s="37"/>
      <c r="C961" s="41"/>
    </row>
    <row r="962" spans="1:3" ht="15.75" customHeight="1" x14ac:dyDescent="0.25">
      <c r="A962" s="37"/>
      <c r="C962" s="41"/>
    </row>
    <row r="963" spans="1:3" ht="15.75" customHeight="1" x14ac:dyDescent="0.25">
      <c r="A963" s="37"/>
      <c r="C963" s="41"/>
    </row>
    <row r="964" spans="1:3" ht="15.75" customHeight="1" x14ac:dyDescent="0.25">
      <c r="A964" s="37"/>
      <c r="C964" s="41"/>
    </row>
    <row r="965" spans="1:3" ht="15.75" customHeight="1" x14ac:dyDescent="0.25">
      <c r="A965" s="37"/>
      <c r="C965" s="41"/>
    </row>
    <row r="966" spans="1:3" ht="15.75" customHeight="1" x14ac:dyDescent="0.25">
      <c r="A966" s="37"/>
      <c r="C966" s="41"/>
    </row>
    <row r="967" spans="1:3" ht="15.75" customHeight="1" x14ac:dyDescent="0.25">
      <c r="A967" s="37"/>
      <c r="C967" s="41"/>
    </row>
    <row r="968" spans="1:3" ht="15.75" customHeight="1" x14ac:dyDescent="0.25">
      <c r="A968" s="37"/>
      <c r="C968" s="41"/>
    </row>
    <row r="969" spans="1:3" ht="15.75" customHeight="1" x14ac:dyDescent="0.25">
      <c r="A969" s="37"/>
      <c r="C969" s="41"/>
    </row>
    <row r="970" spans="1:3" ht="15.75" customHeight="1" x14ac:dyDescent="0.25">
      <c r="A970" s="37"/>
      <c r="C970" s="41"/>
    </row>
    <row r="971" spans="1:3" ht="15.75" customHeight="1" x14ac:dyDescent="0.25">
      <c r="A971" s="37"/>
      <c r="C971" s="41"/>
    </row>
    <row r="972" spans="1:3" ht="15.75" customHeight="1" x14ac:dyDescent="0.25">
      <c r="A972" s="37"/>
      <c r="C972" s="41"/>
    </row>
    <row r="973" spans="1:3" ht="15.75" customHeight="1" x14ac:dyDescent="0.25">
      <c r="A973" s="37"/>
      <c r="C973" s="41"/>
    </row>
    <row r="974" spans="1:3" ht="15.75" customHeight="1" x14ac:dyDescent="0.25">
      <c r="A974" s="37"/>
      <c r="C974" s="41"/>
    </row>
    <row r="975" spans="1:3" ht="15.75" customHeight="1" x14ac:dyDescent="0.25">
      <c r="A975" s="37"/>
      <c r="C975" s="41"/>
    </row>
    <row r="976" spans="1:3" ht="15.75" customHeight="1" x14ac:dyDescent="0.25">
      <c r="A976" s="37"/>
      <c r="C976" s="41"/>
    </row>
    <row r="977" spans="1:3" ht="15.75" customHeight="1" x14ac:dyDescent="0.25">
      <c r="A977" s="37"/>
      <c r="C977" s="41"/>
    </row>
    <row r="978" spans="1:3" ht="15.75" customHeight="1" x14ac:dyDescent="0.25">
      <c r="A978" s="37"/>
      <c r="C978" s="41"/>
    </row>
    <row r="979" spans="1:3" ht="15.75" customHeight="1" x14ac:dyDescent="0.25">
      <c r="A979" s="37"/>
      <c r="C979" s="41"/>
    </row>
    <row r="980" spans="1:3" ht="15.75" customHeight="1" x14ac:dyDescent="0.25">
      <c r="A980" s="37"/>
      <c r="C980" s="41"/>
    </row>
    <row r="981" spans="1:3" ht="15.75" customHeight="1" x14ac:dyDescent="0.25">
      <c r="A981" s="37"/>
      <c r="C981" s="41"/>
    </row>
    <row r="982" spans="1:3" ht="15.75" customHeight="1" x14ac:dyDescent="0.25">
      <c r="A982" s="37"/>
      <c r="C982" s="41"/>
    </row>
    <row r="983" spans="1:3" ht="15.75" customHeight="1" x14ac:dyDescent="0.25">
      <c r="A983" s="37"/>
      <c r="C983" s="41"/>
    </row>
    <row r="984" spans="1:3" ht="15.75" customHeight="1" x14ac:dyDescent="0.25">
      <c r="A984" s="37"/>
      <c r="C984" s="41"/>
    </row>
    <row r="985" spans="1:3" ht="15.75" customHeight="1" x14ac:dyDescent="0.25">
      <c r="A985" s="37"/>
      <c r="C985" s="41"/>
    </row>
    <row r="986" spans="1:3" ht="15.75" customHeight="1" x14ac:dyDescent="0.25">
      <c r="A986" s="37"/>
      <c r="C986" s="41"/>
    </row>
    <row r="987" spans="1:3" ht="15.75" customHeight="1" x14ac:dyDescent="0.25">
      <c r="A987" s="37"/>
      <c r="C987" s="41"/>
    </row>
    <row r="988" spans="1:3" ht="15.75" customHeight="1" x14ac:dyDescent="0.25">
      <c r="A988" s="37"/>
      <c r="C988" s="41"/>
    </row>
    <row r="989" spans="1:3" ht="15.75" customHeight="1" x14ac:dyDescent="0.25">
      <c r="A989" s="37"/>
      <c r="C989" s="41"/>
    </row>
    <row r="990" spans="1:3" ht="15.75" customHeight="1" x14ac:dyDescent="0.25">
      <c r="A990" s="37"/>
      <c r="C990" s="41"/>
    </row>
    <row r="991" spans="1:3" ht="15.75" customHeight="1" x14ac:dyDescent="0.25">
      <c r="A991" s="37"/>
      <c r="C991" s="41"/>
    </row>
    <row r="992" spans="1:3" ht="15.75" customHeight="1" x14ac:dyDescent="0.25">
      <c r="A992" s="37"/>
      <c r="C992" s="41"/>
    </row>
    <row r="993" spans="1:3" ht="15.75" customHeight="1" x14ac:dyDescent="0.25">
      <c r="A993" s="37"/>
      <c r="C993" s="41"/>
    </row>
    <row r="994" spans="1:3" ht="15.75" customHeight="1" x14ac:dyDescent="0.25">
      <c r="A994" s="37"/>
      <c r="C994" s="41"/>
    </row>
    <row r="995" spans="1:3" ht="15.75" customHeight="1" x14ac:dyDescent="0.25">
      <c r="A995" s="37"/>
      <c r="C995" s="41"/>
    </row>
    <row r="996" spans="1:3" ht="15.75" customHeight="1" x14ac:dyDescent="0.25">
      <c r="A996" s="37"/>
      <c r="C996" s="41"/>
    </row>
    <row r="997" spans="1:3" ht="15.75" customHeight="1" x14ac:dyDescent="0.25">
      <c r="A997" s="37"/>
      <c r="C997" s="41"/>
    </row>
    <row r="998" spans="1:3" ht="15.75" customHeight="1" x14ac:dyDescent="0.25">
      <c r="A998" s="37"/>
      <c r="C998" s="41"/>
    </row>
    <row r="999" spans="1:3" ht="15.75" customHeight="1" x14ac:dyDescent="0.25">
      <c r="A999" s="37"/>
      <c r="C999" s="41"/>
    </row>
    <row r="1000" spans="1:3" ht="15.75" customHeight="1" x14ac:dyDescent="0.25">
      <c r="A1000" s="37"/>
      <c r="C1000" s="41"/>
    </row>
  </sheetData>
  <mergeCells count="10">
    <mergeCell ref="D362:D363"/>
    <mergeCell ref="D364:D365"/>
    <mergeCell ref="D366:D367"/>
    <mergeCell ref="D277:D293"/>
    <mergeCell ref="D294:D299"/>
    <mergeCell ref="D301:D302"/>
    <mergeCell ref="D304:D305"/>
    <mergeCell ref="D306:D308"/>
    <mergeCell ref="D309:D311"/>
    <mergeCell ref="D360:D361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topLeftCell="A296" workbookViewId="0">
      <selection activeCell="C305" sqref="C305"/>
    </sheetView>
  </sheetViews>
  <sheetFormatPr defaultColWidth="12.625" defaultRowHeight="15" customHeight="1" x14ac:dyDescent="0.2"/>
  <cols>
    <col min="1" max="2" width="7.625" customWidth="1"/>
    <col min="3" max="3" width="17.25" style="42" bestFit="1" customWidth="1"/>
    <col min="4" max="4" width="22.875" customWidth="1"/>
    <col min="5" max="26" width="7.625" customWidth="1"/>
  </cols>
  <sheetData>
    <row r="1" spans="1:4" x14ac:dyDescent="0.25">
      <c r="A1" s="32" t="s">
        <v>62</v>
      </c>
      <c r="B1" s="33" t="s">
        <v>63</v>
      </c>
      <c r="C1" s="40" t="s">
        <v>64</v>
      </c>
      <c r="D1" s="33" t="s">
        <v>65</v>
      </c>
    </row>
    <row r="2" spans="1:4" x14ac:dyDescent="0.25">
      <c r="A2" s="39" t="s">
        <v>66</v>
      </c>
      <c r="B2" s="3" t="s">
        <v>67</v>
      </c>
      <c r="C2" s="41"/>
      <c r="D2" s="34" t="s">
        <v>68</v>
      </c>
    </row>
    <row r="3" spans="1:4" x14ac:dyDescent="0.25">
      <c r="A3" s="39" t="s">
        <v>69</v>
      </c>
      <c r="B3" s="3" t="s">
        <v>70</v>
      </c>
      <c r="C3" s="41"/>
      <c r="D3" s="34" t="s">
        <v>68</v>
      </c>
    </row>
    <row r="4" spans="1:4" x14ac:dyDescent="0.25">
      <c r="A4" s="39" t="s">
        <v>71</v>
      </c>
      <c r="B4" s="3" t="s">
        <v>70</v>
      </c>
      <c r="C4" s="41"/>
      <c r="D4" s="34" t="s">
        <v>68</v>
      </c>
    </row>
    <row r="5" spans="1:4" x14ac:dyDescent="0.25">
      <c r="A5" s="39" t="s">
        <v>72</v>
      </c>
      <c r="B5" s="3" t="s">
        <v>73</v>
      </c>
      <c r="C5" s="41"/>
      <c r="D5" s="34" t="s">
        <v>68</v>
      </c>
    </row>
    <row r="6" spans="1:4" x14ac:dyDescent="0.25">
      <c r="A6" s="39" t="s">
        <v>74</v>
      </c>
      <c r="B6" s="3" t="s">
        <v>75</v>
      </c>
      <c r="C6" s="41"/>
      <c r="D6" s="34" t="s">
        <v>68</v>
      </c>
    </row>
    <row r="7" spans="1:4" x14ac:dyDescent="0.25">
      <c r="A7" s="39" t="s">
        <v>76</v>
      </c>
      <c r="B7" s="3" t="s">
        <v>70</v>
      </c>
      <c r="C7" s="41"/>
      <c r="D7" s="34" t="s">
        <v>68</v>
      </c>
    </row>
    <row r="8" spans="1:4" x14ac:dyDescent="0.25">
      <c r="A8" s="39" t="s">
        <v>77</v>
      </c>
      <c r="B8" s="3" t="s">
        <v>70</v>
      </c>
      <c r="C8" s="41"/>
      <c r="D8" s="34" t="s">
        <v>68</v>
      </c>
    </row>
    <row r="9" spans="1:4" x14ac:dyDescent="0.25">
      <c r="A9" s="39" t="s">
        <v>78</v>
      </c>
      <c r="B9" s="3" t="s">
        <v>75</v>
      </c>
      <c r="C9" s="41"/>
      <c r="D9" s="34" t="s">
        <v>68</v>
      </c>
    </row>
    <row r="10" spans="1:4" x14ac:dyDescent="0.25">
      <c r="A10" s="39" t="s">
        <v>79</v>
      </c>
      <c r="B10" s="3" t="s">
        <v>75</v>
      </c>
      <c r="C10" s="41"/>
      <c r="D10" s="34" t="s">
        <v>68</v>
      </c>
    </row>
    <row r="11" spans="1:4" x14ac:dyDescent="0.25">
      <c r="A11" s="39" t="s">
        <v>80</v>
      </c>
      <c r="B11" s="3" t="s">
        <v>70</v>
      </c>
      <c r="C11" s="41"/>
      <c r="D11" s="34" t="s">
        <v>81</v>
      </c>
    </row>
    <row r="12" spans="1:4" x14ac:dyDescent="0.25">
      <c r="A12" s="3" t="s">
        <v>82</v>
      </c>
      <c r="B12" s="3" t="s">
        <v>83</v>
      </c>
      <c r="C12" s="41"/>
      <c r="D12" s="35" t="s">
        <v>84</v>
      </c>
    </row>
    <row r="13" spans="1:4" x14ac:dyDescent="0.25">
      <c r="A13" s="3" t="s">
        <v>85</v>
      </c>
      <c r="B13" s="3" t="s">
        <v>86</v>
      </c>
      <c r="C13" s="41"/>
      <c r="D13" s="35" t="s">
        <v>84</v>
      </c>
    </row>
    <row r="14" spans="1:4" x14ac:dyDescent="0.25">
      <c r="A14" s="3" t="s">
        <v>87</v>
      </c>
      <c r="B14" s="3" t="s">
        <v>88</v>
      </c>
      <c r="C14" s="41"/>
      <c r="D14" s="35" t="s">
        <v>84</v>
      </c>
    </row>
    <row r="15" spans="1:4" x14ac:dyDescent="0.25">
      <c r="A15" s="3" t="s">
        <v>89</v>
      </c>
      <c r="B15" s="3" t="s">
        <v>86</v>
      </c>
      <c r="C15" s="41"/>
      <c r="D15" s="35" t="s">
        <v>84</v>
      </c>
    </row>
    <row r="16" spans="1:4" x14ac:dyDescent="0.25">
      <c r="A16" s="3" t="s">
        <v>90</v>
      </c>
      <c r="B16" s="3" t="s">
        <v>88</v>
      </c>
      <c r="C16" s="41"/>
      <c r="D16" s="35" t="s">
        <v>84</v>
      </c>
    </row>
    <row r="17" spans="1:4" x14ac:dyDescent="0.25">
      <c r="A17" s="3" t="s">
        <v>91</v>
      </c>
      <c r="B17" s="3" t="s">
        <v>86</v>
      </c>
      <c r="C17" s="41"/>
      <c r="D17" s="35" t="s">
        <v>84</v>
      </c>
    </row>
    <row r="18" spans="1:4" x14ac:dyDescent="0.25">
      <c r="A18" s="3" t="s">
        <v>92</v>
      </c>
      <c r="B18" s="3" t="s">
        <v>88</v>
      </c>
      <c r="C18" s="41"/>
      <c r="D18" s="35" t="s">
        <v>84</v>
      </c>
    </row>
    <row r="19" spans="1:4" x14ac:dyDescent="0.25">
      <c r="A19" s="3" t="s">
        <v>93</v>
      </c>
      <c r="B19" s="3" t="s">
        <v>86</v>
      </c>
      <c r="C19" s="41"/>
      <c r="D19" s="35" t="s">
        <v>84</v>
      </c>
    </row>
    <row r="20" spans="1:4" x14ac:dyDescent="0.25">
      <c r="A20" s="3" t="s">
        <v>94</v>
      </c>
      <c r="B20" s="3" t="s">
        <v>88</v>
      </c>
      <c r="C20" s="41"/>
      <c r="D20" s="35" t="s">
        <v>84</v>
      </c>
    </row>
    <row r="21" spans="1:4" ht="15.75" customHeight="1" x14ac:dyDescent="0.25">
      <c r="A21" s="3" t="s">
        <v>95</v>
      </c>
      <c r="B21" s="3" t="s">
        <v>86</v>
      </c>
      <c r="C21" s="41"/>
      <c r="D21" s="35" t="s">
        <v>84</v>
      </c>
    </row>
    <row r="22" spans="1:4" ht="15.75" customHeight="1" x14ac:dyDescent="0.25">
      <c r="A22" s="3" t="s">
        <v>96</v>
      </c>
      <c r="B22" s="3" t="s">
        <v>88</v>
      </c>
      <c r="C22" s="41"/>
      <c r="D22" s="35" t="s">
        <v>84</v>
      </c>
    </row>
    <row r="23" spans="1:4" ht="15.75" customHeight="1" x14ac:dyDescent="0.25">
      <c r="A23" s="3" t="s">
        <v>97</v>
      </c>
      <c r="B23" s="3" t="s">
        <v>86</v>
      </c>
      <c r="C23" s="41"/>
      <c r="D23" s="35" t="s">
        <v>84</v>
      </c>
    </row>
    <row r="24" spans="1:4" ht="15.75" customHeight="1" x14ac:dyDescent="0.25">
      <c r="A24" s="3" t="s">
        <v>98</v>
      </c>
      <c r="B24" s="3" t="s">
        <v>88</v>
      </c>
      <c r="C24" s="41"/>
      <c r="D24" s="35" t="s">
        <v>84</v>
      </c>
    </row>
    <row r="25" spans="1:4" ht="15.75" customHeight="1" x14ac:dyDescent="0.25">
      <c r="A25" s="3" t="s">
        <v>99</v>
      </c>
      <c r="B25" s="3" t="s">
        <v>86</v>
      </c>
      <c r="C25" s="41"/>
      <c r="D25" s="35" t="s">
        <v>84</v>
      </c>
    </row>
    <row r="26" spans="1:4" ht="15.75" customHeight="1" x14ac:dyDescent="0.25">
      <c r="A26" s="3" t="s">
        <v>100</v>
      </c>
      <c r="B26" s="3" t="s">
        <v>88</v>
      </c>
      <c r="C26" s="41"/>
      <c r="D26" s="35" t="s">
        <v>84</v>
      </c>
    </row>
    <row r="27" spans="1:4" ht="15.75" customHeight="1" x14ac:dyDescent="0.25">
      <c r="A27" s="3" t="s">
        <v>101</v>
      </c>
      <c r="B27" s="3" t="s">
        <v>86</v>
      </c>
      <c r="C27" s="41"/>
      <c r="D27" s="35" t="s">
        <v>84</v>
      </c>
    </row>
    <row r="28" spans="1:4" ht="15.75" customHeight="1" x14ac:dyDescent="0.25">
      <c r="A28" s="3" t="s">
        <v>102</v>
      </c>
      <c r="B28" s="3" t="s">
        <v>88</v>
      </c>
      <c r="C28" s="41"/>
      <c r="D28" s="35" t="s">
        <v>84</v>
      </c>
    </row>
    <row r="29" spans="1:4" ht="15.75" customHeight="1" x14ac:dyDescent="0.25">
      <c r="A29" s="3" t="s">
        <v>103</v>
      </c>
      <c r="B29" s="3" t="s">
        <v>104</v>
      </c>
      <c r="C29" s="41"/>
      <c r="D29" s="35" t="s">
        <v>84</v>
      </c>
    </row>
    <row r="30" spans="1:4" ht="15.75" customHeight="1" x14ac:dyDescent="0.25">
      <c r="A30" s="3" t="s">
        <v>105</v>
      </c>
      <c r="B30" s="3" t="s">
        <v>75</v>
      </c>
      <c r="C30" s="41"/>
      <c r="D30" s="35" t="s">
        <v>84</v>
      </c>
    </row>
    <row r="31" spans="1:4" ht="15.75" customHeight="1" x14ac:dyDescent="0.25">
      <c r="A31" s="3" t="s">
        <v>106</v>
      </c>
      <c r="B31" s="3" t="s">
        <v>107</v>
      </c>
      <c r="C31" s="41"/>
      <c r="D31" s="35" t="s">
        <v>84</v>
      </c>
    </row>
    <row r="32" spans="1:4" ht="15.75" customHeight="1" x14ac:dyDescent="0.25">
      <c r="A32" s="3" t="s">
        <v>108</v>
      </c>
      <c r="B32" s="3" t="s">
        <v>75</v>
      </c>
      <c r="C32" s="41"/>
      <c r="D32" s="35" t="s">
        <v>84</v>
      </c>
    </row>
    <row r="33" spans="1:4" ht="15.75" customHeight="1" x14ac:dyDescent="0.25">
      <c r="A33" s="3" t="s">
        <v>109</v>
      </c>
      <c r="B33" s="3" t="s">
        <v>110</v>
      </c>
      <c r="C33" s="41"/>
      <c r="D33" s="35" t="s">
        <v>84</v>
      </c>
    </row>
    <row r="34" spans="1:4" ht="15.75" customHeight="1" x14ac:dyDescent="0.25">
      <c r="A34" s="3" t="s">
        <v>111</v>
      </c>
      <c r="B34" s="3" t="s">
        <v>70</v>
      </c>
      <c r="C34" s="41"/>
      <c r="D34" s="35" t="s">
        <v>84</v>
      </c>
    </row>
    <row r="35" spans="1:4" ht="15.75" customHeight="1" x14ac:dyDescent="0.25">
      <c r="A35" s="3" t="s">
        <v>112</v>
      </c>
      <c r="B35" s="3" t="s">
        <v>70</v>
      </c>
      <c r="C35" s="41"/>
      <c r="D35" s="35" t="s">
        <v>84</v>
      </c>
    </row>
    <row r="36" spans="1:4" ht="15.75" customHeight="1" x14ac:dyDescent="0.25">
      <c r="A36" s="3" t="s">
        <v>113</v>
      </c>
      <c r="B36" s="3" t="s">
        <v>70</v>
      </c>
      <c r="C36" s="41"/>
      <c r="D36" s="35" t="s">
        <v>84</v>
      </c>
    </row>
    <row r="37" spans="1:4" ht="15.75" customHeight="1" x14ac:dyDescent="0.25">
      <c r="A37" s="3" t="s">
        <v>114</v>
      </c>
      <c r="B37" s="3" t="s">
        <v>115</v>
      </c>
      <c r="C37" s="41"/>
      <c r="D37" s="35" t="s">
        <v>84</v>
      </c>
    </row>
    <row r="38" spans="1:4" ht="15.75" customHeight="1" x14ac:dyDescent="0.25">
      <c r="A38" s="3" t="s">
        <v>116</v>
      </c>
      <c r="B38" s="3" t="s">
        <v>88</v>
      </c>
      <c r="C38" s="41"/>
      <c r="D38" s="35" t="s">
        <v>84</v>
      </c>
    </row>
    <row r="39" spans="1:4" ht="15.75" customHeight="1" x14ac:dyDescent="0.25">
      <c r="A39" s="3" t="s">
        <v>117</v>
      </c>
      <c r="B39" s="3" t="s">
        <v>75</v>
      </c>
      <c r="C39" s="41"/>
      <c r="D39" s="35" t="s">
        <v>84</v>
      </c>
    </row>
    <row r="40" spans="1:4" ht="15.75" customHeight="1" x14ac:dyDescent="0.25">
      <c r="A40" s="3" t="s">
        <v>118</v>
      </c>
      <c r="B40" s="3" t="s">
        <v>119</v>
      </c>
      <c r="C40" s="41"/>
      <c r="D40" s="35" t="s">
        <v>84</v>
      </c>
    </row>
    <row r="41" spans="1:4" ht="15.75" customHeight="1" x14ac:dyDescent="0.25">
      <c r="A41" s="3" t="s">
        <v>120</v>
      </c>
      <c r="B41" s="3" t="s">
        <v>119</v>
      </c>
      <c r="C41" s="41"/>
      <c r="D41" s="35" t="s">
        <v>84</v>
      </c>
    </row>
    <row r="42" spans="1:4" ht="15.75" customHeight="1" x14ac:dyDescent="0.25">
      <c r="A42" s="3" t="s">
        <v>121</v>
      </c>
      <c r="B42" s="3" t="s">
        <v>119</v>
      </c>
      <c r="C42" s="41"/>
      <c r="D42" s="35" t="s">
        <v>84</v>
      </c>
    </row>
    <row r="43" spans="1:4" ht="15.75" customHeight="1" x14ac:dyDescent="0.25">
      <c r="A43" s="3" t="s">
        <v>122</v>
      </c>
      <c r="B43" s="3" t="s">
        <v>119</v>
      </c>
      <c r="C43" s="41"/>
      <c r="D43" s="35" t="s">
        <v>84</v>
      </c>
    </row>
    <row r="44" spans="1:4" ht="15.75" customHeight="1" x14ac:dyDescent="0.25">
      <c r="A44" s="3" t="s">
        <v>123</v>
      </c>
      <c r="B44" s="3" t="s">
        <v>119</v>
      </c>
      <c r="C44" s="41"/>
      <c r="D44" s="35" t="s">
        <v>84</v>
      </c>
    </row>
    <row r="45" spans="1:4" ht="15.75" customHeight="1" x14ac:dyDescent="0.25">
      <c r="A45" s="3" t="s">
        <v>124</v>
      </c>
      <c r="B45" s="3" t="s">
        <v>119</v>
      </c>
      <c r="C45" s="41"/>
      <c r="D45" s="35" t="s">
        <v>84</v>
      </c>
    </row>
    <row r="46" spans="1:4" ht="15.75" customHeight="1" x14ac:dyDescent="0.25">
      <c r="A46" s="3" t="s">
        <v>125</v>
      </c>
      <c r="B46" s="3" t="s">
        <v>119</v>
      </c>
      <c r="C46" s="41"/>
      <c r="D46" s="35" t="s">
        <v>84</v>
      </c>
    </row>
    <row r="47" spans="1:4" ht="15.75" customHeight="1" x14ac:dyDescent="0.25">
      <c r="A47" s="3" t="s">
        <v>126</v>
      </c>
      <c r="B47" s="3" t="s">
        <v>119</v>
      </c>
      <c r="C47" s="41"/>
      <c r="D47" s="35" t="s">
        <v>84</v>
      </c>
    </row>
    <row r="48" spans="1:4" ht="15.75" customHeight="1" x14ac:dyDescent="0.25">
      <c r="A48" s="3" t="s">
        <v>127</v>
      </c>
      <c r="B48" s="3" t="s">
        <v>119</v>
      </c>
      <c r="C48" s="41"/>
      <c r="D48" s="35" t="s">
        <v>84</v>
      </c>
    </row>
    <row r="49" spans="1:4" ht="15.75" customHeight="1" x14ac:dyDescent="0.25">
      <c r="A49" s="3" t="s">
        <v>128</v>
      </c>
      <c r="B49" s="3" t="s">
        <v>75</v>
      </c>
      <c r="C49" s="41"/>
      <c r="D49" s="35" t="s">
        <v>84</v>
      </c>
    </row>
    <row r="50" spans="1:4" ht="15.75" customHeight="1" x14ac:dyDescent="0.25">
      <c r="A50" s="3" t="s">
        <v>129</v>
      </c>
      <c r="B50" s="3" t="s">
        <v>75</v>
      </c>
      <c r="C50" s="41"/>
      <c r="D50" s="35" t="s">
        <v>84</v>
      </c>
    </row>
    <row r="51" spans="1:4" ht="15.75" customHeight="1" x14ac:dyDescent="0.25">
      <c r="A51" s="3" t="s">
        <v>130</v>
      </c>
      <c r="B51" s="3" t="s">
        <v>75</v>
      </c>
      <c r="C51" s="41"/>
      <c r="D51" s="35" t="s">
        <v>84</v>
      </c>
    </row>
    <row r="52" spans="1:4" ht="15.75" customHeight="1" x14ac:dyDescent="0.25">
      <c r="A52" s="3" t="s">
        <v>131</v>
      </c>
      <c r="B52" s="3" t="s">
        <v>75</v>
      </c>
      <c r="C52" s="41"/>
      <c r="D52" s="35" t="s">
        <v>84</v>
      </c>
    </row>
    <row r="53" spans="1:4" ht="15.75" customHeight="1" x14ac:dyDescent="0.25">
      <c r="A53" s="3" t="s">
        <v>132</v>
      </c>
      <c r="B53" s="3" t="s">
        <v>75</v>
      </c>
      <c r="C53" s="41"/>
      <c r="D53" s="35" t="s">
        <v>84</v>
      </c>
    </row>
    <row r="54" spans="1:4" ht="15.75" customHeight="1" x14ac:dyDescent="0.25">
      <c r="A54" s="3" t="s">
        <v>133</v>
      </c>
      <c r="B54" s="3" t="s">
        <v>75</v>
      </c>
      <c r="C54" s="41"/>
      <c r="D54" s="35" t="s">
        <v>84</v>
      </c>
    </row>
    <row r="55" spans="1:4" ht="15.75" customHeight="1" x14ac:dyDescent="0.25">
      <c r="A55" s="3" t="s">
        <v>134</v>
      </c>
      <c r="B55" s="3" t="s">
        <v>75</v>
      </c>
      <c r="C55" s="41"/>
      <c r="D55" s="35" t="s">
        <v>84</v>
      </c>
    </row>
    <row r="56" spans="1:4" ht="15.75" customHeight="1" x14ac:dyDescent="0.25">
      <c r="A56" s="3" t="s">
        <v>135</v>
      </c>
      <c r="B56" s="3" t="s">
        <v>75</v>
      </c>
      <c r="C56" s="41"/>
      <c r="D56" s="35" t="s">
        <v>84</v>
      </c>
    </row>
    <row r="57" spans="1:4" ht="15.75" customHeight="1" x14ac:dyDescent="0.25">
      <c r="A57" s="3" t="s">
        <v>136</v>
      </c>
      <c r="B57" s="3" t="s">
        <v>75</v>
      </c>
      <c r="C57" s="41"/>
      <c r="D57" s="35" t="s">
        <v>84</v>
      </c>
    </row>
    <row r="58" spans="1:4" ht="15.75" customHeight="1" x14ac:dyDescent="0.25">
      <c r="A58" s="3" t="s">
        <v>137</v>
      </c>
      <c r="B58" s="3" t="s">
        <v>75</v>
      </c>
      <c r="C58" s="41"/>
      <c r="D58" s="35" t="s">
        <v>84</v>
      </c>
    </row>
    <row r="59" spans="1:4" ht="15.75" customHeight="1" x14ac:dyDescent="0.25">
      <c r="A59" s="3" t="s">
        <v>138</v>
      </c>
      <c r="B59" s="3" t="s">
        <v>75</v>
      </c>
      <c r="C59" s="41"/>
      <c r="D59" s="35" t="s">
        <v>84</v>
      </c>
    </row>
    <row r="60" spans="1:4" ht="15.75" customHeight="1" x14ac:dyDescent="0.25">
      <c r="A60" s="3" t="s">
        <v>139</v>
      </c>
      <c r="B60" s="3" t="s">
        <v>75</v>
      </c>
      <c r="C60" s="41"/>
      <c r="D60" s="35" t="s">
        <v>84</v>
      </c>
    </row>
    <row r="61" spans="1:4" ht="15.75" customHeight="1" x14ac:dyDescent="0.25">
      <c r="A61" s="3" t="s">
        <v>140</v>
      </c>
      <c r="B61" s="3" t="s">
        <v>75</v>
      </c>
      <c r="C61" s="41"/>
      <c r="D61" s="35" t="s">
        <v>84</v>
      </c>
    </row>
    <row r="62" spans="1:4" ht="15.75" customHeight="1" x14ac:dyDescent="0.25">
      <c r="A62" s="3" t="s">
        <v>141</v>
      </c>
      <c r="B62" s="3" t="s">
        <v>75</v>
      </c>
      <c r="C62" s="41"/>
      <c r="D62" s="35" t="s">
        <v>84</v>
      </c>
    </row>
    <row r="63" spans="1:4" ht="15.75" customHeight="1" x14ac:dyDescent="0.25">
      <c r="A63" s="3" t="s">
        <v>142</v>
      </c>
      <c r="B63" s="3" t="s">
        <v>75</v>
      </c>
      <c r="C63" s="41"/>
      <c r="D63" s="35" t="s">
        <v>84</v>
      </c>
    </row>
    <row r="64" spans="1:4" ht="15.75" customHeight="1" x14ac:dyDescent="0.25">
      <c r="A64" s="3" t="s">
        <v>143</v>
      </c>
      <c r="B64" s="3" t="s">
        <v>75</v>
      </c>
      <c r="C64" s="41"/>
      <c r="D64" s="35" t="s">
        <v>84</v>
      </c>
    </row>
    <row r="65" spans="1:4" ht="15.75" customHeight="1" x14ac:dyDescent="0.25">
      <c r="A65" s="3" t="s">
        <v>144</v>
      </c>
      <c r="B65" s="3" t="s">
        <v>70</v>
      </c>
      <c r="C65" s="41"/>
      <c r="D65" s="35" t="s">
        <v>84</v>
      </c>
    </row>
    <row r="66" spans="1:4" ht="15.75" customHeight="1" x14ac:dyDescent="0.25">
      <c r="A66" s="3" t="s">
        <v>145</v>
      </c>
      <c r="B66" s="3" t="s">
        <v>146</v>
      </c>
      <c r="C66" s="41"/>
      <c r="D66" s="35" t="s">
        <v>84</v>
      </c>
    </row>
    <row r="67" spans="1:4" ht="15.75" customHeight="1" x14ac:dyDescent="0.25">
      <c r="A67" s="3" t="s">
        <v>147</v>
      </c>
      <c r="B67" s="3" t="s">
        <v>70</v>
      </c>
      <c r="C67" s="41"/>
      <c r="D67" s="35" t="s">
        <v>84</v>
      </c>
    </row>
    <row r="68" spans="1:4" ht="15.75" customHeight="1" x14ac:dyDescent="0.25">
      <c r="A68" s="3" t="s">
        <v>148</v>
      </c>
      <c r="B68" s="3" t="s">
        <v>149</v>
      </c>
      <c r="C68" s="41"/>
      <c r="D68" s="35" t="s">
        <v>84</v>
      </c>
    </row>
    <row r="69" spans="1:4" ht="15.75" customHeight="1" x14ac:dyDescent="0.25">
      <c r="A69" s="3" t="s">
        <v>150</v>
      </c>
      <c r="B69" s="3" t="s">
        <v>151</v>
      </c>
      <c r="C69" s="41"/>
      <c r="D69" s="35" t="s">
        <v>84</v>
      </c>
    </row>
    <row r="70" spans="1:4" ht="15.75" customHeight="1" x14ac:dyDescent="0.25">
      <c r="A70" s="3" t="s">
        <v>152</v>
      </c>
      <c r="B70" s="3" t="s">
        <v>153</v>
      </c>
      <c r="C70" s="41"/>
      <c r="D70" s="35" t="s">
        <v>84</v>
      </c>
    </row>
    <row r="71" spans="1:4" ht="15.75" customHeight="1" x14ac:dyDescent="0.25">
      <c r="A71" s="3" t="s">
        <v>154</v>
      </c>
      <c r="B71" s="3" t="s">
        <v>155</v>
      </c>
      <c r="C71" s="41"/>
      <c r="D71" s="35" t="s">
        <v>84</v>
      </c>
    </row>
    <row r="72" spans="1:4" ht="15.75" customHeight="1" x14ac:dyDescent="0.25">
      <c r="A72" s="3" t="s">
        <v>156</v>
      </c>
      <c r="B72" s="3" t="s">
        <v>153</v>
      </c>
      <c r="C72" s="41"/>
      <c r="D72" s="35" t="s">
        <v>84</v>
      </c>
    </row>
    <row r="73" spans="1:4" ht="15.75" customHeight="1" x14ac:dyDescent="0.25">
      <c r="A73" s="3" t="s">
        <v>157</v>
      </c>
      <c r="B73" s="3" t="s">
        <v>155</v>
      </c>
      <c r="C73" s="41"/>
      <c r="D73" s="35" t="s">
        <v>84</v>
      </c>
    </row>
    <row r="74" spans="1:4" ht="15.75" customHeight="1" x14ac:dyDescent="0.25">
      <c r="A74" s="3" t="s">
        <v>158</v>
      </c>
      <c r="B74" s="3" t="s">
        <v>70</v>
      </c>
      <c r="C74" s="41"/>
      <c r="D74" s="35" t="s">
        <v>84</v>
      </c>
    </row>
    <row r="75" spans="1:4" ht="15.75" customHeight="1" x14ac:dyDescent="0.25">
      <c r="A75" s="3" t="s">
        <v>159</v>
      </c>
      <c r="B75" s="3" t="s">
        <v>70</v>
      </c>
      <c r="C75" s="41"/>
      <c r="D75" s="35" t="s">
        <v>84</v>
      </c>
    </row>
    <row r="76" spans="1:4" ht="15.75" customHeight="1" x14ac:dyDescent="0.25">
      <c r="A76" s="3" t="s">
        <v>160</v>
      </c>
      <c r="B76" s="3" t="s">
        <v>161</v>
      </c>
      <c r="C76" s="41"/>
      <c r="D76" s="35" t="s">
        <v>84</v>
      </c>
    </row>
    <row r="77" spans="1:4" ht="15.75" customHeight="1" x14ac:dyDescent="0.25">
      <c r="A77" s="3" t="s">
        <v>162</v>
      </c>
      <c r="B77" s="3" t="s">
        <v>163</v>
      </c>
      <c r="C77" s="41"/>
      <c r="D77" s="35" t="s">
        <v>84</v>
      </c>
    </row>
    <row r="78" spans="1:4" ht="15.75" customHeight="1" x14ac:dyDescent="0.25">
      <c r="A78" s="3" t="s">
        <v>164</v>
      </c>
      <c r="B78" s="3" t="s">
        <v>86</v>
      </c>
      <c r="C78" s="41"/>
      <c r="D78" s="35" t="s">
        <v>84</v>
      </c>
    </row>
    <row r="79" spans="1:4" ht="15.75" customHeight="1" x14ac:dyDescent="0.25">
      <c r="A79" s="3" t="s">
        <v>165</v>
      </c>
      <c r="B79" s="3" t="s">
        <v>166</v>
      </c>
      <c r="C79" s="41"/>
      <c r="D79" s="35" t="s">
        <v>84</v>
      </c>
    </row>
    <row r="80" spans="1:4" ht="15.75" customHeight="1" x14ac:dyDescent="0.25">
      <c r="A80" s="3" t="s">
        <v>167</v>
      </c>
      <c r="B80" s="3" t="s">
        <v>153</v>
      </c>
      <c r="C80" s="41"/>
      <c r="D80" s="35" t="s">
        <v>84</v>
      </c>
    </row>
    <row r="81" spans="1:4" ht="15.75" customHeight="1" x14ac:dyDescent="0.25">
      <c r="A81" s="3" t="s">
        <v>168</v>
      </c>
      <c r="B81" s="3" t="s">
        <v>169</v>
      </c>
      <c r="C81" s="41"/>
      <c r="D81" s="35" t="s">
        <v>84</v>
      </c>
    </row>
    <row r="82" spans="1:4" ht="15.75" customHeight="1" x14ac:dyDescent="0.25">
      <c r="A82" s="3" t="s">
        <v>540</v>
      </c>
      <c r="B82" s="3" t="s">
        <v>541</v>
      </c>
      <c r="C82" s="41"/>
      <c r="D82" s="35" t="s">
        <v>84</v>
      </c>
    </row>
    <row r="83" spans="1:4" ht="15.75" customHeight="1" x14ac:dyDescent="0.25">
      <c r="A83" s="3" t="s">
        <v>170</v>
      </c>
      <c r="B83" s="3" t="s">
        <v>542</v>
      </c>
      <c r="C83" s="41"/>
      <c r="D83" s="35" t="s">
        <v>84</v>
      </c>
    </row>
    <row r="84" spans="1:4" ht="15.75" customHeight="1" x14ac:dyDescent="0.25">
      <c r="A84" s="3" t="s">
        <v>172</v>
      </c>
      <c r="B84" s="3" t="s">
        <v>86</v>
      </c>
      <c r="C84" s="41"/>
      <c r="D84" s="35" t="s">
        <v>84</v>
      </c>
    </row>
    <row r="85" spans="1:4" ht="15.75" customHeight="1" x14ac:dyDescent="0.25">
      <c r="A85" s="3" t="s">
        <v>173</v>
      </c>
      <c r="B85" s="3" t="s">
        <v>166</v>
      </c>
      <c r="C85" s="41"/>
      <c r="D85" s="35" t="s">
        <v>84</v>
      </c>
    </row>
    <row r="86" spans="1:4" ht="15.75" customHeight="1" x14ac:dyDescent="0.25">
      <c r="A86" s="3" t="s">
        <v>174</v>
      </c>
      <c r="B86" s="3" t="s">
        <v>161</v>
      </c>
      <c r="C86" s="41"/>
      <c r="D86" s="35" t="s">
        <v>84</v>
      </c>
    </row>
    <row r="87" spans="1:4" ht="15.75" customHeight="1" x14ac:dyDescent="0.25">
      <c r="A87" s="3" t="s">
        <v>175</v>
      </c>
      <c r="B87" s="3" t="s">
        <v>163</v>
      </c>
      <c r="C87" s="41"/>
      <c r="D87" s="35" t="s">
        <v>84</v>
      </c>
    </row>
    <row r="88" spans="1:4" ht="15.75" customHeight="1" x14ac:dyDescent="0.25">
      <c r="A88" s="3" t="s">
        <v>176</v>
      </c>
      <c r="B88" s="3" t="s">
        <v>70</v>
      </c>
      <c r="C88" s="41"/>
      <c r="D88" s="35" t="s">
        <v>84</v>
      </c>
    </row>
    <row r="89" spans="1:4" ht="15.75" customHeight="1" x14ac:dyDescent="0.25">
      <c r="A89" s="3" t="s">
        <v>177</v>
      </c>
      <c r="B89" s="3" t="s">
        <v>70</v>
      </c>
      <c r="C89" s="41"/>
      <c r="D89" s="35" t="s">
        <v>84</v>
      </c>
    </row>
    <row r="90" spans="1:4" ht="15.75" customHeight="1" x14ac:dyDescent="0.25">
      <c r="A90" s="3" t="s">
        <v>178</v>
      </c>
      <c r="B90" s="3" t="s">
        <v>70</v>
      </c>
      <c r="C90" s="41"/>
      <c r="D90" s="35" t="s">
        <v>84</v>
      </c>
    </row>
    <row r="91" spans="1:4" ht="15.75" customHeight="1" x14ac:dyDescent="0.25">
      <c r="A91" s="3" t="s">
        <v>179</v>
      </c>
      <c r="B91" s="3" t="s">
        <v>70</v>
      </c>
      <c r="C91" s="41"/>
      <c r="D91" s="35" t="s">
        <v>84</v>
      </c>
    </row>
    <row r="92" spans="1:4" ht="15.75" customHeight="1" x14ac:dyDescent="0.25">
      <c r="A92" s="3" t="s">
        <v>180</v>
      </c>
      <c r="B92" s="3" t="s">
        <v>70</v>
      </c>
      <c r="C92" s="41"/>
      <c r="D92" s="35" t="s">
        <v>84</v>
      </c>
    </row>
    <row r="93" spans="1:4" ht="15.75" customHeight="1" x14ac:dyDescent="0.25">
      <c r="A93" s="3" t="s">
        <v>181</v>
      </c>
      <c r="B93" s="3" t="s">
        <v>70</v>
      </c>
      <c r="C93" s="41"/>
      <c r="D93" s="35" t="s">
        <v>84</v>
      </c>
    </row>
    <row r="94" spans="1:4" ht="15.75" customHeight="1" x14ac:dyDescent="0.25">
      <c r="A94" s="3" t="s">
        <v>182</v>
      </c>
      <c r="B94" s="3" t="s">
        <v>70</v>
      </c>
      <c r="C94" s="41"/>
      <c r="D94" s="35" t="s">
        <v>84</v>
      </c>
    </row>
    <row r="95" spans="1:4" ht="15.75" customHeight="1" x14ac:dyDescent="0.25">
      <c r="A95" s="3" t="s">
        <v>183</v>
      </c>
      <c r="B95" s="3" t="s">
        <v>70</v>
      </c>
      <c r="C95" s="41"/>
      <c r="D95" s="35" t="s">
        <v>84</v>
      </c>
    </row>
    <row r="96" spans="1:4" ht="15.75" customHeight="1" x14ac:dyDescent="0.25">
      <c r="A96" s="3" t="s">
        <v>184</v>
      </c>
      <c r="B96" s="3" t="s">
        <v>161</v>
      </c>
      <c r="C96" s="41"/>
      <c r="D96" s="35" t="s">
        <v>84</v>
      </c>
    </row>
    <row r="97" spans="1:4" ht="15.75" customHeight="1" x14ac:dyDescent="0.25">
      <c r="A97" s="3" t="s">
        <v>185</v>
      </c>
      <c r="B97" s="3" t="s">
        <v>163</v>
      </c>
      <c r="C97" s="41"/>
      <c r="D97" s="35" t="s">
        <v>84</v>
      </c>
    </row>
    <row r="98" spans="1:4" ht="15.75" customHeight="1" x14ac:dyDescent="0.25">
      <c r="A98" s="3" t="s">
        <v>186</v>
      </c>
      <c r="B98" s="3" t="s">
        <v>70</v>
      </c>
      <c r="C98" s="41"/>
      <c r="D98" s="35" t="s">
        <v>84</v>
      </c>
    </row>
    <row r="99" spans="1:4" ht="15.75" customHeight="1" x14ac:dyDescent="0.25">
      <c r="A99" s="3" t="s">
        <v>187</v>
      </c>
      <c r="B99" s="3" t="s">
        <v>70</v>
      </c>
      <c r="C99" s="41"/>
      <c r="D99" s="35" t="s">
        <v>84</v>
      </c>
    </row>
    <row r="100" spans="1:4" ht="15.75" customHeight="1" x14ac:dyDescent="0.25">
      <c r="A100" s="3" t="s">
        <v>188</v>
      </c>
      <c r="B100" s="3" t="s">
        <v>70</v>
      </c>
      <c r="C100" s="41"/>
      <c r="D100" s="35" t="s">
        <v>84</v>
      </c>
    </row>
    <row r="101" spans="1:4" ht="15.75" customHeight="1" x14ac:dyDescent="0.25">
      <c r="A101" s="3" t="s">
        <v>189</v>
      </c>
      <c r="B101" s="3" t="s">
        <v>70</v>
      </c>
      <c r="C101" s="41"/>
      <c r="D101" s="35" t="s">
        <v>84</v>
      </c>
    </row>
    <row r="102" spans="1:4" ht="15.75" customHeight="1" x14ac:dyDescent="0.25">
      <c r="A102" s="3" t="s">
        <v>190</v>
      </c>
      <c r="B102" s="3" t="s">
        <v>70</v>
      </c>
      <c r="C102" s="41"/>
      <c r="D102" s="35" t="s">
        <v>84</v>
      </c>
    </row>
    <row r="103" spans="1:4" ht="15.75" customHeight="1" x14ac:dyDescent="0.25">
      <c r="A103" s="3" t="s">
        <v>191</v>
      </c>
      <c r="B103" s="3" t="s">
        <v>70</v>
      </c>
      <c r="C103" s="41"/>
      <c r="D103" s="35" t="s">
        <v>84</v>
      </c>
    </row>
    <row r="104" spans="1:4" ht="15.75" customHeight="1" x14ac:dyDescent="0.25">
      <c r="A104" s="3" t="s">
        <v>192</v>
      </c>
      <c r="B104" s="3" t="s">
        <v>70</v>
      </c>
      <c r="C104" s="41"/>
      <c r="D104" s="35" t="s">
        <v>84</v>
      </c>
    </row>
    <row r="105" spans="1:4" ht="15.75" customHeight="1" x14ac:dyDescent="0.25">
      <c r="A105" s="3" t="s">
        <v>193</v>
      </c>
      <c r="B105" s="3" t="s">
        <v>70</v>
      </c>
      <c r="C105" s="41"/>
      <c r="D105" s="35" t="s">
        <v>84</v>
      </c>
    </row>
    <row r="106" spans="1:4" ht="15.75" customHeight="1" x14ac:dyDescent="0.25">
      <c r="A106" s="3" t="s">
        <v>194</v>
      </c>
      <c r="B106" s="3" t="s">
        <v>161</v>
      </c>
      <c r="C106" s="41"/>
      <c r="D106" s="35" t="s">
        <v>84</v>
      </c>
    </row>
    <row r="107" spans="1:4" ht="15.75" customHeight="1" x14ac:dyDescent="0.25">
      <c r="A107" s="3" t="s">
        <v>195</v>
      </c>
      <c r="B107" s="3" t="s">
        <v>163</v>
      </c>
      <c r="C107" s="41"/>
      <c r="D107" s="35" t="s">
        <v>84</v>
      </c>
    </row>
    <row r="108" spans="1:4" ht="15.75" customHeight="1" x14ac:dyDescent="0.25">
      <c r="A108" s="3" t="s">
        <v>196</v>
      </c>
      <c r="B108" s="3" t="s">
        <v>70</v>
      </c>
      <c r="C108" s="41"/>
      <c r="D108" s="35" t="s">
        <v>84</v>
      </c>
    </row>
    <row r="109" spans="1:4" ht="15.75" customHeight="1" x14ac:dyDescent="0.25">
      <c r="A109" s="3" t="s">
        <v>197</v>
      </c>
      <c r="B109" s="3" t="s">
        <v>70</v>
      </c>
      <c r="C109" s="41"/>
      <c r="D109" s="35" t="s">
        <v>84</v>
      </c>
    </row>
    <row r="110" spans="1:4" ht="15.75" customHeight="1" x14ac:dyDescent="0.25">
      <c r="A110" s="3" t="s">
        <v>198</v>
      </c>
      <c r="B110" s="3" t="s">
        <v>70</v>
      </c>
      <c r="C110" s="41"/>
      <c r="D110" s="35" t="s">
        <v>84</v>
      </c>
    </row>
    <row r="111" spans="1:4" ht="15.75" customHeight="1" x14ac:dyDescent="0.25">
      <c r="A111" s="3" t="s">
        <v>199</v>
      </c>
      <c r="B111" s="3" t="s">
        <v>70</v>
      </c>
      <c r="C111" s="41"/>
      <c r="D111" s="35" t="s">
        <v>84</v>
      </c>
    </row>
    <row r="112" spans="1:4" ht="15.75" customHeight="1" x14ac:dyDescent="0.25">
      <c r="A112" s="3" t="s">
        <v>200</v>
      </c>
      <c r="B112" s="3" t="s">
        <v>70</v>
      </c>
      <c r="C112" s="41"/>
      <c r="D112" s="35" t="s">
        <v>84</v>
      </c>
    </row>
    <row r="113" spans="1:4" ht="15.75" customHeight="1" x14ac:dyDescent="0.25">
      <c r="A113" s="3" t="s">
        <v>201</v>
      </c>
      <c r="B113" s="3" t="s">
        <v>70</v>
      </c>
      <c r="C113" s="41"/>
      <c r="D113" s="35" t="s">
        <v>84</v>
      </c>
    </row>
    <row r="114" spans="1:4" ht="15.75" customHeight="1" x14ac:dyDescent="0.25">
      <c r="A114" s="3" t="s">
        <v>202</v>
      </c>
      <c r="B114" s="3" t="s">
        <v>70</v>
      </c>
      <c r="C114" s="41"/>
      <c r="D114" s="35" t="s">
        <v>84</v>
      </c>
    </row>
    <row r="115" spans="1:4" ht="15.75" customHeight="1" x14ac:dyDescent="0.25">
      <c r="A115" s="3" t="s">
        <v>203</v>
      </c>
      <c r="B115" s="3" t="s">
        <v>70</v>
      </c>
      <c r="C115" s="41"/>
      <c r="D115" s="35" t="s">
        <v>84</v>
      </c>
    </row>
    <row r="116" spans="1:4" ht="15.75" customHeight="1" x14ac:dyDescent="0.25">
      <c r="A116" s="3" t="s">
        <v>204</v>
      </c>
      <c r="B116" s="3" t="s">
        <v>161</v>
      </c>
      <c r="C116" s="41"/>
      <c r="D116" s="35" t="s">
        <v>84</v>
      </c>
    </row>
    <row r="117" spans="1:4" ht="15.75" customHeight="1" x14ac:dyDescent="0.25">
      <c r="A117" s="3" t="s">
        <v>205</v>
      </c>
      <c r="B117" s="3" t="s">
        <v>163</v>
      </c>
      <c r="C117" s="41"/>
      <c r="D117" s="35" t="s">
        <v>84</v>
      </c>
    </row>
    <row r="118" spans="1:4" ht="15.75" customHeight="1" x14ac:dyDescent="0.25">
      <c r="A118" s="3" t="s">
        <v>206</v>
      </c>
      <c r="B118" s="3" t="s">
        <v>70</v>
      </c>
      <c r="C118" s="41"/>
      <c r="D118" s="35" t="s">
        <v>84</v>
      </c>
    </row>
    <row r="119" spans="1:4" ht="15.75" customHeight="1" x14ac:dyDescent="0.25">
      <c r="A119" s="3" t="s">
        <v>207</v>
      </c>
      <c r="B119" s="3" t="s">
        <v>70</v>
      </c>
      <c r="C119" s="41"/>
      <c r="D119" s="35" t="s">
        <v>84</v>
      </c>
    </row>
    <row r="120" spans="1:4" ht="15.75" customHeight="1" x14ac:dyDescent="0.25">
      <c r="A120" s="3" t="s">
        <v>208</v>
      </c>
      <c r="B120" s="3" t="s">
        <v>70</v>
      </c>
      <c r="C120" s="41"/>
      <c r="D120" s="35" t="s">
        <v>84</v>
      </c>
    </row>
    <row r="121" spans="1:4" ht="15.75" customHeight="1" x14ac:dyDescent="0.25">
      <c r="A121" s="3" t="s">
        <v>209</v>
      </c>
      <c r="B121" s="3" t="s">
        <v>70</v>
      </c>
      <c r="C121" s="41"/>
      <c r="D121" s="35" t="s">
        <v>84</v>
      </c>
    </row>
    <row r="122" spans="1:4" ht="15.75" customHeight="1" x14ac:dyDescent="0.25">
      <c r="A122" s="3" t="s">
        <v>210</v>
      </c>
      <c r="B122" s="3" t="s">
        <v>70</v>
      </c>
      <c r="C122" s="41"/>
      <c r="D122" s="35" t="s">
        <v>84</v>
      </c>
    </row>
    <row r="123" spans="1:4" ht="15.75" customHeight="1" x14ac:dyDescent="0.25">
      <c r="A123" s="3" t="s">
        <v>211</v>
      </c>
      <c r="B123" s="3" t="s">
        <v>70</v>
      </c>
      <c r="C123" s="41"/>
      <c r="D123" s="35" t="s">
        <v>84</v>
      </c>
    </row>
    <row r="124" spans="1:4" ht="15.75" customHeight="1" x14ac:dyDescent="0.25">
      <c r="A124" s="3" t="s">
        <v>212</v>
      </c>
      <c r="B124" s="3" t="s">
        <v>70</v>
      </c>
      <c r="C124" s="41"/>
      <c r="D124" s="35" t="s">
        <v>84</v>
      </c>
    </row>
    <row r="125" spans="1:4" ht="15.75" customHeight="1" x14ac:dyDescent="0.25">
      <c r="A125" s="3" t="s">
        <v>213</v>
      </c>
      <c r="B125" s="3" t="s">
        <v>70</v>
      </c>
      <c r="C125" s="41"/>
      <c r="D125" s="35" t="s">
        <v>84</v>
      </c>
    </row>
    <row r="126" spans="1:4" ht="15.75" customHeight="1" x14ac:dyDescent="0.25">
      <c r="A126" s="3" t="s">
        <v>214</v>
      </c>
      <c r="B126" s="3" t="s">
        <v>70</v>
      </c>
      <c r="C126" s="41"/>
      <c r="D126" s="35" t="s">
        <v>84</v>
      </c>
    </row>
    <row r="127" spans="1:4" ht="15.75" customHeight="1" x14ac:dyDescent="0.25">
      <c r="A127" s="3" t="s">
        <v>215</v>
      </c>
      <c r="B127" s="3" t="s">
        <v>149</v>
      </c>
      <c r="C127" s="41"/>
      <c r="D127" s="35" t="s">
        <v>84</v>
      </c>
    </row>
    <row r="128" spans="1:4" ht="15.75" customHeight="1" x14ac:dyDescent="0.25">
      <c r="A128" s="3" t="s">
        <v>216</v>
      </c>
      <c r="B128" s="3" t="s">
        <v>151</v>
      </c>
      <c r="C128" s="41"/>
      <c r="D128" s="35" t="s">
        <v>84</v>
      </c>
    </row>
    <row r="129" spans="1:4" ht="15.75" customHeight="1" x14ac:dyDescent="0.25">
      <c r="A129" s="3" t="s">
        <v>217</v>
      </c>
      <c r="B129" s="3" t="s">
        <v>70</v>
      </c>
      <c r="C129" s="41"/>
      <c r="D129" s="35" t="s">
        <v>84</v>
      </c>
    </row>
    <row r="130" spans="1:4" ht="15.75" customHeight="1" x14ac:dyDescent="0.25">
      <c r="A130" s="3" t="s">
        <v>218</v>
      </c>
      <c r="B130" s="3" t="s">
        <v>149</v>
      </c>
      <c r="C130" s="41"/>
      <c r="D130" s="35" t="s">
        <v>84</v>
      </c>
    </row>
    <row r="131" spans="1:4" ht="15.75" customHeight="1" x14ac:dyDescent="0.25">
      <c r="A131" s="3" t="s">
        <v>219</v>
      </c>
      <c r="B131" s="3" t="s">
        <v>151</v>
      </c>
      <c r="C131" s="41"/>
      <c r="D131" s="35" t="s">
        <v>84</v>
      </c>
    </row>
    <row r="132" spans="1:4" ht="15.75" customHeight="1" x14ac:dyDescent="0.25">
      <c r="A132" s="3" t="s">
        <v>220</v>
      </c>
      <c r="B132" s="3" t="s">
        <v>70</v>
      </c>
      <c r="C132" s="41"/>
      <c r="D132" s="35" t="s">
        <v>84</v>
      </c>
    </row>
    <row r="133" spans="1:4" ht="15.75" customHeight="1" x14ac:dyDescent="0.25">
      <c r="A133" s="3" t="s">
        <v>221</v>
      </c>
      <c r="B133" s="3" t="s">
        <v>149</v>
      </c>
      <c r="C133" s="41"/>
      <c r="D133" s="35" t="s">
        <v>84</v>
      </c>
    </row>
    <row r="134" spans="1:4" ht="15.75" customHeight="1" x14ac:dyDescent="0.25">
      <c r="A134" s="3" t="s">
        <v>222</v>
      </c>
      <c r="B134" s="3" t="s">
        <v>151</v>
      </c>
      <c r="C134" s="41"/>
      <c r="D134" s="35" t="s">
        <v>84</v>
      </c>
    </row>
    <row r="135" spans="1:4" ht="15.75" customHeight="1" x14ac:dyDescent="0.25">
      <c r="A135" s="3" t="s">
        <v>543</v>
      </c>
      <c r="B135" s="3" t="s">
        <v>70</v>
      </c>
      <c r="C135" s="41"/>
      <c r="D135" s="35" t="s">
        <v>84</v>
      </c>
    </row>
    <row r="136" spans="1:4" ht="15.75" customHeight="1" x14ac:dyDescent="0.25">
      <c r="A136" s="3" t="s">
        <v>544</v>
      </c>
      <c r="B136" s="3" t="s">
        <v>149</v>
      </c>
      <c r="C136" s="41"/>
      <c r="D136" s="35" t="s">
        <v>84</v>
      </c>
    </row>
    <row r="137" spans="1:4" ht="15.75" customHeight="1" x14ac:dyDescent="0.25">
      <c r="A137" s="3" t="s">
        <v>545</v>
      </c>
      <c r="B137" s="3" t="s">
        <v>151</v>
      </c>
      <c r="C137" s="41"/>
      <c r="D137" s="35" t="s">
        <v>84</v>
      </c>
    </row>
    <row r="138" spans="1:4" ht="15.75" customHeight="1" x14ac:dyDescent="0.25">
      <c r="A138" s="3" t="s">
        <v>546</v>
      </c>
      <c r="B138" s="3" t="s">
        <v>70</v>
      </c>
      <c r="C138" s="41"/>
      <c r="D138" s="35" t="s">
        <v>84</v>
      </c>
    </row>
    <row r="139" spans="1:4" ht="15.75" customHeight="1" x14ac:dyDescent="0.25">
      <c r="A139" s="3" t="s">
        <v>547</v>
      </c>
      <c r="B139" s="3" t="s">
        <v>149</v>
      </c>
      <c r="C139" s="41"/>
      <c r="D139" s="35" t="s">
        <v>84</v>
      </c>
    </row>
    <row r="140" spans="1:4" ht="15.75" customHeight="1" x14ac:dyDescent="0.25">
      <c r="A140" s="3" t="s">
        <v>548</v>
      </c>
      <c r="B140" s="3" t="s">
        <v>151</v>
      </c>
      <c r="C140" s="41"/>
      <c r="D140" s="35" t="s">
        <v>84</v>
      </c>
    </row>
    <row r="141" spans="1:4" ht="15.75" customHeight="1" x14ac:dyDescent="0.25">
      <c r="A141" s="3" t="s">
        <v>233</v>
      </c>
      <c r="B141" s="3" t="s">
        <v>230</v>
      </c>
      <c r="C141" s="41"/>
      <c r="D141" s="35" t="s">
        <v>84</v>
      </c>
    </row>
    <row r="142" spans="1:4" ht="15.75" customHeight="1" x14ac:dyDescent="0.25">
      <c r="A142" s="3" t="s">
        <v>235</v>
      </c>
      <c r="B142" s="3" t="s">
        <v>232</v>
      </c>
      <c r="C142" s="41"/>
      <c r="D142" s="35" t="s">
        <v>84</v>
      </c>
    </row>
    <row r="143" spans="1:4" ht="15.75" customHeight="1" x14ac:dyDescent="0.25">
      <c r="A143" s="3" t="s">
        <v>549</v>
      </c>
      <c r="B143" s="3" t="s">
        <v>234</v>
      </c>
      <c r="C143" s="41"/>
      <c r="D143" s="35" t="s">
        <v>84</v>
      </c>
    </row>
    <row r="144" spans="1:4" ht="15.75" customHeight="1" x14ac:dyDescent="0.25">
      <c r="A144" s="3" t="s">
        <v>550</v>
      </c>
      <c r="B144" s="3" t="s">
        <v>115</v>
      </c>
      <c r="C144" s="41"/>
      <c r="D144" s="35" t="s">
        <v>84</v>
      </c>
    </row>
    <row r="145" spans="1:4" ht="15.75" customHeight="1" x14ac:dyDescent="0.25">
      <c r="A145" s="3" t="s">
        <v>551</v>
      </c>
      <c r="B145" s="3" t="s">
        <v>70</v>
      </c>
      <c r="C145" s="41"/>
      <c r="D145" s="35" t="s">
        <v>84</v>
      </c>
    </row>
    <row r="146" spans="1:4" ht="15.75" customHeight="1" x14ac:dyDescent="0.25">
      <c r="A146" s="3" t="s">
        <v>552</v>
      </c>
      <c r="B146" s="3" t="s">
        <v>149</v>
      </c>
      <c r="C146" s="41"/>
      <c r="D146" s="35" t="s">
        <v>84</v>
      </c>
    </row>
    <row r="147" spans="1:4" ht="15.75" customHeight="1" x14ac:dyDescent="0.25">
      <c r="A147" s="3" t="s">
        <v>239</v>
      </c>
      <c r="B147" s="3" t="s">
        <v>151</v>
      </c>
      <c r="C147" s="41"/>
      <c r="D147" s="35" t="s">
        <v>84</v>
      </c>
    </row>
    <row r="148" spans="1:4" ht="15.75" customHeight="1" x14ac:dyDescent="0.25">
      <c r="A148" s="3" t="s">
        <v>241</v>
      </c>
      <c r="B148" s="3" t="s">
        <v>230</v>
      </c>
      <c r="C148" s="41"/>
      <c r="D148" s="35" t="s">
        <v>84</v>
      </c>
    </row>
    <row r="149" spans="1:4" ht="15.75" customHeight="1" x14ac:dyDescent="0.25">
      <c r="A149" s="3" t="s">
        <v>553</v>
      </c>
      <c r="B149" s="3" t="s">
        <v>232</v>
      </c>
      <c r="C149" s="41"/>
      <c r="D149" s="35" t="s">
        <v>84</v>
      </c>
    </row>
    <row r="150" spans="1:4" ht="15.75" customHeight="1" x14ac:dyDescent="0.25">
      <c r="A150" s="3" t="s">
        <v>554</v>
      </c>
      <c r="B150" s="3" t="s">
        <v>230</v>
      </c>
      <c r="C150" s="41"/>
      <c r="D150" s="35" t="s">
        <v>84</v>
      </c>
    </row>
    <row r="151" spans="1:4" ht="15.75" customHeight="1" x14ac:dyDescent="0.25">
      <c r="A151" s="3" t="s">
        <v>555</v>
      </c>
      <c r="B151" s="3" t="s">
        <v>232</v>
      </c>
      <c r="C151" s="41"/>
      <c r="D151" s="35" t="s">
        <v>84</v>
      </c>
    </row>
    <row r="152" spans="1:4" ht="15.75" customHeight="1" x14ac:dyDescent="0.25">
      <c r="A152" s="3" t="s">
        <v>246</v>
      </c>
      <c r="B152" s="3" t="s">
        <v>234</v>
      </c>
      <c r="C152" s="41"/>
      <c r="D152" s="35" t="s">
        <v>84</v>
      </c>
    </row>
    <row r="153" spans="1:4" ht="15.75" customHeight="1" x14ac:dyDescent="0.25">
      <c r="A153" s="3" t="s">
        <v>556</v>
      </c>
      <c r="B153" s="3" t="s">
        <v>115</v>
      </c>
      <c r="C153" s="41"/>
      <c r="D153" s="35" t="s">
        <v>84</v>
      </c>
    </row>
    <row r="154" spans="1:4" ht="15.75" customHeight="1" x14ac:dyDescent="0.25">
      <c r="A154" s="3" t="s">
        <v>557</v>
      </c>
      <c r="B154" s="3" t="s">
        <v>70</v>
      </c>
      <c r="C154" s="41"/>
      <c r="D154" s="35" t="s">
        <v>84</v>
      </c>
    </row>
    <row r="155" spans="1:4" ht="15.75" customHeight="1" x14ac:dyDescent="0.25">
      <c r="A155" s="3" t="s">
        <v>558</v>
      </c>
      <c r="B155" s="3" t="s">
        <v>149</v>
      </c>
      <c r="C155" s="41"/>
      <c r="D155" s="35" t="s">
        <v>84</v>
      </c>
    </row>
    <row r="156" spans="1:4" ht="15.75" customHeight="1" x14ac:dyDescent="0.25">
      <c r="A156" s="3" t="s">
        <v>559</v>
      </c>
      <c r="B156" s="3" t="s">
        <v>151</v>
      </c>
      <c r="C156" s="41"/>
      <c r="D156" s="35" t="s">
        <v>84</v>
      </c>
    </row>
    <row r="157" spans="1:4" ht="15.75" customHeight="1" x14ac:dyDescent="0.25">
      <c r="A157" s="3" t="s">
        <v>560</v>
      </c>
      <c r="B157" s="3" t="s">
        <v>230</v>
      </c>
      <c r="C157" s="41"/>
      <c r="D157" s="35" t="s">
        <v>84</v>
      </c>
    </row>
    <row r="158" spans="1:4" ht="15.75" customHeight="1" x14ac:dyDescent="0.25">
      <c r="A158" s="3" t="s">
        <v>561</v>
      </c>
      <c r="B158" s="3" t="s">
        <v>232</v>
      </c>
      <c r="C158" s="41"/>
      <c r="D158" s="35" t="s">
        <v>84</v>
      </c>
    </row>
    <row r="159" spans="1:4" ht="15.75" customHeight="1" x14ac:dyDescent="0.25">
      <c r="A159" s="3" t="s">
        <v>562</v>
      </c>
      <c r="B159" s="3" t="s">
        <v>70</v>
      </c>
      <c r="C159" s="41"/>
      <c r="D159" s="35" t="s">
        <v>84</v>
      </c>
    </row>
    <row r="160" spans="1:4" ht="15.75" customHeight="1" x14ac:dyDescent="0.25">
      <c r="A160" s="3" t="s">
        <v>563</v>
      </c>
      <c r="B160" s="3" t="s">
        <v>149</v>
      </c>
      <c r="C160" s="41"/>
      <c r="D160" s="35" t="s">
        <v>84</v>
      </c>
    </row>
    <row r="161" spans="1:4" ht="15.75" customHeight="1" x14ac:dyDescent="0.25">
      <c r="A161" s="3" t="s">
        <v>564</v>
      </c>
      <c r="B161" s="3" t="s">
        <v>151</v>
      </c>
      <c r="C161" s="41"/>
      <c r="D161" s="35" t="s">
        <v>84</v>
      </c>
    </row>
    <row r="162" spans="1:4" ht="15.75" customHeight="1" x14ac:dyDescent="0.25">
      <c r="A162" s="3" t="s">
        <v>565</v>
      </c>
      <c r="B162" s="3" t="s">
        <v>70</v>
      </c>
      <c r="C162" s="41"/>
      <c r="D162" s="35" t="s">
        <v>84</v>
      </c>
    </row>
    <row r="163" spans="1:4" ht="15.75" customHeight="1" x14ac:dyDescent="0.25">
      <c r="A163" s="3" t="s">
        <v>566</v>
      </c>
      <c r="B163" s="3" t="s">
        <v>149</v>
      </c>
      <c r="C163" s="41"/>
      <c r="D163" s="35" t="s">
        <v>84</v>
      </c>
    </row>
    <row r="164" spans="1:4" ht="15.75" customHeight="1" x14ac:dyDescent="0.25">
      <c r="A164" s="3" t="s">
        <v>567</v>
      </c>
      <c r="B164" s="3" t="s">
        <v>151</v>
      </c>
      <c r="C164" s="41"/>
      <c r="D164" s="35" t="s">
        <v>84</v>
      </c>
    </row>
    <row r="165" spans="1:4" ht="15.75" customHeight="1" x14ac:dyDescent="0.25">
      <c r="A165" s="3" t="s">
        <v>568</v>
      </c>
      <c r="B165" s="3" t="s">
        <v>70</v>
      </c>
      <c r="C165" s="41"/>
      <c r="D165" s="35" t="s">
        <v>84</v>
      </c>
    </row>
    <row r="166" spans="1:4" ht="15.75" customHeight="1" x14ac:dyDescent="0.25">
      <c r="A166" s="3" t="s">
        <v>569</v>
      </c>
      <c r="B166" s="3" t="s">
        <v>149</v>
      </c>
      <c r="C166" s="41"/>
      <c r="D166" s="35" t="s">
        <v>84</v>
      </c>
    </row>
    <row r="167" spans="1:4" ht="15.75" customHeight="1" x14ac:dyDescent="0.25">
      <c r="A167" s="3" t="s">
        <v>570</v>
      </c>
      <c r="B167" s="3" t="s">
        <v>151</v>
      </c>
      <c r="C167" s="41"/>
      <c r="D167" s="35" t="s">
        <v>84</v>
      </c>
    </row>
    <row r="168" spans="1:4" ht="15.75" customHeight="1" x14ac:dyDescent="0.25">
      <c r="A168" s="3" t="s">
        <v>571</v>
      </c>
      <c r="B168" s="3" t="s">
        <v>70</v>
      </c>
      <c r="C168" s="41"/>
      <c r="D168" s="35" t="s">
        <v>84</v>
      </c>
    </row>
    <row r="169" spans="1:4" ht="15.75" customHeight="1" x14ac:dyDescent="0.25">
      <c r="A169" s="3" t="s">
        <v>572</v>
      </c>
      <c r="B169" s="3" t="s">
        <v>149</v>
      </c>
      <c r="C169" s="41"/>
      <c r="D169" s="35" t="s">
        <v>84</v>
      </c>
    </row>
    <row r="170" spans="1:4" ht="15.75" customHeight="1" x14ac:dyDescent="0.25">
      <c r="A170" s="3" t="s">
        <v>573</v>
      </c>
      <c r="B170" s="3" t="s">
        <v>151</v>
      </c>
      <c r="C170" s="41"/>
      <c r="D170" s="35" t="s">
        <v>84</v>
      </c>
    </row>
    <row r="171" spans="1:4" ht="15.75" customHeight="1" x14ac:dyDescent="0.25">
      <c r="A171" s="3" t="s">
        <v>574</v>
      </c>
      <c r="B171" s="3" t="s">
        <v>70</v>
      </c>
      <c r="C171" s="41"/>
      <c r="D171" s="35" t="s">
        <v>84</v>
      </c>
    </row>
    <row r="172" spans="1:4" ht="15.75" customHeight="1" x14ac:dyDescent="0.25">
      <c r="A172" s="3" t="s">
        <v>575</v>
      </c>
      <c r="B172" s="3" t="s">
        <v>149</v>
      </c>
      <c r="C172" s="41"/>
      <c r="D172" s="35" t="s">
        <v>84</v>
      </c>
    </row>
    <row r="173" spans="1:4" ht="15.75" customHeight="1" x14ac:dyDescent="0.25">
      <c r="A173" s="3" t="s">
        <v>576</v>
      </c>
      <c r="B173" s="3" t="s">
        <v>151</v>
      </c>
      <c r="C173" s="41"/>
      <c r="D173" s="35" t="s">
        <v>84</v>
      </c>
    </row>
    <row r="174" spans="1:4" ht="15.75" customHeight="1" x14ac:dyDescent="0.25">
      <c r="A174" s="3" t="s">
        <v>577</v>
      </c>
      <c r="B174" s="3" t="s">
        <v>70</v>
      </c>
      <c r="C174" s="41"/>
      <c r="D174" s="35" t="s">
        <v>84</v>
      </c>
    </row>
    <row r="175" spans="1:4" ht="15.75" customHeight="1" x14ac:dyDescent="0.25">
      <c r="A175" s="3" t="s">
        <v>578</v>
      </c>
      <c r="B175" s="3" t="s">
        <v>149</v>
      </c>
      <c r="C175" s="41"/>
      <c r="D175" s="35" t="s">
        <v>84</v>
      </c>
    </row>
    <row r="176" spans="1:4" ht="15.75" customHeight="1" x14ac:dyDescent="0.25">
      <c r="A176" s="3" t="s">
        <v>579</v>
      </c>
      <c r="B176" s="3" t="s">
        <v>151</v>
      </c>
      <c r="C176" s="41"/>
      <c r="D176" s="35" t="s">
        <v>84</v>
      </c>
    </row>
    <row r="177" spans="1:4" ht="15.75" customHeight="1" x14ac:dyDescent="0.25">
      <c r="A177" s="3" t="s">
        <v>270</v>
      </c>
      <c r="B177" s="3" t="s">
        <v>269</v>
      </c>
      <c r="C177" s="41"/>
      <c r="D177" s="35" t="s">
        <v>84</v>
      </c>
    </row>
    <row r="178" spans="1:4" ht="15.75" customHeight="1" x14ac:dyDescent="0.25">
      <c r="A178" s="3" t="s">
        <v>580</v>
      </c>
      <c r="B178" s="3" t="s">
        <v>269</v>
      </c>
      <c r="C178" s="41"/>
      <c r="D178" s="35" t="s">
        <v>84</v>
      </c>
    </row>
    <row r="179" spans="1:4" ht="15.75" customHeight="1" x14ac:dyDescent="0.25">
      <c r="A179" s="3" t="s">
        <v>272</v>
      </c>
      <c r="B179" s="3" t="s">
        <v>269</v>
      </c>
      <c r="C179" s="41"/>
      <c r="D179" s="35" t="s">
        <v>84</v>
      </c>
    </row>
    <row r="180" spans="1:4" ht="15.75" customHeight="1" x14ac:dyDescent="0.25">
      <c r="A180" s="3" t="s">
        <v>581</v>
      </c>
      <c r="B180" s="3" t="s">
        <v>269</v>
      </c>
      <c r="C180" s="41"/>
      <c r="D180" s="35" t="s">
        <v>84</v>
      </c>
    </row>
    <row r="181" spans="1:4" ht="15.75" customHeight="1" x14ac:dyDescent="0.25">
      <c r="A181" s="3" t="s">
        <v>582</v>
      </c>
      <c r="B181" s="3" t="s">
        <v>269</v>
      </c>
      <c r="C181" s="41"/>
      <c r="D181" s="35" t="s">
        <v>84</v>
      </c>
    </row>
    <row r="182" spans="1:4" ht="15.75" customHeight="1" x14ac:dyDescent="0.25">
      <c r="A182" s="3" t="s">
        <v>583</v>
      </c>
      <c r="B182" s="3" t="s">
        <v>70</v>
      </c>
      <c r="C182" s="41"/>
      <c r="D182" s="35" t="s">
        <v>84</v>
      </c>
    </row>
    <row r="183" spans="1:4" ht="15.75" customHeight="1" x14ac:dyDescent="0.25">
      <c r="A183" s="3" t="s">
        <v>584</v>
      </c>
      <c r="B183" s="3" t="s">
        <v>149</v>
      </c>
      <c r="C183" s="41"/>
      <c r="D183" s="35" t="s">
        <v>84</v>
      </c>
    </row>
    <row r="184" spans="1:4" ht="15.75" customHeight="1" x14ac:dyDescent="0.25">
      <c r="A184" s="3" t="s">
        <v>278</v>
      </c>
      <c r="B184" s="3" t="s">
        <v>151</v>
      </c>
      <c r="C184" s="41"/>
      <c r="D184" s="35" t="s">
        <v>84</v>
      </c>
    </row>
    <row r="185" spans="1:4" ht="15.75" customHeight="1" x14ac:dyDescent="0.25">
      <c r="A185" s="3" t="s">
        <v>585</v>
      </c>
      <c r="B185" s="3" t="s">
        <v>269</v>
      </c>
      <c r="C185" s="41"/>
      <c r="D185" s="35" t="s">
        <v>84</v>
      </c>
    </row>
    <row r="186" spans="1:4" ht="15.75" customHeight="1" x14ac:dyDescent="0.25">
      <c r="A186" s="3" t="s">
        <v>586</v>
      </c>
      <c r="B186" s="3" t="s">
        <v>269</v>
      </c>
      <c r="C186" s="41"/>
      <c r="D186" s="35" t="s">
        <v>84</v>
      </c>
    </row>
    <row r="187" spans="1:4" ht="15.75" customHeight="1" x14ac:dyDescent="0.25">
      <c r="A187" s="3" t="s">
        <v>587</v>
      </c>
      <c r="B187" s="3" t="s">
        <v>70</v>
      </c>
      <c r="C187" s="41"/>
      <c r="D187" s="35" t="s">
        <v>84</v>
      </c>
    </row>
    <row r="188" spans="1:4" ht="15.75" customHeight="1" x14ac:dyDescent="0.25">
      <c r="A188" s="3" t="s">
        <v>588</v>
      </c>
      <c r="B188" s="3" t="s">
        <v>149</v>
      </c>
      <c r="C188" s="41"/>
      <c r="D188" s="35" t="s">
        <v>84</v>
      </c>
    </row>
    <row r="189" spans="1:4" ht="15.75" customHeight="1" x14ac:dyDescent="0.25">
      <c r="A189" s="3" t="s">
        <v>589</v>
      </c>
      <c r="B189" s="3" t="s">
        <v>151</v>
      </c>
      <c r="C189" s="41"/>
      <c r="D189" s="35" t="s">
        <v>84</v>
      </c>
    </row>
    <row r="190" spans="1:4" ht="15.75" customHeight="1" x14ac:dyDescent="0.25">
      <c r="A190" s="3" t="s">
        <v>590</v>
      </c>
      <c r="B190" s="3" t="s">
        <v>70</v>
      </c>
      <c r="C190" s="41"/>
      <c r="D190" s="35" t="s">
        <v>84</v>
      </c>
    </row>
    <row r="191" spans="1:4" ht="15.75" customHeight="1" x14ac:dyDescent="0.25">
      <c r="A191" s="3" t="s">
        <v>591</v>
      </c>
      <c r="B191" s="3" t="s">
        <v>149</v>
      </c>
      <c r="C191" s="41"/>
      <c r="D191" s="35" t="s">
        <v>84</v>
      </c>
    </row>
    <row r="192" spans="1:4" ht="15.75" customHeight="1" x14ac:dyDescent="0.25">
      <c r="A192" s="3" t="s">
        <v>592</v>
      </c>
      <c r="B192" s="3" t="s">
        <v>151</v>
      </c>
      <c r="C192" s="41"/>
      <c r="D192" s="35" t="s">
        <v>84</v>
      </c>
    </row>
    <row r="193" spans="1:4" ht="15.75" customHeight="1" x14ac:dyDescent="0.25">
      <c r="A193" s="3" t="s">
        <v>593</v>
      </c>
      <c r="B193" s="3" t="s">
        <v>75</v>
      </c>
      <c r="C193" s="41"/>
      <c r="D193" s="35" t="s">
        <v>84</v>
      </c>
    </row>
    <row r="194" spans="1:4" ht="15.75" customHeight="1" x14ac:dyDescent="0.25">
      <c r="A194" s="3" t="s">
        <v>594</v>
      </c>
      <c r="B194" s="3" t="s">
        <v>287</v>
      </c>
      <c r="C194" s="41"/>
      <c r="D194" s="35" t="s">
        <v>84</v>
      </c>
    </row>
    <row r="195" spans="1:4" ht="15.75" customHeight="1" x14ac:dyDescent="0.25">
      <c r="A195" s="3" t="s">
        <v>595</v>
      </c>
      <c r="B195" s="3" t="s">
        <v>153</v>
      </c>
      <c r="C195" s="41"/>
      <c r="D195" s="35" t="s">
        <v>84</v>
      </c>
    </row>
    <row r="196" spans="1:4" ht="15.75" customHeight="1" x14ac:dyDescent="0.25">
      <c r="A196" s="3" t="s">
        <v>596</v>
      </c>
      <c r="B196" s="3" t="s">
        <v>155</v>
      </c>
      <c r="C196" s="41"/>
      <c r="D196" s="35" t="s">
        <v>84</v>
      </c>
    </row>
    <row r="197" spans="1:4" ht="15.75" customHeight="1" x14ac:dyDescent="0.25">
      <c r="A197" s="3" t="s">
        <v>597</v>
      </c>
      <c r="B197" s="3" t="s">
        <v>86</v>
      </c>
      <c r="C197" s="41"/>
      <c r="D197" s="35" t="s">
        <v>84</v>
      </c>
    </row>
    <row r="198" spans="1:4" ht="15.75" customHeight="1" x14ac:dyDescent="0.25">
      <c r="A198" s="3" t="s">
        <v>598</v>
      </c>
      <c r="B198" s="3" t="s">
        <v>292</v>
      </c>
      <c r="C198" s="41"/>
      <c r="D198" s="35" t="s">
        <v>84</v>
      </c>
    </row>
    <row r="199" spans="1:4" ht="15.75" customHeight="1" x14ac:dyDescent="0.25">
      <c r="A199" s="3" t="s">
        <v>599</v>
      </c>
      <c r="B199" s="3" t="s">
        <v>153</v>
      </c>
      <c r="C199" s="41"/>
      <c r="D199" s="35" t="s">
        <v>84</v>
      </c>
    </row>
    <row r="200" spans="1:4" ht="15.75" customHeight="1" x14ac:dyDescent="0.25">
      <c r="A200" s="3" t="s">
        <v>600</v>
      </c>
      <c r="B200" s="3" t="s">
        <v>169</v>
      </c>
      <c r="C200" s="41"/>
      <c r="D200" s="35" t="s">
        <v>84</v>
      </c>
    </row>
    <row r="201" spans="1:4" ht="15.75" customHeight="1" x14ac:dyDescent="0.25">
      <c r="A201" s="3" t="s">
        <v>601</v>
      </c>
      <c r="B201" s="3" t="s">
        <v>153</v>
      </c>
      <c r="C201" s="41"/>
      <c r="D201" s="35" t="s">
        <v>84</v>
      </c>
    </row>
    <row r="202" spans="1:4" ht="15.75" customHeight="1" x14ac:dyDescent="0.25">
      <c r="A202" s="3" t="s">
        <v>602</v>
      </c>
      <c r="B202" s="3" t="s">
        <v>155</v>
      </c>
      <c r="C202" s="41"/>
      <c r="D202" s="35" t="s">
        <v>84</v>
      </c>
    </row>
    <row r="203" spans="1:4" ht="15.75" customHeight="1" x14ac:dyDescent="0.25">
      <c r="A203" s="3" t="s">
        <v>603</v>
      </c>
      <c r="B203" s="3" t="s">
        <v>86</v>
      </c>
      <c r="C203" s="41"/>
      <c r="D203" s="35" t="s">
        <v>84</v>
      </c>
    </row>
    <row r="204" spans="1:4" ht="15.75" customHeight="1" x14ac:dyDescent="0.25">
      <c r="A204" s="3" t="s">
        <v>604</v>
      </c>
      <c r="B204" s="3" t="s">
        <v>299</v>
      </c>
      <c r="C204" s="41"/>
      <c r="D204" s="35" t="s">
        <v>84</v>
      </c>
    </row>
    <row r="205" spans="1:4" ht="15.75" customHeight="1" x14ac:dyDescent="0.25">
      <c r="A205" s="3" t="s">
        <v>605</v>
      </c>
      <c r="B205" s="3" t="s">
        <v>153</v>
      </c>
      <c r="C205" s="41"/>
      <c r="D205" s="35" t="s">
        <v>84</v>
      </c>
    </row>
    <row r="206" spans="1:4" ht="15.75" customHeight="1" x14ac:dyDescent="0.25">
      <c r="A206" s="3" t="s">
        <v>606</v>
      </c>
      <c r="B206" s="3" t="s">
        <v>302</v>
      </c>
      <c r="C206" s="41"/>
      <c r="D206" s="35" t="s">
        <v>84</v>
      </c>
    </row>
    <row r="207" spans="1:4" ht="15.75" customHeight="1" x14ac:dyDescent="0.25">
      <c r="A207" s="3" t="s">
        <v>607</v>
      </c>
      <c r="B207" s="3" t="s">
        <v>86</v>
      </c>
      <c r="C207" s="41"/>
      <c r="D207" s="35" t="s">
        <v>84</v>
      </c>
    </row>
    <row r="208" spans="1:4" ht="15.75" customHeight="1" x14ac:dyDescent="0.25">
      <c r="A208" s="3" t="s">
        <v>608</v>
      </c>
      <c r="B208" s="3" t="s">
        <v>166</v>
      </c>
      <c r="C208" s="41"/>
      <c r="D208" s="35" t="s">
        <v>84</v>
      </c>
    </row>
    <row r="209" spans="1:4" ht="15.75" customHeight="1" x14ac:dyDescent="0.25">
      <c r="A209" s="3" t="s">
        <v>310</v>
      </c>
      <c r="B209" s="3" t="s">
        <v>153</v>
      </c>
      <c r="C209" s="41"/>
      <c r="D209" s="35" t="s">
        <v>84</v>
      </c>
    </row>
    <row r="210" spans="1:4" ht="15.75" customHeight="1" x14ac:dyDescent="0.25">
      <c r="A210" s="3" t="s">
        <v>311</v>
      </c>
      <c r="B210" s="3" t="s">
        <v>609</v>
      </c>
      <c r="C210" s="41"/>
      <c r="D210" s="35" t="s">
        <v>84</v>
      </c>
    </row>
    <row r="211" spans="1:4" ht="15.75" customHeight="1" x14ac:dyDescent="0.25">
      <c r="A211" s="3" t="s">
        <v>610</v>
      </c>
      <c r="B211" s="3" t="s">
        <v>153</v>
      </c>
      <c r="C211" s="41"/>
      <c r="D211" s="35" t="s">
        <v>84</v>
      </c>
    </row>
    <row r="212" spans="1:4" ht="15.75" customHeight="1" x14ac:dyDescent="0.25">
      <c r="A212" s="3" t="s">
        <v>611</v>
      </c>
      <c r="B212" s="3" t="s">
        <v>155</v>
      </c>
      <c r="C212" s="41"/>
      <c r="D212" s="35" t="s">
        <v>84</v>
      </c>
    </row>
    <row r="213" spans="1:4" ht="15.75" customHeight="1" x14ac:dyDescent="0.25">
      <c r="A213" s="3" t="s">
        <v>612</v>
      </c>
      <c r="B213" s="3" t="s">
        <v>153</v>
      </c>
      <c r="C213" s="41"/>
      <c r="D213" s="35" t="s">
        <v>84</v>
      </c>
    </row>
    <row r="214" spans="1:4" ht="15.75" customHeight="1" x14ac:dyDescent="0.25">
      <c r="A214" s="3" t="s">
        <v>613</v>
      </c>
      <c r="B214" s="3" t="s">
        <v>155</v>
      </c>
      <c r="C214" s="41"/>
      <c r="D214" s="35" t="s">
        <v>84</v>
      </c>
    </row>
    <row r="215" spans="1:4" ht="15.75" customHeight="1" x14ac:dyDescent="0.25">
      <c r="A215" s="3" t="s">
        <v>614</v>
      </c>
      <c r="B215" s="3" t="s">
        <v>153</v>
      </c>
      <c r="C215" s="41"/>
      <c r="D215" s="35" t="s">
        <v>84</v>
      </c>
    </row>
    <row r="216" spans="1:4" ht="15.75" customHeight="1" x14ac:dyDescent="0.25">
      <c r="A216" s="3" t="s">
        <v>615</v>
      </c>
      <c r="B216" s="3" t="s">
        <v>155</v>
      </c>
      <c r="C216" s="41"/>
      <c r="D216" s="35" t="s">
        <v>84</v>
      </c>
    </row>
    <row r="217" spans="1:4" ht="15.75" customHeight="1" x14ac:dyDescent="0.25">
      <c r="A217" s="3" t="s">
        <v>616</v>
      </c>
      <c r="B217" s="3" t="s">
        <v>86</v>
      </c>
      <c r="C217" s="41"/>
      <c r="D217" s="35" t="s">
        <v>84</v>
      </c>
    </row>
    <row r="218" spans="1:4" ht="15.75" customHeight="1" x14ac:dyDescent="0.25">
      <c r="A218" s="3" t="s">
        <v>617</v>
      </c>
      <c r="B218" s="3" t="s">
        <v>292</v>
      </c>
      <c r="C218" s="41"/>
      <c r="D218" s="35" t="s">
        <v>84</v>
      </c>
    </row>
    <row r="219" spans="1:4" ht="15.75" customHeight="1" x14ac:dyDescent="0.25">
      <c r="A219" s="3" t="s">
        <v>618</v>
      </c>
      <c r="B219" s="3" t="s">
        <v>153</v>
      </c>
      <c r="C219" s="41"/>
      <c r="D219" s="35" t="s">
        <v>84</v>
      </c>
    </row>
    <row r="220" spans="1:4" ht="15.75" customHeight="1" x14ac:dyDescent="0.25">
      <c r="A220" s="3" t="s">
        <v>619</v>
      </c>
      <c r="B220" s="3" t="s">
        <v>169</v>
      </c>
      <c r="C220" s="41"/>
      <c r="D220" s="35" t="s">
        <v>84</v>
      </c>
    </row>
    <row r="221" spans="1:4" ht="15.75" customHeight="1" x14ac:dyDescent="0.25">
      <c r="A221" s="3" t="s">
        <v>620</v>
      </c>
      <c r="B221" s="3" t="s">
        <v>153</v>
      </c>
      <c r="C221" s="41"/>
      <c r="D221" s="35" t="s">
        <v>84</v>
      </c>
    </row>
    <row r="222" spans="1:4" ht="15.75" customHeight="1" x14ac:dyDescent="0.25">
      <c r="A222" s="3" t="s">
        <v>621</v>
      </c>
      <c r="B222" s="3" t="s">
        <v>155</v>
      </c>
      <c r="C222" s="41"/>
      <c r="D222" s="35" t="s">
        <v>84</v>
      </c>
    </row>
    <row r="223" spans="1:4" ht="15.75" customHeight="1" x14ac:dyDescent="0.25">
      <c r="A223" s="3" t="s">
        <v>622</v>
      </c>
      <c r="B223" s="3" t="s">
        <v>86</v>
      </c>
      <c r="C223" s="41"/>
      <c r="D223" s="35" t="s">
        <v>84</v>
      </c>
    </row>
    <row r="224" spans="1:4" ht="15.75" customHeight="1" x14ac:dyDescent="0.25">
      <c r="A224" s="3" t="s">
        <v>623</v>
      </c>
      <c r="B224" s="3" t="s">
        <v>299</v>
      </c>
      <c r="C224" s="41"/>
      <c r="D224" s="35" t="s">
        <v>84</v>
      </c>
    </row>
    <row r="225" spans="1:4" ht="15.75" customHeight="1" x14ac:dyDescent="0.25">
      <c r="A225" s="3" t="s">
        <v>624</v>
      </c>
      <c r="B225" s="3" t="s">
        <v>153</v>
      </c>
      <c r="C225" s="41"/>
      <c r="D225" s="35" t="s">
        <v>84</v>
      </c>
    </row>
    <row r="226" spans="1:4" ht="15.75" customHeight="1" x14ac:dyDescent="0.25">
      <c r="A226" s="3" t="s">
        <v>625</v>
      </c>
      <c r="B226" s="3" t="s">
        <v>302</v>
      </c>
      <c r="C226" s="41"/>
      <c r="D226" s="35" t="s">
        <v>84</v>
      </c>
    </row>
    <row r="227" spans="1:4" ht="15.75" customHeight="1" x14ac:dyDescent="0.25">
      <c r="A227" s="3" t="s">
        <v>336</v>
      </c>
      <c r="B227" s="3" t="s">
        <v>86</v>
      </c>
      <c r="C227" s="41"/>
      <c r="D227" s="35" t="s">
        <v>84</v>
      </c>
    </row>
    <row r="228" spans="1:4" ht="15.75" customHeight="1" x14ac:dyDescent="0.25">
      <c r="A228" s="3" t="s">
        <v>337</v>
      </c>
      <c r="B228" s="3" t="s">
        <v>166</v>
      </c>
      <c r="C228" s="41"/>
      <c r="D228" s="35" t="s">
        <v>84</v>
      </c>
    </row>
    <row r="229" spans="1:4" ht="15.75" customHeight="1" x14ac:dyDescent="0.25">
      <c r="A229" s="3" t="s">
        <v>338</v>
      </c>
      <c r="B229" s="3" t="s">
        <v>153</v>
      </c>
      <c r="C229" s="41"/>
      <c r="D229" s="35" t="s">
        <v>84</v>
      </c>
    </row>
    <row r="230" spans="1:4" ht="15.75" customHeight="1" x14ac:dyDescent="0.25">
      <c r="A230" s="3" t="s">
        <v>339</v>
      </c>
      <c r="B230" s="3" t="s">
        <v>609</v>
      </c>
      <c r="C230" s="41"/>
      <c r="D230" s="35" t="s">
        <v>84</v>
      </c>
    </row>
    <row r="231" spans="1:4" ht="15.75" customHeight="1" x14ac:dyDescent="0.25">
      <c r="A231" s="3" t="s">
        <v>626</v>
      </c>
      <c r="B231" s="3" t="s">
        <v>86</v>
      </c>
      <c r="C231" s="41"/>
      <c r="D231" s="35" t="s">
        <v>84</v>
      </c>
    </row>
    <row r="232" spans="1:4" ht="15.75" customHeight="1" x14ac:dyDescent="0.25">
      <c r="A232" s="3" t="s">
        <v>627</v>
      </c>
      <c r="B232" s="3" t="s">
        <v>166</v>
      </c>
      <c r="C232" s="41"/>
      <c r="D232" s="35" t="s">
        <v>84</v>
      </c>
    </row>
    <row r="233" spans="1:4" ht="15.75" customHeight="1" x14ac:dyDescent="0.25">
      <c r="A233" s="3" t="s">
        <v>628</v>
      </c>
      <c r="B233" s="3" t="s">
        <v>153</v>
      </c>
      <c r="C233" s="41"/>
      <c r="D233" s="35" t="s">
        <v>84</v>
      </c>
    </row>
    <row r="234" spans="1:4" ht="15.75" customHeight="1" x14ac:dyDescent="0.25">
      <c r="A234" s="3" t="s">
        <v>629</v>
      </c>
      <c r="B234" s="3" t="s">
        <v>169</v>
      </c>
      <c r="C234" s="41"/>
      <c r="D234" s="35" t="s">
        <v>84</v>
      </c>
    </row>
    <row r="235" spans="1:4" ht="15.75" customHeight="1" x14ac:dyDescent="0.25">
      <c r="A235" s="3" t="s">
        <v>630</v>
      </c>
      <c r="B235" s="3" t="s">
        <v>161</v>
      </c>
      <c r="C235" s="41"/>
      <c r="D235" s="35" t="s">
        <v>84</v>
      </c>
    </row>
    <row r="236" spans="1:4" ht="15.75" customHeight="1" x14ac:dyDescent="0.25">
      <c r="A236" s="3" t="s">
        <v>631</v>
      </c>
      <c r="B236" s="3" t="s">
        <v>163</v>
      </c>
      <c r="C236" s="41"/>
      <c r="D236" s="35" t="s">
        <v>84</v>
      </c>
    </row>
    <row r="237" spans="1:4" ht="15.75" customHeight="1" x14ac:dyDescent="0.25">
      <c r="A237" s="3" t="s">
        <v>632</v>
      </c>
      <c r="B237" s="3" t="s">
        <v>161</v>
      </c>
      <c r="C237" s="41"/>
      <c r="D237" s="35" t="s">
        <v>84</v>
      </c>
    </row>
    <row r="238" spans="1:4" ht="15.75" customHeight="1" x14ac:dyDescent="0.25">
      <c r="A238" s="3" t="s">
        <v>633</v>
      </c>
      <c r="B238" s="3" t="s">
        <v>163</v>
      </c>
      <c r="C238" s="41"/>
      <c r="D238" s="35" t="s">
        <v>84</v>
      </c>
    </row>
    <row r="239" spans="1:4" ht="15.75" customHeight="1" x14ac:dyDescent="0.25">
      <c r="A239" s="3" t="s">
        <v>634</v>
      </c>
      <c r="B239" s="3" t="s">
        <v>86</v>
      </c>
      <c r="C239" s="41"/>
      <c r="D239" s="35" t="s">
        <v>84</v>
      </c>
    </row>
    <row r="240" spans="1:4" ht="15.75" customHeight="1" x14ac:dyDescent="0.25">
      <c r="A240" s="3" t="s">
        <v>635</v>
      </c>
      <c r="B240" s="3" t="s">
        <v>166</v>
      </c>
      <c r="C240" s="41"/>
      <c r="D240" s="35" t="s">
        <v>84</v>
      </c>
    </row>
    <row r="241" spans="1:4" ht="15.75" customHeight="1" x14ac:dyDescent="0.25">
      <c r="A241" s="3" t="s">
        <v>636</v>
      </c>
      <c r="B241" s="3" t="s">
        <v>153</v>
      </c>
      <c r="C241" s="41"/>
      <c r="D241" s="35" t="s">
        <v>84</v>
      </c>
    </row>
    <row r="242" spans="1:4" ht="15.75" customHeight="1" x14ac:dyDescent="0.25">
      <c r="A242" s="3" t="s">
        <v>637</v>
      </c>
      <c r="B242" s="3" t="s">
        <v>169</v>
      </c>
      <c r="C242" s="41"/>
      <c r="D242" s="35" t="s">
        <v>84</v>
      </c>
    </row>
    <row r="243" spans="1:4" ht="15.75" customHeight="1" x14ac:dyDescent="0.25">
      <c r="A243" s="3" t="s">
        <v>638</v>
      </c>
      <c r="B243" s="3" t="s">
        <v>161</v>
      </c>
      <c r="C243" s="41"/>
      <c r="D243" s="35" t="s">
        <v>84</v>
      </c>
    </row>
    <row r="244" spans="1:4" ht="15.75" customHeight="1" x14ac:dyDescent="0.25">
      <c r="A244" s="3" t="s">
        <v>639</v>
      </c>
      <c r="B244" s="3" t="s">
        <v>163</v>
      </c>
      <c r="C244" s="41"/>
      <c r="D244" s="35" t="s">
        <v>84</v>
      </c>
    </row>
    <row r="245" spans="1:4" ht="15.75" customHeight="1" x14ac:dyDescent="0.25">
      <c r="A245" s="3" t="s">
        <v>640</v>
      </c>
      <c r="B245" s="3" t="s">
        <v>161</v>
      </c>
      <c r="C245" s="41"/>
      <c r="D245" s="35" t="s">
        <v>84</v>
      </c>
    </row>
    <row r="246" spans="1:4" ht="15.75" customHeight="1" x14ac:dyDescent="0.25">
      <c r="A246" s="3" t="s">
        <v>641</v>
      </c>
      <c r="B246" s="3" t="s">
        <v>163</v>
      </c>
      <c r="C246" s="41"/>
      <c r="D246" s="35" t="s">
        <v>84</v>
      </c>
    </row>
    <row r="247" spans="1:4" ht="15.75" customHeight="1" x14ac:dyDescent="0.25">
      <c r="A247" s="3" t="s">
        <v>344</v>
      </c>
      <c r="B247" s="3" t="s">
        <v>153</v>
      </c>
      <c r="C247" s="41"/>
      <c r="D247" s="35" t="s">
        <v>84</v>
      </c>
    </row>
    <row r="248" spans="1:4" ht="15.75" customHeight="1" x14ac:dyDescent="0.25">
      <c r="A248" s="3" t="s">
        <v>345</v>
      </c>
      <c r="B248" s="3" t="s">
        <v>346</v>
      </c>
      <c r="C248" s="41"/>
      <c r="D248" s="35" t="s">
        <v>84</v>
      </c>
    </row>
    <row r="249" spans="1:4" ht="15.75" customHeight="1" x14ac:dyDescent="0.25">
      <c r="A249" s="3" t="s">
        <v>347</v>
      </c>
      <c r="B249" s="3" t="s">
        <v>348</v>
      </c>
      <c r="C249" s="41"/>
      <c r="D249" s="35" t="s">
        <v>84</v>
      </c>
    </row>
    <row r="250" spans="1:4" ht="15.75" customHeight="1" x14ac:dyDescent="0.25">
      <c r="A250" s="3" t="s">
        <v>349</v>
      </c>
      <c r="B250" s="3" t="s">
        <v>75</v>
      </c>
      <c r="C250" s="41"/>
      <c r="D250" s="35" t="s">
        <v>84</v>
      </c>
    </row>
    <row r="251" spans="1:4" ht="15.75" customHeight="1" x14ac:dyDescent="0.25">
      <c r="A251" s="3" t="s">
        <v>350</v>
      </c>
      <c r="B251" s="3" t="s">
        <v>75</v>
      </c>
      <c r="C251" s="41"/>
      <c r="D251" s="35" t="s">
        <v>84</v>
      </c>
    </row>
    <row r="252" spans="1:4" ht="15.75" customHeight="1" x14ac:dyDescent="0.25">
      <c r="A252" s="3" t="s">
        <v>351</v>
      </c>
      <c r="B252" s="3" t="s">
        <v>352</v>
      </c>
      <c r="C252" s="41"/>
      <c r="D252" s="35" t="s">
        <v>84</v>
      </c>
    </row>
    <row r="253" spans="1:4" ht="15.75" customHeight="1" x14ac:dyDescent="0.25">
      <c r="A253" s="3" t="s">
        <v>353</v>
      </c>
      <c r="B253" s="3" t="s">
        <v>70</v>
      </c>
      <c r="C253" s="41"/>
      <c r="D253" s="35" t="s">
        <v>84</v>
      </c>
    </row>
    <row r="254" spans="1:4" ht="15.75" customHeight="1" x14ac:dyDescent="0.25">
      <c r="A254" s="3" t="s">
        <v>354</v>
      </c>
      <c r="B254" s="3" t="s">
        <v>70</v>
      </c>
      <c r="C254" s="41"/>
      <c r="D254" s="35" t="s">
        <v>84</v>
      </c>
    </row>
    <row r="255" spans="1:4" ht="15.75" customHeight="1" x14ac:dyDescent="0.25">
      <c r="A255" s="3" t="s">
        <v>355</v>
      </c>
      <c r="B255" s="3" t="s">
        <v>119</v>
      </c>
      <c r="C255" s="41"/>
      <c r="D255" s="35" t="s">
        <v>84</v>
      </c>
    </row>
    <row r="256" spans="1:4" ht="15.75" customHeight="1" x14ac:dyDescent="0.25">
      <c r="A256" s="3" t="s">
        <v>356</v>
      </c>
      <c r="B256" s="3" t="s">
        <v>119</v>
      </c>
      <c r="C256" s="41"/>
      <c r="D256" s="35" t="s">
        <v>84</v>
      </c>
    </row>
    <row r="257" spans="1:4" ht="15.75" customHeight="1" x14ac:dyDescent="0.25">
      <c r="A257" s="3" t="s">
        <v>357</v>
      </c>
      <c r="B257" s="3" t="s">
        <v>119</v>
      </c>
      <c r="C257" s="41"/>
      <c r="D257" s="35" t="s">
        <v>84</v>
      </c>
    </row>
    <row r="258" spans="1:4" ht="15.75" customHeight="1" x14ac:dyDescent="0.25">
      <c r="A258" s="3" t="s">
        <v>358</v>
      </c>
      <c r="B258" s="3" t="s">
        <v>75</v>
      </c>
      <c r="C258" s="41"/>
      <c r="D258" s="35" t="s">
        <v>84</v>
      </c>
    </row>
    <row r="259" spans="1:4" ht="15.75" customHeight="1" x14ac:dyDescent="0.25">
      <c r="A259" s="3" t="s">
        <v>359</v>
      </c>
      <c r="B259" s="3" t="s">
        <v>75</v>
      </c>
      <c r="C259" s="41"/>
      <c r="D259" s="35" t="s">
        <v>84</v>
      </c>
    </row>
    <row r="260" spans="1:4" ht="15.75" customHeight="1" x14ac:dyDescent="0.25">
      <c r="A260" s="3" t="s">
        <v>360</v>
      </c>
      <c r="B260" s="3" t="s">
        <v>361</v>
      </c>
      <c r="C260" s="41"/>
      <c r="D260" s="35" t="s">
        <v>84</v>
      </c>
    </row>
    <row r="261" spans="1:4" ht="15.75" customHeight="1" x14ac:dyDescent="0.25">
      <c r="A261" s="3" t="s">
        <v>362</v>
      </c>
      <c r="B261" s="3" t="s">
        <v>75</v>
      </c>
      <c r="C261" s="41"/>
      <c r="D261" s="35" t="s">
        <v>84</v>
      </c>
    </row>
    <row r="262" spans="1:4" ht="15.75" customHeight="1" x14ac:dyDescent="0.25">
      <c r="A262" s="3" t="s">
        <v>363</v>
      </c>
      <c r="B262" s="3" t="s">
        <v>364</v>
      </c>
      <c r="C262" s="41"/>
      <c r="D262" s="35" t="s">
        <v>84</v>
      </c>
    </row>
    <row r="263" spans="1:4" ht="15.75" customHeight="1" x14ac:dyDescent="0.25">
      <c r="A263" s="3" t="s">
        <v>365</v>
      </c>
      <c r="B263" s="3" t="s">
        <v>104</v>
      </c>
      <c r="C263" s="41"/>
      <c r="D263" s="35" t="s">
        <v>84</v>
      </c>
    </row>
    <row r="264" spans="1:4" ht="15.75" customHeight="1" x14ac:dyDescent="0.25">
      <c r="A264" s="3" t="s">
        <v>366</v>
      </c>
      <c r="B264" s="3" t="s">
        <v>367</v>
      </c>
      <c r="C264" s="41"/>
      <c r="D264" s="35" t="s">
        <v>84</v>
      </c>
    </row>
    <row r="265" spans="1:4" ht="15.75" customHeight="1" x14ac:dyDescent="0.25">
      <c r="A265" s="3" t="s">
        <v>368</v>
      </c>
      <c r="B265" s="3" t="s">
        <v>153</v>
      </c>
      <c r="C265" s="41"/>
      <c r="D265" s="35" t="s">
        <v>84</v>
      </c>
    </row>
    <row r="266" spans="1:4" ht="15.75" customHeight="1" x14ac:dyDescent="0.25">
      <c r="A266" s="3" t="s">
        <v>369</v>
      </c>
      <c r="B266" s="3" t="s">
        <v>153</v>
      </c>
      <c r="C266" s="41"/>
      <c r="D266" s="35" t="s">
        <v>84</v>
      </c>
    </row>
    <row r="267" spans="1:4" ht="15.75" customHeight="1" x14ac:dyDescent="0.25">
      <c r="A267" s="3" t="s">
        <v>370</v>
      </c>
      <c r="B267" s="3" t="s">
        <v>67</v>
      </c>
      <c r="C267" s="41"/>
      <c r="D267" s="35" t="s">
        <v>84</v>
      </c>
    </row>
    <row r="268" spans="1:4" ht="15.75" customHeight="1" x14ac:dyDescent="0.25">
      <c r="A268" s="3" t="s">
        <v>371</v>
      </c>
      <c r="B268" s="3" t="s">
        <v>153</v>
      </c>
      <c r="C268" s="41"/>
      <c r="D268" s="35" t="s">
        <v>84</v>
      </c>
    </row>
    <row r="269" spans="1:4" ht="15.75" customHeight="1" x14ac:dyDescent="0.25">
      <c r="A269" s="3" t="s">
        <v>372</v>
      </c>
      <c r="B269" s="3" t="s">
        <v>373</v>
      </c>
      <c r="C269" s="41"/>
      <c r="D269" s="35" t="s">
        <v>84</v>
      </c>
    </row>
    <row r="270" spans="1:4" ht="15.75" customHeight="1" x14ac:dyDescent="0.25">
      <c r="A270" s="3" t="s">
        <v>374</v>
      </c>
      <c r="B270" s="3" t="s">
        <v>119</v>
      </c>
      <c r="C270" s="41"/>
      <c r="D270" s="35" t="s">
        <v>84</v>
      </c>
    </row>
    <row r="271" spans="1:4" ht="15.75" customHeight="1" x14ac:dyDescent="0.25">
      <c r="A271" s="3" t="s">
        <v>375</v>
      </c>
      <c r="B271" s="3" t="s">
        <v>146</v>
      </c>
      <c r="C271" s="41"/>
      <c r="D271" s="35" t="s">
        <v>84</v>
      </c>
    </row>
    <row r="272" spans="1:4" ht="15.75" customHeight="1" x14ac:dyDescent="0.25">
      <c r="A272" s="3" t="s">
        <v>376</v>
      </c>
      <c r="B272" s="3" t="s">
        <v>119</v>
      </c>
      <c r="C272" s="41"/>
      <c r="D272" s="35" t="s">
        <v>84</v>
      </c>
    </row>
    <row r="273" spans="1:4" ht="15.75" customHeight="1" x14ac:dyDescent="0.25">
      <c r="A273" s="3" t="s">
        <v>377</v>
      </c>
      <c r="B273" s="3" t="s">
        <v>146</v>
      </c>
      <c r="C273" s="41"/>
      <c r="D273" s="35" t="s">
        <v>84</v>
      </c>
    </row>
    <row r="274" spans="1:4" ht="15.75" customHeight="1" x14ac:dyDescent="0.25">
      <c r="A274" s="3" t="s">
        <v>378</v>
      </c>
      <c r="B274" s="3" t="s">
        <v>70</v>
      </c>
      <c r="C274" s="41"/>
      <c r="D274" s="35" t="s">
        <v>84</v>
      </c>
    </row>
    <row r="275" spans="1:4" ht="15.75" customHeight="1" x14ac:dyDescent="0.25">
      <c r="A275" s="3" t="s">
        <v>379</v>
      </c>
      <c r="B275" s="3" t="s">
        <v>380</v>
      </c>
      <c r="C275" s="41"/>
      <c r="D275" s="35" t="s">
        <v>84</v>
      </c>
    </row>
    <row r="276" spans="1:4" ht="15.75" customHeight="1" x14ac:dyDescent="0.25">
      <c r="A276" s="36" t="s">
        <v>381</v>
      </c>
      <c r="B276" s="3" t="str">
        <f>IF(INT(LEFT(ClkOff,1))=0,"0x00","0x01")</f>
        <v>0x01</v>
      </c>
      <c r="C276" s="41"/>
      <c r="D276" s="3" t="s">
        <v>382</v>
      </c>
    </row>
    <row r="277" spans="1:4" ht="15.75" customHeight="1" x14ac:dyDescent="0.25">
      <c r="A277" s="36" t="s">
        <v>383</v>
      </c>
      <c r="B277" s="3" t="str">
        <f>IF(MIPI_lane=2,"0x01","0x03")</f>
        <v>0x03</v>
      </c>
      <c r="C277" s="41"/>
      <c r="D277" s="3" t="s">
        <v>384</v>
      </c>
    </row>
    <row r="278" spans="1:4" ht="15.75" customHeight="1" x14ac:dyDescent="0.25">
      <c r="A278" s="36" t="s">
        <v>385</v>
      </c>
      <c r="B278" s="3" t="str">
        <f>IF(MIPI_lane=2,VLOOKUP(MIPI_Speed_MSps,_75026tabVideoOutCfg2lane,2,FALSE),VLOOKUP(MIPI_Speed_MSps,_75026tabVideoOutCfg4lane,2,FALSE))</f>
        <v>0x0F</v>
      </c>
      <c r="C278" s="41"/>
      <c r="D278" s="46" t="s">
        <v>386</v>
      </c>
    </row>
    <row r="279" spans="1:4" ht="15.75" customHeight="1" x14ac:dyDescent="0.25">
      <c r="A279" s="36" t="s">
        <v>387</v>
      </c>
      <c r="B279" s="3" t="str">
        <f>IF(MIPI_lane=2,VLOOKUP(MIPI_Speed_MSps,_75026tabVideoOutCfg2lane,3,FALSE),VLOOKUP(MIPI_Speed_MSps,_75026tabVideoOutCfg4lane,3,FALSE))</f>
        <v>0x00</v>
      </c>
      <c r="C279" s="41"/>
      <c r="D279" s="47"/>
    </row>
    <row r="280" spans="1:4" ht="15.75" customHeight="1" x14ac:dyDescent="0.25">
      <c r="A280" s="37" t="s">
        <v>388</v>
      </c>
      <c r="B280" s="3" t="str">
        <f>IF(MIPI_lane=2,VLOOKUP(MIPI_Speed_MSps,_75026tabVideoOutCfg2lane,4,FALSE),VLOOKUP(MIPI_Speed_MSps,_75026tabVideoOutCfg4lane,4,FALSE))</f>
        <v>0x00</v>
      </c>
      <c r="C280" s="41"/>
      <c r="D280" s="47"/>
    </row>
    <row r="281" spans="1:4" ht="15.75" customHeight="1" x14ac:dyDescent="0.25">
      <c r="A281" s="37" t="s">
        <v>389</v>
      </c>
      <c r="B281" s="3" t="str">
        <f>IF(MIPI_lane=2,VLOOKUP(MIPI_Speed_MSps,_75026tabVideoOutCfg2lane,5,FALSE),VLOOKUP(MIPI_Speed_MSps,_75026tabVideoOutCfg4lane,5,FALSE))</f>
        <v>0x00</v>
      </c>
      <c r="C281" s="41"/>
      <c r="D281" s="47"/>
    </row>
    <row r="282" spans="1:4" ht="15.75" customHeight="1" x14ac:dyDescent="0.25">
      <c r="A282" s="36" t="s">
        <v>390</v>
      </c>
      <c r="B282" s="3" t="str">
        <f>IF(MIPI_lane=2,VLOOKUP(MIPI_Speed_MSps,_75026tabVideoOutCfg2lane,6,FALSE),VLOOKUP(MIPI_Speed_MSps,_75026tabVideoOutCfg4lane,6,FALSE))</f>
        <v>0x03</v>
      </c>
      <c r="C282" s="41"/>
      <c r="D282" s="47"/>
    </row>
    <row r="283" spans="1:4" ht="15.75" customHeight="1" x14ac:dyDescent="0.25">
      <c r="A283" s="36" t="s">
        <v>391</v>
      </c>
      <c r="B283" s="3" t="str">
        <f>IF(MIPI_lane=2,VLOOKUP(MIPI_Speed_MSps,_75026tabVideoOutCfg2lane,7,FALSE),VLOOKUP(MIPI_Speed_MSps,_75026tabVideoOutCfg4lane,7,FALSE))</f>
        <v>0x00</v>
      </c>
      <c r="C283" s="41"/>
      <c r="D283" s="47"/>
    </row>
    <row r="284" spans="1:4" ht="15.75" customHeight="1" x14ac:dyDescent="0.25">
      <c r="A284" s="36" t="s">
        <v>392</v>
      </c>
      <c r="B284" s="3" t="str">
        <f>IF(MIPI_lane=2,VLOOKUP(MIPI_Speed_MSps,_75026tabVideoOutCfg2lane,8,FALSE),VLOOKUP(MIPI_Speed_MSps,_75026tabVideoOutCfg4lane,8,FALSE))</f>
        <v>0x78</v>
      </c>
      <c r="C284" s="41"/>
      <c r="D284" s="47"/>
    </row>
    <row r="285" spans="1:4" ht="15.75" customHeight="1" x14ac:dyDescent="0.25">
      <c r="A285" s="36" t="s">
        <v>393</v>
      </c>
      <c r="B285" s="3" t="str">
        <f>IF(MIPI_lane=2,VLOOKUP(MIPI_Speed_MSps,_75026tabVideoOutCfg2lane,9,FALSE),VLOOKUP(MIPI_Speed_MSps,_75026tabVideoOutCfg4lane,9,FALSE))</f>
        <v>0x00</v>
      </c>
      <c r="C285" s="41"/>
      <c r="D285" s="47"/>
    </row>
    <row r="286" spans="1:4" ht="15.75" customHeight="1" x14ac:dyDescent="0.25">
      <c r="A286" s="36" t="s">
        <v>394</v>
      </c>
      <c r="B286" s="3" t="str">
        <f>IF(MIPI_lane=2,VLOOKUP(MIPI_Speed_MSps,_75026tabVideoOutCfg2lane,10,FALSE),VLOOKUP(MIPI_Speed_MSps,_75026tabVideoOutCfg4lane,10,FALSE))</f>
        <v>0x00</v>
      </c>
      <c r="C286" s="41"/>
      <c r="D286" s="47"/>
    </row>
    <row r="287" spans="1:4" ht="15.75" customHeight="1" x14ac:dyDescent="0.25">
      <c r="A287" s="36" t="s">
        <v>395</v>
      </c>
      <c r="B287" s="3" t="str">
        <f>IF(MIPI_lane=2,VLOOKUP(MIPI_Speed_MSps,_75026tabVideoOutCfg2lane,11,FALSE),VLOOKUP(MIPI_Speed_MSps,_75026tabVideoOutCfg4lane,11,FALSE))</f>
        <v>0x06</v>
      </c>
      <c r="C287" s="41"/>
      <c r="D287" s="47"/>
    </row>
    <row r="288" spans="1:4" ht="15.75" customHeight="1" x14ac:dyDescent="0.25">
      <c r="A288" s="37" t="s">
        <v>396</v>
      </c>
      <c r="B288" s="3" t="str">
        <f>IF(MIPI_lane=2,VLOOKUP(MIPI_Speed_MSps,_75026tabVideoOutCfg2lane,12,FALSE),VLOOKUP(MIPI_Speed_MSps,_75026tabVideoOutCfg4lane,12,FALSE))</f>
        <v>0x00</v>
      </c>
      <c r="C288" s="41"/>
      <c r="D288" s="47"/>
    </row>
    <row r="289" spans="1:4" ht="15.75" customHeight="1" x14ac:dyDescent="0.25">
      <c r="A289" s="37" t="s">
        <v>397</v>
      </c>
      <c r="B289" s="3" t="str">
        <f>IF(MIPI_lane=2,VLOOKUP(MIPI_Speed_MSps,_75026tabVideoOutCfg2lane,13,FALSE),VLOOKUP(MIPI_Speed_MSps,_75026tabVideoOutCfg4lane,13,FALSE))</f>
        <v>0x0A</v>
      </c>
      <c r="C289" s="41"/>
      <c r="D289" s="47"/>
    </row>
    <row r="290" spans="1:4" ht="15.75" customHeight="1" x14ac:dyDescent="0.25">
      <c r="A290" s="37" t="s">
        <v>398</v>
      </c>
      <c r="B290" s="3" t="str">
        <f>IF(MIPI_lane=2,VLOOKUP(MIPI_Speed_MSps,_75026tabVideoOutCfg2lane,14,FALSE),VLOOKUP(MIPI_Speed_MSps,_75026tabVideoOutCfg4lane,14,FALSE))</f>
        <v>0x00</v>
      </c>
      <c r="C290" s="41"/>
      <c r="D290" s="47"/>
    </row>
    <row r="291" spans="1:4" ht="15.75" customHeight="1" x14ac:dyDescent="0.25">
      <c r="A291" s="37" t="s">
        <v>399</v>
      </c>
      <c r="B291" s="3" t="str">
        <f>IF(MIPI_lane=2,VLOOKUP(MIPI_Speed_MSps,_75026tabVideoOutCfg2lane,15,FALSE),VLOOKUP(MIPI_Speed_MSps,_75026tabVideoOutCfg4lane,15,FALSE))</f>
        <v>0x62</v>
      </c>
      <c r="C291" s="41"/>
      <c r="D291" s="47"/>
    </row>
    <row r="292" spans="1:4" ht="15.75" customHeight="1" x14ac:dyDescent="0.25">
      <c r="A292" s="37" t="s">
        <v>400</v>
      </c>
      <c r="B292" s="3" t="str">
        <f>IF(MIPI_lane=2,VLOOKUP(MIPI_Speed_MSps,_75026tabVideoOutCfg2lane,16,FALSE),VLOOKUP(MIPI_Speed_MSps,_75026tabVideoOutCfg4lane,16,FALSE))</f>
        <v>0x0A</v>
      </c>
      <c r="C292" s="41"/>
      <c r="D292" s="47"/>
    </row>
    <row r="293" spans="1:4" ht="15.75" customHeight="1" x14ac:dyDescent="0.25">
      <c r="A293" s="37" t="s">
        <v>401</v>
      </c>
      <c r="B293" s="3" t="str">
        <f>IF(MIPI_lane=2,VLOOKUP(MIPI_Speed_MSps,_75026tabVideoOutCfg2lane,17,FALSE),VLOOKUP(MIPI_Speed_MSps,_75026tabVideoOutCfg4lane,17,FALSE))</f>
        <v>0x00</v>
      </c>
      <c r="C293" s="41"/>
      <c r="D293" s="47"/>
    </row>
    <row r="294" spans="1:4" ht="15.75" customHeight="1" x14ac:dyDescent="0.25">
      <c r="A294" s="37" t="s">
        <v>402</v>
      </c>
      <c r="B294" s="3" t="str">
        <f>IF(MIPI_lane=2,VLOOKUP(MIPI_Speed_MSps,_75026tabVideoOutCfg2lane,18,FALSE),VLOOKUP(MIPI_Speed_MSps,_75026tabVideoOutCfg4lane,18,FALSE))</f>
        <v>0xC5</v>
      </c>
      <c r="C294" s="41"/>
      <c r="D294" s="47"/>
    </row>
    <row r="295" spans="1:4" ht="15.75" customHeight="1" x14ac:dyDescent="0.25">
      <c r="A295" s="36" t="s">
        <v>403</v>
      </c>
      <c r="B295" s="3" t="str">
        <f>VLOOKUP(TrigMode,tabTriggerMode,2,FALSE)</f>
        <v>0x01</v>
      </c>
      <c r="C295" s="41"/>
      <c r="D295" s="46" t="s">
        <v>9</v>
      </c>
    </row>
    <row r="296" spans="1:4" ht="15.75" customHeight="1" x14ac:dyDescent="0.25">
      <c r="A296" s="36" t="s">
        <v>404</v>
      </c>
      <c r="B296" s="3" t="str">
        <f>VLOOKUP(TrigMode,tabTriggerMode,3,FALSE)</f>
        <v>0x08</v>
      </c>
      <c r="C296" s="41"/>
      <c r="D296" s="47"/>
    </row>
    <row r="297" spans="1:4" ht="15.75" customHeight="1" x14ac:dyDescent="0.25">
      <c r="A297" s="36" t="s">
        <v>405</v>
      </c>
      <c r="B297" s="3" t="str">
        <f>VLOOKUP(TrigMode,tabTriggerMode,4,FALSE)</f>
        <v>0x01</v>
      </c>
      <c r="C297" s="41"/>
      <c r="D297" s="47"/>
    </row>
    <row r="298" spans="1:4" ht="15.75" customHeight="1" x14ac:dyDescent="0.25">
      <c r="A298" s="36" t="s">
        <v>406</v>
      </c>
      <c r="B298" s="3" t="str">
        <f>VLOOKUP(TrigMode,tabTriggerMode,5,FALSE)</f>
        <v>0x09</v>
      </c>
      <c r="C298" s="41"/>
      <c r="D298" s="47"/>
    </row>
    <row r="299" spans="1:4" ht="15.75" customHeight="1" x14ac:dyDescent="0.25">
      <c r="A299" s="36" t="s">
        <v>407</v>
      </c>
      <c r="B299" s="3" t="str">
        <f>VLOOKUP(TrigMode,tabTriggerMode,6,FALSE)</f>
        <v>0x7A</v>
      </c>
      <c r="C299" s="41"/>
      <c r="D299" s="47"/>
    </row>
    <row r="300" spans="1:4" ht="15.75" customHeight="1" x14ac:dyDescent="0.25">
      <c r="A300" s="36" t="s">
        <v>408</v>
      </c>
      <c r="B300" s="3" t="str">
        <f>VLOOKUP(TrigMode,tabTriggerMode,7,FALSE)</f>
        <v>0x00</v>
      </c>
      <c r="C300" s="41"/>
      <c r="D300" s="47"/>
    </row>
    <row r="301" spans="1:4" ht="15.75" customHeight="1" x14ac:dyDescent="0.25">
      <c r="A301" s="36" t="s">
        <v>409</v>
      </c>
      <c r="B301" s="3" t="str">
        <f>CONCATENATE("0x",DEC2HEX(LEFT(OutputMode,1),2))</f>
        <v>0x00</v>
      </c>
      <c r="C301" s="41"/>
      <c r="D301" s="3" t="s">
        <v>410</v>
      </c>
    </row>
    <row r="302" spans="1:4" ht="15.75" customHeight="1" x14ac:dyDescent="0.25">
      <c r="A302" s="36" t="s">
        <v>411</v>
      </c>
      <c r="B302" s="3" t="str">
        <f>CONCATENATE("0x",MID(_75026HMAX,3,2))</f>
        <v>0x02</v>
      </c>
      <c r="C302" s="41"/>
      <c r="D302" s="46" t="s">
        <v>412</v>
      </c>
    </row>
    <row r="303" spans="1:4" ht="15.75" customHeight="1" x14ac:dyDescent="0.25">
      <c r="A303" s="36" t="s">
        <v>413</v>
      </c>
      <c r="B303" s="3" t="str">
        <f>CONCATENATE("0x",RIGHT(_75026HMAX,2))</f>
        <v>0xB6</v>
      </c>
      <c r="C303" s="41"/>
      <c r="D303" s="47"/>
    </row>
    <row r="304" spans="1:4" ht="15.75" customHeight="1" x14ac:dyDescent="0.25">
      <c r="A304" s="36" t="s">
        <v>414</v>
      </c>
      <c r="B304" s="3" t="str">
        <f>CONCATENATE("0x",RIGHT(DEC2HEX(C304,4),2))</f>
        <v>0x5F</v>
      </c>
      <c r="C304" s="41">
        <f>ROUNDUP(503*120/_75026hmaxVal+8,0)</f>
        <v>95</v>
      </c>
      <c r="D304" s="3" t="s">
        <v>415</v>
      </c>
    </row>
    <row r="305" spans="1:4" ht="15.75" customHeight="1" x14ac:dyDescent="0.25">
      <c r="A305" s="36" t="s">
        <v>416</v>
      </c>
      <c r="B305" s="10" t="str">
        <f>CONCATENATE("0x", LEFT(C305,2))</f>
        <v>0x00</v>
      </c>
      <c r="C305" s="41" t="str">
        <f>DEC2HEX(IF(AND(Px_PreHeat="0x00",Px_PreMix="0x00"), ROUNDUP(50*120/_75026hmaxVal,0),IF(LEFT(OutputMode,1)="4",ROUNDUP(Px_PreTime*120/_75026hmaxVal,0)+5,ROUNDUP(Px_PreTime*120/_75026hmaxVal,0)+9)),4)</f>
        <v>0009</v>
      </c>
      <c r="D305" s="46" t="s">
        <v>417</v>
      </c>
    </row>
    <row r="306" spans="1:4" ht="15.75" customHeight="1" x14ac:dyDescent="0.25">
      <c r="A306" s="36" t="s">
        <v>418</v>
      </c>
      <c r="B306" s="10" t="str">
        <f>CONCATENATE("0x", RIGHT(C305,2))</f>
        <v>0x09</v>
      </c>
      <c r="C306" s="41"/>
      <c r="D306" s="47"/>
    </row>
    <row r="307" spans="1:4" ht="15.75" customHeight="1" x14ac:dyDescent="0.25">
      <c r="A307" s="36" t="s">
        <v>419</v>
      </c>
      <c r="B307" s="10" t="str">
        <f>CONCATENATE("0x",LEFT(C308,2))</f>
        <v>0x00</v>
      </c>
      <c r="C307" s="41">
        <f>_75026hmaxVal*HEX2DEC('MLX75026'!C305)-'MLX75026'!C310-2098</f>
        <v>3078</v>
      </c>
      <c r="D307" s="46" t="s">
        <v>420</v>
      </c>
    </row>
    <row r="308" spans="1:4" ht="15.75" customHeight="1" x14ac:dyDescent="0.25">
      <c r="A308" s="36" t="s">
        <v>421</v>
      </c>
      <c r="B308" s="10" t="str">
        <f>CONCATENATE("0x",MID(C308,3,2))</f>
        <v>0x0C</v>
      </c>
      <c r="C308" s="41" t="str">
        <f>DEC2HEX(C307,6)</f>
        <v>000C06</v>
      </c>
      <c r="D308" s="47"/>
    </row>
    <row r="309" spans="1:4" ht="15.75" customHeight="1" x14ac:dyDescent="0.25">
      <c r="A309" s="36" t="s">
        <v>422</v>
      </c>
      <c r="B309" s="10" t="str">
        <f>CONCATENATE("0x",RIGHT(C308,2))</f>
        <v>0x06</v>
      </c>
      <c r="C309" s="41"/>
      <c r="D309" s="47"/>
    </row>
    <row r="310" spans="1:4" ht="15.75" customHeight="1" x14ac:dyDescent="0.25">
      <c r="A310" s="36" t="s">
        <v>423</v>
      </c>
      <c r="B310" s="10" t="str">
        <f>CONCATENATE("0x",LEFT(C311,2))</f>
        <v>0x00</v>
      </c>
      <c r="C310" s="41">
        <f>IF(Px_PreTime&gt;11.13, 1070+_75026hmaxVal*CEILING((Px_PreTime-11.13)*120/_75026hmaxVal,1),1070)</f>
        <v>1070</v>
      </c>
      <c r="D310" s="46" t="s">
        <v>424</v>
      </c>
    </row>
    <row r="311" spans="1:4" ht="15.75" customHeight="1" x14ac:dyDescent="0.25">
      <c r="A311" s="36" t="s">
        <v>376</v>
      </c>
      <c r="B311" s="10" t="str">
        <f>CONCATENATE("0x",MID(C311,3,2))</f>
        <v>0x04</v>
      </c>
      <c r="C311" s="41" t="str">
        <f>DEC2HEX(C310,6)</f>
        <v>00042E</v>
      </c>
      <c r="D311" s="47"/>
    </row>
    <row r="312" spans="1:4" ht="15.75" customHeight="1" x14ac:dyDescent="0.25">
      <c r="A312" s="36" t="s">
        <v>377</v>
      </c>
      <c r="B312" s="10" t="str">
        <f>CONCATENATE("0x",RIGHT(C311,2))</f>
        <v>0x2E</v>
      </c>
      <c r="C312" s="41"/>
      <c r="D312" s="47"/>
    </row>
    <row r="313" spans="1:4" ht="15.75" customHeight="1" x14ac:dyDescent="0.25">
      <c r="A313" s="36" t="s">
        <v>425</v>
      </c>
      <c r="B313" s="3" t="str">
        <f t="shared" ref="B313:B314" si="0">CONCATENATE("0x",RIGHT(DEC2HEX(C313,4),2))</f>
        <v>0x00</v>
      </c>
      <c r="C313" s="41">
        <f>IF(ModFreq&lt;5,3,IF(ModFreq&lt;10,2,IF(OR(AND(ModFreq&gt;=10,ModFreq&lt;=18),AND(ModFreq&gt;=21,ModFreq&lt;=37),AND(ModFreq&gt;=51,ModFreq&lt;=74)),1,0)))</f>
        <v>0</v>
      </c>
      <c r="D313" s="3" t="s">
        <v>426</v>
      </c>
    </row>
    <row r="314" spans="1:4" ht="15.75" customHeight="1" x14ac:dyDescent="0.25">
      <c r="A314" s="36" t="s">
        <v>427</v>
      </c>
      <c r="B314" s="3" t="str">
        <f t="shared" si="0"/>
        <v>0x01</v>
      </c>
      <c r="C314" s="41">
        <f>IF(AND(ModFreq&gt;=4,ModFreq&lt;=20),2,IF(AND(ModFreq&gt;=21,ModFreq&lt;=50),1,0))</f>
        <v>1</v>
      </c>
      <c r="D314" s="3" t="s">
        <v>428</v>
      </c>
    </row>
    <row r="315" spans="1:4" ht="15.75" customHeight="1" x14ac:dyDescent="0.25">
      <c r="A315" s="36" t="s">
        <v>429</v>
      </c>
      <c r="B315" s="3" t="str">
        <f>CONCATENATE("0x",LEFT(DEC2HEX(C315,4),2))</f>
        <v>0x00</v>
      </c>
      <c r="C315" s="41">
        <f>2^(C313+C314)*ModFreq</f>
        <v>80</v>
      </c>
      <c r="D315" s="3" t="s">
        <v>430</v>
      </c>
    </row>
    <row r="316" spans="1:4" ht="15.75" customHeight="1" x14ac:dyDescent="0.25">
      <c r="A316" s="36" t="s">
        <v>431</v>
      </c>
      <c r="B316" s="3" t="str">
        <f>CONCATENATE("0x",RIGHT(DEC2HEX(C315,4),2))</f>
        <v>0x50</v>
      </c>
      <c r="C316" s="41"/>
      <c r="D316" s="3" t="s">
        <v>430</v>
      </c>
    </row>
    <row r="317" spans="1:4" ht="15.75" customHeight="1" x14ac:dyDescent="0.25">
      <c r="A317" s="36" t="s">
        <v>432</v>
      </c>
      <c r="B317" s="3" t="str">
        <f>CONCATENATE("0x",RIGHT(DEC2HEX(C317,4),2))</f>
        <v>0x02</v>
      </c>
      <c r="C317" s="41">
        <f>IF(AND((C315*8)&gt;=900,(C315*8)&lt;=1200),0,2)</f>
        <v>2</v>
      </c>
      <c r="D317" s="3" t="s">
        <v>433</v>
      </c>
    </row>
    <row r="318" spans="1:4" ht="15.75" customHeight="1" x14ac:dyDescent="0.25">
      <c r="A318" s="36" t="s">
        <v>434</v>
      </c>
      <c r="B318" s="3" t="str">
        <f>CONCATENATE("0x",LEFT(C319,2))</f>
        <v>0x00</v>
      </c>
      <c r="C318" s="41">
        <f>IF(VALUE(DEC2HEX(LEFT(TrigMode,1),1))=2,ROUND(1000000*120/depth_fps/_75026hmaxVal,0),0)</f>
        <v>6404</v>
      </c>
      <c r="D318" s="3" t="s">
        <v>435</v>
      </c>
    </row>
    <row r="319" spans="1:4" ht="15.75" customHeight="1" x14ac:dyDescent="0.25">
      <c r="A319" s="36" t="s">
        <v>436</v>
      </c>
      <c r="B319" s="3" t="str">
        <f>CONCATENATE("0x",MID(C319,3,2))</f>
        <v>0x00</v>
      </c>
      <c r="C319" s="41" t="str">
        <f>DEC2HEX(C318,8)</f>
        <v>00001904</v>
      </c>
      <c r="D319" s="3" t="s">
        <v>437</v>
      </c>
    </row>
    <row r="320" spans="1:4" ht="15.75" customHeight="1" x14ac:dyDescent="0.25">
      <c r="A320" s="36" t="s">
        <v>438</v>
      </c>
      <c r="B320" s="3" t="str">
        <f>CONCATENATE("0x",MID(C319,5,2))</f>
        <v>0x19</v>
      </c>
      <c r="C320" s="41"/>
      <c r="D320" s="3" t="s">
        <v>439</v>
      </c>
    </row>
    <row r="321" spans="1:4" ht="15.75" customHeight="1" x14ac:dyDescent="0.25">
      <c r="A321" s="36" t="s">
        <v>440</v>
      </c>
      <c r="B321" s="3" t="str">
        <f>CONCATENATE("0x",RIGHT(C319,2))</f>
        <v>0x04</v>
      </c>
      <c r="C321" s="41"/>
      <c r="D321" s="3" t="s">
        <v>441</v>
      </c>
    </row>
    <row r="322" spans="1:4" ht="15.75" customHeight="1" x14ac:dyDescent="0.25">
      <c r="A322" s="36" t="s">
        <v>442</v>
      </c>
      <c r="B322" s="3" t="str">
        <f>CONCATENATE("0x",RIGHT(DEC2HEX(C322,4),2))</f>
        <v>0x04</v>
      </c>
      <c r="C322" s="41">
        <f>phases_per_frame</f>
        <v>4</v>
      </c>
      <c r="D322" s="3" t="s">
        <v>443</v>
      </c>
    </row>
    <row r="323" spans="1:4" ht="15.75" customHeight="1" x14ac:dyDescent="0.25">
      <c r="A323" s="38" t="s">
        <v>444</v>
      </c>
      <c r="B323" s="3" t="str">
        <f>CONCATENATE("0x",BIN2HEX(CONCATENATE(LEFT(P7PreHeat,1),LEFT(P6PreHeat,1),LEFT(P5PreHeat,1),LEFT(P4PreHeat,1),LEFT(P3PreHeat,1),LEFT(P2PreHeat,1),LEFT(P1PreHeat,1),LEFT(P0PreHeat,1)),2))</f>
        <v>0x00</v>
      </c>
      <c r="C323" s="41"/>
      <c r="D323" s="3" t="s">
        <v>445</v>
      </c>
    </row>
    <row r="324" spans="1:4" ht="15.75" customHeight="1" x14ac:dyDescent="0.25">
      <c r="A324" s="38" t="s">
        <v>446</v>
      </c>
      <c r="B324" s="3" t="str">
        <f>CONCATENATE("0x",BIN2HEX(CONCATENATE(LEFT(P7PreMix,1),LEFT(P6PreMix,1),LEFT(P5PreMix,1),LEFT(P4PreMix,1),LEFT(P3PreMix,1),LEFT(P2PreMix,1),LEFT(P1PreMix,1),LEFT(P0PreMix,1)),2))</f>
        <v>0x00</v>
      </c>
      <c r="C324" s="41"/>
      <c r="D324" s="3" t="s">
        <v>447</v>
      </c>
    </row>
    <row r="325" spans="1:4" ht="15.75" customHeight="1" x14ac:dyDescent="0.25">
      <c r="A325" s="36" t="s">
        <v>448</v>
      </c>
      <c r="B325" s="3" t="str">
        <f>CONCATENATE("0x",LEFT($C$326,2))</f>
        <v>0x00</v>
      </c>
      <c r="C325" s="41">
        <f>CEILING((integration_time_us*120)/_75026hmaxVal,1)*_75026hmaxVal</f>
        <v>48580</v>
      </c>
      <c r="D325" s="3" t="s">
        <v>449</v>
      </c>
    </row>
    <row r="326" spans="1:4" ht="15.75" customHeight="1" x14ac:dyDescent="0.25">
      <c r="A326" s="36" t="s">
        <v>450</v>
      </c>
      <c r="B326" s="3" t="str">
        <f>CONCATENATE("0x",MID($C$326,3,2))</f>
        <v>0x00</v>
      </c>
      <c r="C326" s="41" t="str">
        <f>DEC2HEX(C325,8)</f>
        <v>0000BDC4</v>
      </c>
      <c r="D326" s="3" t="s">
        <v>451</v>
      </c>
    </row>
    <row r="327" spans="1:4" ht="15.75" customHeight="1" x14ac:dyDescent="0.25">
      <c r="A327" s="36" t="s">
        <v>452</v>
      </c>
      <c r="B327" s="3" t="str">
        <f>CONCATENATE("0x",MID($C$326,5,2))</f>
        <v>0xBD</v>
      </c>
      <c r="C327" s="41"/>
      <c r="D327" s="3" t="s">
        <v>453</v>
      </c>
    </row>
    <row r="328" spans="1:4" ht="15.75" customHeight="1" x14ac:dyDescent="0.25">
      <c r="A328" s="36" t="s">
        <v>454</v>
      </c>
      <c r="B328" s="3" t="str">
        <f>CONCATENATE("0x",MID($C$326,7,2))</f>
        <v>0xC4</v>
      </c>
      <c r="C328" s="41"/>
      <c r="D328" s="3" t="s">
        <v>455</v>
      </c>
    </row>
    <row r="329" spans="1:4" ht="15.75" customHeight="1" x14ac:dyDescent="0.25">
      <c r="A329" s="36" t="s">
        <v>456</v>
      </c>
      <c r="B329" s="3" t="str">
        <f>CONCATENATE("0x",LEFT($C$326,2))</f>
        <v>0x00</v>
      </c>
      <c r="C329" s="41"/>
      <c r="D329" s="3" t="s">
        <v>457</v>
      </c>
    </row>
    <row r="330" spans="1:4" ht="15.75" customHeight="1" x14ac:dyDescent="0.25">
      <c r="A330" s="36" t="s">
        <v>458</v>
      </c>
      <c r="B330" s="3" t="str">
        <f>CONCATENATE("0x",MID($C$326,3,2))</f>
        <v>0x00</v>
      </c>
      <c r="C330" s="41"/>
      <c r="D330" s="3" t="s">
        <v>459</v>
      </c>
    </row>
    <row r="331" spans="1:4" ht="15.75" customHeight="1" x14ac:dyDescent="0.25">
      <c r="A331" s="36" t="s">
        <v>460</v>
      </c>
      <c r="B331" s="3" t="str">
        <f>CONCATENATE("0x",MID($C$326,5,2))</f>
        <v>0xBD</v>
      </c>
      <c r="C331" s="41"/>
      <c r="D331" s="3" t="s">
        <v>461</v>
      </c>
    </row>
    <row r="332" spans="1:4" ht="15.75" customHeight="1" x14ac:dyDescent="0.25">
      <c r="A332" s="36" t="s">
        <v>462</v>
      </c>
      <c r="B332" s="3" t="str">
        <f>CONCATENATE("0x",MID($C$326,7,2))</f>
        <v>0xC4</v>
      </c>
      <c r="C332" s="41"/>
      <c r="D332" s="3" t="s">
        <v>463</v>
      </c>
    </row>
    <row r="333" spans="1:4" ht="15.75" customHeight="1" x14ac:dyDescent="0.25">
      <c r="A333" s="36" t="s">
        <v>464</v>
      </c>
      <c r="B333" s="3" t="str">
        <f>CONCATENATE("0x",LEFT($C$326,2))</f>
        <v>0x00</v>
      </c>
      <c r="C333" s="41"/>
      <c r="D333" s="3" t="s">
        <v>465</v>
      </c>
    </row>
    <row r="334" spans="1:4" ht="15.75" customHeight="1" x14ac:dyDescent="0.25">
      <c r="A334" s="36" t="s">
        <v>466</v>
      </c>
      <c r="B334" s="3" t="str">
        <f>CONCATENATE("0x",MID($C$326,3,2))</f>
        <v>0x00</v>
      </c>
      <c r="C334" s="41"/>
      <c r="D334" s="3" t="s">
        <v>467</v>
      </c>
    </row>
    <row r="335" spans="1:4" ht="15.75" customHeight="1" x14ac:dyDescent="0.25">
      <c r="A335" s="36" t="s">
        <v>468</v>
      </c>
      <c r="B335" s="3" t="str">
        <f>CONCATENATE("0x",MID($C$326,5,2))</f>
        <v>0xBD</v>
      </c>
      <c r="C335" s="41"/>
      <c r="D335" s="3" t="s">
        <v>469</v>
      </c>
    </row>
    <row r="336" spans="1:4" ht="15.75" customHeight="1" x14ac:dyDescent="0.25">
      <c r="A336" s="36" t="s">
        <v>470</v>
      </c>
      <c r="B336" s="3" t="str">
        <f>CONCATENATE("0x",MID($C$326,7,2))</f>
        <v>0xC4</v>
      </c>
      <c r="C336" s="41"/>
      <c r="D336" s="3" t="s">
        <v>471</v>
      </c>
    </row>
    <row r="337" spans="1:4" ht="15.75" customHeight="1" x14ac:dyDescent="0.25">
      <c r="A337" s="36" t="s">
        <v>472</v>
      </c>
      <c r="B337" s="3" t="str">
        <f>CONCATENATE("0x",LEFT($C$326,2))</f>
        <v>0x00</v>
      </c>
      <c r="C337" s="41"/>
      <c r="D337" s="3" t="s">
        <v>473</v>
      </c>
    </row>
    <row r="338" spans="1:4" ht="15.75" customHeight="1" x14ac:dyDescent="0.25">
      <c r="A338" s="36" t="s">
        <v>474</v>
      </c>
      <c r="B338" s="3" t="str">
        <f>CONCATENATE("0x",MID($C$326,3,2))</f>
        <v>0x00</v>
      </c>
      <c r="C338" s="41"/>
      <c r="D338" s="3" t="s">
        <v>475</v>
      </c>
    </row>
    <row r="339" spans="1:4" ht="15.75" customHeight="1" x14ac:dyDescent="0.25">
      <c r="A339" s="36" t="s">
        <v>476</v>
      </c>
      <c r="B339" s="3" t="str">
        <f>CONCATENATE("0x",MID($C$326,5,2))</f>
        <v>0xBD</v>
      </c>
      <c r="C339" s="41"/>
      <c r="D339" s="3" t="s">
        <v>477</v>
      </c>
    </row>
    <row r="340" spans="1:4" ht="15.75" customHeight="1" x14ac:dyDescent="0.25">
      <c r="A340" s="36" t="s">
        <v>478</v>
      </c>
      <c r="B340" s="3" t="str">
        <f>CONCATENATE("0x",MID($C$326,7,2))</f>
        <v>0xC4</v>
      </c>
      <c r="C340" s="41"/>
      <c r="D340" s="3" t="s">
        <v>479</v>
      </c>
    </row>
    <row r="341" spans="1:4" ht="15.75" customHeight="1" x14ac:dyDescent="0.25">
      <c r="A341" s="36" t="s">
        <v>480</v>
      </c>
      <c r="B341" s="3" t="str">
        <f>CONCATENATE("0x",LEFT($C$326,2))</f>
        <v>0x00</v>
      </c>
      <c r="C341" s="41"/>
      <c r="D341" s="3" t="s">
        <v>481</v>
      </c>
    </row>
    <row r="342" spans="1:4" ht="15.75" customHeight="1" x14ac:dyDescent="0.25">
      <c r="A342" s="36" t="s">
        <v>482</v>
      </c>
      <c r="B342" s="3" t="str">
        <f>CONCATENATE("0x",MID($C$326,3,2))</f>
        <v>0x00</v>
      </c>
      <c r="C342" s="41"/>
      <c r="D342" s="3" t="s">
        <v>483</v>
      </c>
    </row>
    <row r="343" spans="1:4" ht="15.75" customHeight="1" x14ac:dyDescent="0.25">
      <c r="A343" s="36" t="s">
        <v>484</v>
      </c>
      <c r="B343" s="3" t="str">
        <f>CONCATENATE("0x",MID($C$326,5,2))</f>
        <v>0xBD</v>
      </c>
      <c r="C343" s="41"/>
      <c r="D343" s="3" t="s">
        <v>485</v>
      </c>
    </row>
    <row r="344" spans="1:4" ht="15.75" customHeight="1" x14ac:dyDescent="0.25">
      <c r="A344" s="36" t="s">
        <v>486</v>
      </c>
      <c r="B344" s="3" t="str">
        <f>CONCATENATE("0x",MID($C$326,7,2))</f>
        <v>0xC4</v>
      </c>
      <c r="C344" s="41"/>
      <c r="D344" s="3" t="s">
        <v>487</v>
      </c>
    </row>
    <row r="345" spans="1:4" ht="15.75" customHeight="1" x14ac:dyDescent="0.25">
      <c r="A345" s="36" t="s">
        <v>488</v>
      </c>
      <c r="B345" s="3" t="str">
        <f>CONCATENATE("0x",LEFT($C$326,2))</f>
        <v>0x00</v>
      </c>
      <c r="C345" s="41"/>
      <c r="D345" s="3" t="s">
        <v>489</v>
      </c>
    </row>
    <row r="346" spans="1:4" ht="15.75" customHeight="1" x14ac:dyDescent="0.25">
      <c r="A346" s="36" t="s">
        <v>490</v>
      </c>
      <c r="B346" s="3" t="str">
        <f>CONCATENATE("0x",MID($C$326,3,2))</f>
        <v>0x00</v>
      </c>
      <c r="C346" s="41"/>
      <c r="D346" s="3" t="s">
        <v>491</v>
      </c>
    </row>
    <row r="347" spans="1:4" ht="15.75" customHeight="1" x14ac:dyDescent="0.25">
      <c r="A347" s="36" t="s">
        <v>492</v>
      </c>
      <c r="B347" s="3" t="str">
        <f>CONCATENATE("0x",MID($C$326,5,2))</f>
        <v>0xBD</v>
      </c>
      <c r="C347" s="41"/>
      <c r="D347" s="3" t="s">
        <v>493</v>
      </c>
    </row>
    <row r="348" spans="1:4" ht="15.75" customHeight="1" x14ac:dyDescent="0.25">
      <c r="A348" s="36" t="s">
        <v>494</v>
      </c>
      <c r="B348" s="3" t="str">
        <f>CONCATENATE("0x",MID($C$326,7,2))</f>
        <v>0xC4</v>
      </c>
      <c r="C348" s="41"/>
      <c r="D348" s="3" t="s">
        <v>495</v>
      </c>
    </row>
    <row r="349" spans="1:4" ht="15.75" customHeight="1" x14ac:dyDescent="0.25">
      <c r="A349" s="36" t="s">
        <v>496</v>
      </c>
      <c r="B349" s="3" t="str">
        <f>CONCATENATE("0x",LEFT($C$326,2))</f>
        <v>0x00</v>
      </c>
      <c r="C349" s="41"/>
      <c r="D349" s="3" t="s">
        <v>497</v>
      </c>
    </row>
    <row r="350" spans="1:4" ht="15.75" customHeight="1" x14ac:dyDescent="0.25">
      <c r="A350" s="36" t="s">
        <v>498</v>
      </c>
      <c r="B350" s="3" t="str">
        <f>CONCATENATE("0x",MID($C$326,3,2))</f>
        <v>0x00</v>
      </c>
      <c r="C350" s="41"/>
      <c r="D350" s="3" t="s">
        <v>499</v>
      </c>
    </row>
    <row r="351" spans="1:4" ht="15.75" customHeight="1" x14ac:dyDescent="0.25">
      <c r="A351" s="36" t="s">
        <v>500</v>
      </c>
      <c r="B351" s="3" t="str">
        <f>CONCATENATE("0x",MID($C$326,5,2))</f>
        <v>0xBD</v>
      </c>
      <c r="C351" s="41"/>
      <c r="D351" s="3" t="s">
        <v>501</v>
      </c>
    </row>
    <row r="352" spans="1:4" ht="15.75" customHeight="1" x14ac:dyDescent="0.25">
      <c r="A352" s="36" t="s">
        <v>502</v>
      </c>
      <c r="B352" s="3" t="str">
        <f>CONCATENATE("0x",MID($C$326,7,2))</f>
        <v>0xC4</v>
      </c>
      <c r="C352" s="41"/>
      <c r="D352" s="3" t="s">
        <v>503</v>
      </c>
    </row>
    <row r="353" spans="1:4" ht="15.75" customHeight="1" x14ac:dyDescent="0.25">
      <c r="A353" s="36" t="s">
        <v>504</v>
      </c>
      <c r="B353" s="3" t="str">
        <f>CONCATENATE("0x",LEFT($C$326,2))</f>
        <v>0x00</v>
      </c>
      <c r="C353" s="41"/>
      <c r="D353" s="3" t="s">
        <v>505</v>
      </c>
    </row>
    <row r="354" spans="1:4" ht="15.75" customHeight="1" x14ac:dyDescent="0.25">
      <c r="A354" s="36" t="s">
        <v>506</v>
      </c>
      <c r="B354" s="3" t="str">
        <f>CONCATENATE("0x",MID($C$326,3,2))</f>
        <v>0x00</v>
      </c>
      <c r="C354" s="41"/>
      <c r="D354" s="3" t="s">
        <v>507</v>
      </c>
    </row>
    <row r="355" spans="1:4" ht="15.75" customHeight="1" x14ac:dyDescent="0.25">
      <c r="A355" s="36" t="s">
        <v>508</v>
      </c>
      <c r="B355" s="3" t="str">
        <f>CONCATENATE("0x",MID($C$326,5,2))</f>
        <v>0xBD</v>
      </c>
      <c r="C355" s="41"/>
      <c r="D355" s="3" t="s">
        <v>509</v>
      </c>
    </row>
    <row r="356" spans="1:4" ht="15.75" customHeight="1" x14ac:dyDescent="0.25">
      <c r="A356" s="36" t="s">
        <v>510</v>
      </c>
      <c r="B356" s="3" t="str">
        <f>CONCATENATE("0x",MID($C$326,7,2))</f>
        <v>0xC4</v>
      </c>
      <c r="C356" s="41"/>
      <c r="D356" s="3" t="s">
        <v>511</v>
      </c>
    </row>
    <row r="357" spans="1:4" ht="15.75" customHeight="1" x14ac:dyDescent="0.25">
      <c r="A357" s="36" t="s">
        <v>512</v>
      </c>
      <c r="B357" s="3" t="str">
        <f>CONCATENATE("0x",DEC2HEX(Phase1Shift/45,1),DEC2HEX(Phase0Shift/45,1))</f>
        <v>0x40</v>
      </c>
      <c r="C357" s="41"/>
      <c r="D357" s="3" t="s">
        <v>513</v>
      </c>
    </row>
    <row r="358" spans="1:4" ht="15.75" customHeight="1" x14ac:dyDescent="0.25">
      <c r="A358" s="36" t="s">
        <v>514</v>
      </c>
      <c r="B358" s="3" t="str">
        <f>CONCATENATE("0x",DEC2HEX(Phase3Shift/45,1),DEC2HEX(Phase2Shift/45,1))</f>
        <v>0x62</v>
      </c>
      <c r="C358" s="41"/>
      <c r="D358" s="3" t="s">
        <v>515</v>
      </c>
    </row>
    <row r="359" spans="1:4" ht="15.75" customHeight="1" x14ac:dyDescent="0.25">
      <c r="A359" s="36" t="s">
        <v>516</v>
      </c>
      <c r="B359" s="3" t="str">
        <f>CONCATENATE("0x",DEC2HEX(Phase5Shift/45,1),DEC2HEX(Phase4Shift/45,1))</f>
        <v>0x00</v>
      </c>
      <c r="C359" s="41"/>
      <c r="D359" s="3" t="s">
        <v>517</v>
      </c>
    </row>
    <row r="360" spans="1:4" ht="15.75" customHeight="1" x14ac:dyDescent="0.25">
      <c r="A360" s="36" t="s">
        <v>518</v>
      </c>
      <c r="B360" s="3" t="str">
        <f>CONCATENATE("0x",DEC2HEX(Phase7Shift/45,1),DEC2HEX(Phase6Shift/45,1))</f>
        <v>0x00</v>
      </c>
      <c r="C360" s="41"/>
      <c r="D360" s="3" t="s">
        <v>519</v>
      </c>
    </row>
    <row r="361" spans="1:4" ht="15.75" customHeight="1" x14ac:dyDescent="0.25">
      <c r="A361" s="3" t="s">
        <v>520</v>
      </c>
      <c r="B361" s="3" t="str">
        <f>CONCATENATE("0x", LEFT(C361,2))</f>
        <v>0x00</v>
      </c>
      <c r="C361" s="41" t="str">
        <f>DEC2HEX(_75026ROI_x1+1,4)</f>
        <v>0002</v>
      </c>
      <c r="D361" s="46" t="s">
        <v>521</v>
      </c>
    </row>
    <row r="362" spans="1:4" ht="15.75" customHeight="1" x14ac:dyDescent="0.25">
      <c r="A362" s="3" t="s">
        <v>522</v>
      </c>
      <c r="B362" s="3" t="str">
        <f>CONCATENATE("0x", RIGHT(C361,2))</f>
        <v>0x02</v>
      </c>
      <c r="C362" s="41"/>
      <c r="D362" s="47"/>
    </row>
    <row r="363" spans="1:4" ht="15.75" customHeight="1" x14ac:dyDescent="0.25">
      <c r="A363" s="3" t="s">
        <v>523</v>
      </c>
      <c r="B363" s="3" t="str">
        <f>CONCATENATE("0x", LEFT(C363,2))</f>
        <v>0x01</v>
      </c>
      <c r="C363" s="41" t="str">
        <f>DEC2HEX(_75026ROI_x2-_75026ROI_x1+1,4)</f>
        <v>0140</v>
      </c>
      <c r="D363" s="46" t="s">
        <v>524</v>
      </c>
    </row>
    <row r="364" spans="1:4" ht="15.75" customHeight="1" x14ac:dyDescent="0.25">
      <c r="A364" s="3" t="s">
        <v>525</v>
      </c>
      <c r="B364" s="3" t="str">
        <f>CONCATENATE("0x", RIGHT(C363,2))</f>
        <v>0x40</v>
      </c>
      <c r="C364" s="41"/>
      <c r="D364" s="47"/>
    </row>
    <row r="365" spans="1:4" ht="15.75" customHeight="1" x14ac:dyDescent="0.25">
      <c r="A365" s="3" t="s">
        <v>526</v>
      </c>
      <c r="B365" s="3" t="str">
        <f>CONCATENATE("0x", LEFT(C365,2))</f>
        <v>0x00</v>
      </c>
      <c r="C365" s="41" t="str">
        <f>DEC2HEX((_75026ROI_Y1-1)/2,4)</f>
        <v>0000</v>
      </c>
      <c r="D365" s="46" t="s">
        <v>527</v>
      </c>
    </row>
    <row r="366" spans="1:4" ht="15.75" customHeight="1" x14ac:dyDescent="0.25">
      <c r="A366" s="3" t="s">
        <v>528</v>
      </c>
      <c r="B366" s="3" t="str">
        <f>CONCATENATE("0x", RIGHT(C365,2))</f>
        <v>0x00</v>
      </c>
      <c r="C366" s="41"/>
      <c r="D366" s="47"/>
    </row>
    <row r="367" spans="1:4" ht="15.75" customHeight="1" x14ac:dyDescent="0.25">
      <c r="A367" s="3" t="s">
        <v>529</v>
      </c>
      <c r="B367" s="3" t="str">
        <f>CONCATENATE("0x", LEFT(C367,2))</f>
        <v>0x00</v>
      </c>
      <c r="C367" s="41" t="str">
        <f>DEC2HEX((_75026ROI_Y2/2)+1,4)</f>
        <v>0079</v>
      </c>
      <c r="D367" s="46" t="s">
        <v>530</v>
      </c>
    </row>
    <row r="368" spans="1:4" ht="15.75" customHeight="1" x14ac:dyDescent="0.25">
      <c r="A368" s="3" t="s">
        <v>531</v>
      </c>
      <c r="B368" s="3" t="str">
        <f>CONCATENATE("0x", RIGHT(C367,2))</f>
        <v>0x79</v>
      </c>
      <c r="C368" s="41"/>
      <c r="D368" s="47"/>
    </row>
    <row r="369" spans="1:4" ht="15.75" customHeight="1" x14ac:dyDescent="0.25">
      <c r="A369" s="10" t="s">
        <v>532</v>
      </c>
      <c r="B369" s="10" t="str">
        <f>CONCATENATE("0x",DEC2HEX(LEFT(IMG_ORIENTATION_V,1),2))</f>
        <v>0x00</v>
      </c>
      <c r="C369" s="41"/>
      <c r="D369" s="34" t="s">
        <v>50</v>
      </c>
    </row>
    <row r="370" spans="1:4" ht="15.75" customHeight="1" x14ac:dyDescent="0.25">
      <c r="A370" s="10" t="s">
        <v>533</v>
      </c>
      <c r="B370" s="10" t="str">
        <f>CONCATENATE("0x",DEC2HEX(LEFT(IMG_ORIENTATION_H,1),2))</f>
        <v>0x00</v>
      </c>
      <c r="C370" s="41"/>
      <c r="D370" s="34" t="s">
        <v>51</v>
      </c>
    </row>
    <row r="371" spans="1:4" ht="15.75" customHeight="1" x14ac:dyDescent="0.25">
      <c r="A371" s="10" t="s">
        <v>534</v>
      </c>
      <c r="B371" s="10" t="str">
        <f>CONCATENATE("0x",DEC2HEX(LEFT(BINNING_MODE,1),2))</f>
        <v>0x00</v>
      </c>
      <c r="C371" s="41"/>
      <c r="D371" s="34" t="s">
        <v>52</v>
      </c>
    </row>
    <row r="372" spans="1:4" ht="15.75" customHeight="1" x14ac:dyDescent="0.25">
      <c r="A372" s="3" t="s">
        <v>535</v>
      </c>
      <c r="B372" s="3" t="str">
        <f>CONCATENATE("0x",DEC2HEX(LEFT(STATS_EN,1),2))</f>
        <v>0x01</v>
      </c>
      <c r="C372" s="41"/>
      <c r="D372" s="3" t="s">
        <v>46</v>
      </c>
    </row>
    <row r="373" spans="1:4" ht="15.75" customHeight="1" x14ac:dyDescent="0.25">
      <c r="A373" s="37" t="s">
        <v>536</v>
      </c>
      <c r="B373" s="3" t="str">
        <f>CONCATENATE("0x",DEC2HEX(LEFT(STATS_MODE,1),2))</f>
        <v>0x01</v>
      </c>
      <c r="C373" s="41"/>
      <c r="D373" s="35" t="s">
        <v>48</v>
      </c>
    </row>
    <row r="374" spans="1:4" ht="15.75" customHeight="1" x14ac:dyDescent="0.25">
      <c r="A374" s="10" t="s">
        <v>537</v>
      </c>
      <c r="B374" s="10" t="str">
        <f>CONCATENATE("0x", LEFT(DEC2HEX(USER_ID,2),2))</f>
        <v>0x4E</v>
      </c>
      <c r="C374" s="41"/>
      <c r="D374" s="34" t="s">
        <v>53</v>
      </c>
    </row>
    <row r="375" spans="1:4" ht="15.75" customHeight="1" x14ac:dyDescent="0.25">
      <c r="A375" s="37" t="s">
        <v>538</v>
      </c>
      <c r="B375" s="3" t="s">
        <v>75</v>
      </c>
      <c r="C375" s="41"/>
      <c r="D375" s="35" t="s">
        <v>539</v>
      </c>
    </row>
    <row r="376" spans="1:4" ht="15.75" customHeight="1" x14ac:dyDescent="0.25">
      <c r="C376" s="41"/>
    </row>
    <row r="377" spans="1:4" ht="15.75" customHeight="1" x14ac:dyDescent="0.25">
      <c r="C377" s="41"/>
    </row>
    <row r="378" spans="1:4" ht="15.75" customHeight="1" x14ac:dyDescent="0.25">
      <c r="C378" s="41"/>
    </row>
    <row r="379" spans="1:4" ht="15.75" customHeight="1" x14ac:dyDescent="0.25">
      <c r="C379" s="41"/>
    </row>
    <row r="380" spans="1:4" ht="15.75" customHeight="1" x14ac:dyDescent="0.25">
      <c r="C380" s="41"/>
    </row>
    <row r="381" spans="1:4" ht="15.75" customHeight="1" x14ac:dyDescent="0.25">
      <c r="C381" s="41"/>
    </row>
    <row r="382" spans="1:4" ht="15.75" customHeight="1" x14ac:dyDescent="0.25">
      <c r="C382" s="41"/>
    </row>
    <row r="383" spans="1:4" ht="15.75" customHeight="1" x14ac:dyDescent="0.25">
      <c r="C383" s="41"/>
    </row>
    <row r="384" spans="1:4" ht="15.75" customHeight="1" x14ac:dyDescent="0.25">
      <c r="C384" s="41"/>
    </row>
    <row r="385" spans="3:3" ht="15.75" customHeight="1" x14ac:dyDescent="0.25">
      <c r="C385" s="41"/>
    </row>
    <row r="386" spans="3:3" ht="15.75" customHeight="1" x14ac:dyDescent="0.25">
      <c r="C386" s="41"/>
    </row>
    <row r="387" spans="3:3" ht="15.75" customHeight="1" x14ac:dyDescent="0.25">
      <c r="C387" s="41"/>
    </row>
    <row r="388" spans="3:3" ht="15.75" customHeight="1" x14ac:dyDescent="0.25">
      <c r="C388" s="41"/>
    </row>
    <row r="389" spans="3:3" ht="15.75" customHeight="1" x14ac:dyDescent="0.25">
      <c r="C389" s="41"/>
    </row>
    <row r="390" spans="3:3" ht="15.75" customHeight="1" x14ac:dyDescent="0.25">
      <c r="C390" s="41"/>
    </row>
    <row r="391" spans="3:3" ht="15.75" customHeight="1" x14ac:dyDescent="0.25">
      <c r="C391" s="41"/>
    </row>
    <row r="392" spans="3:3" ht="15.75" customHeight="1" x14ac:dyDescent="0.25">
      <c r="C392" s="41"/>
    </row>
    <row r="393" spans="3:3" ht="15.75" customHeight="1" x14ac:dyDescent="0.25">
      <c r="C393" s="41"/>
    </row>
    <row r="394" spans="3:3" ht="15.75" customHeight="1" x14ac:dyDescent="0.25">
      <c r="C394" s="41"/>
    </row>
    <row r="395" spans="3:3" ht="15.75" customHeight="1" x14ac:dyDescent="0.25">
      <c r="C395" s="41"/>
    </row>
    <row r="396" spans="3:3" ht="15.75" customHeight="1" x14ac:dyDescent="0.25">
      <c r="C396" s="41"/>
    </row>
    <row r="397" spans="3:3" ht="15.75" customHeight="1" x14ac:dyDescent="0.25">
      <c r="C397" s="41"/>
    </row>
    <row r="398" spans="3:3" ht="15.75" customHeight="1" x14ac:dyDescent="0.25">
      <c r="C398" s="41"/>
    </row>
    <row r="399" spans="3:3" ht="15.75" customHeight="1" x14ac:dyDescent="0.25">
      <c r="C399" s="41"/>
    </row>
    <row r="400" spans="3:3" ht="15.75" customHeight="1" x14ac:dyDescent="0.25">
      <c r="C400" s="41"/>
    </row>
    <row r="401" spans="3:3" ht="15.75" customHeight="1" x14ac:dyDescent="0.25">
      <c r="C401" s="41"/>
    </row>
    <row r="402" spans="3:3" ht="15.75" customHeight="1" x14ac:dyDescent="0.25">
      <c r="C402" s="41"/>
    </row>
    <row r="403" spans="3:3" ht="15.75" customHeight="1" x14ac:dyDescent="0.25">
      <c r="C403" s="41"/>
    </row>
    <row r="404" spans="3:3" ht="15.75" customHeight="1" x14ac:dyDescent="0.25">
      <c r="C404" s="41"/>
    </row>
    <row r="405" spans="3:3" ht="15.75" customHeight="1" x14ac:dyDescent="0.25">
      <c r="C405" s="41"/>
    </row>
    <row r="406" spans="3:3" ht="15.75" customHeight="1" x14ac:dyDescent="0.25">
      <c r="C406" s="41"/>
    </row>
    <row r="407" spans="3:3" ht="15.75" customHeight="1" x14ac:dyDescent="0.25">
      <c r="C407" s="41"/>
    </row>
    <row r="408" spans="3:3" ht="15.75" customHeight="1" x14ac:dyDescent="0.25">
      <c r="C408" s="41"/>
    </row>
    <row r="409" spans="3:3" ht="15.75" customHeight="1" x14ac:dyDescent="0.25">
      <c r="C409" s="41"/>
    </row>
    <row r="410" spans="3:3" ht="15.75" customHeight="1" x14ac:dyDescent="0.25">
      <c r="C410" s="41"/>
    </row>
    <row r="411" spans="3:3" ht="15.75" customHeight="1" x14ac:dyDescent="0.25">
      <c r="C411" s="41"/>
    </row>
    <row r="412" spans="3:3" ht="15.75" customHeight="1" x14ac:dyDescent="0.25">
      <c r="C412" s="41"/>
    </row>
    <row r="413" spans="3:3" ht="15.75" customHeight="1" x14ac:dyDescent="0.25">
      <c r="C413" s="41"/>
    </row>
    <row r="414" spans="3:3" ht="15.75" customHeight="1" x14ac:dyDescent="0.25">
      <c r="C414" s="41"/>
    </row>
    <row r="415" spans="3:3" ht="15.75" customHeight="1" x14ac:dyDescent="0.25">
      <c r="C415" s="41"/>
    </row>
    <row r="416" spans="3:3" ht="15.75" customHeight="1" x14ac:dyDescent="0.25">
      <c r="C416" s="41"/>
    </row>
    <row r="417" spans="3:3" ht="15.75" customHeight="1" x14ac:dyDescent="0.25">
      <c r="C417" s="41"/>
    </row>
    <row r="418" spans="3:3" ht="15.75" customHeight="1" x14ac:dyDescent="0.25">
      <c r="C418" s="41"/>
    </row>
    <row r="419" spans="3:3" ht="15.75" customHeight="1" x14ac:dyDescent="0.25">
      <c r="C419" s="41"/>
    </row>
    <row r="420" spans="3:3" ht="15.75" customHeight="1" x14ac:dyDescent="0.25">
      <c r="C420" s="41"/>
    </row>
    <row r="421" spans="3:3" ht="15.75" customHeight="1" x14ac:dyDescent="0.25">
      <c r="C421" s="41"/>
    </row>
    <row r="422" spans="3:3" ht="15.75" customHeight="1" x14ac:dyDescent="0.25">
      <c r="C422" s="41"/>
    </row>
    <row r="423" spans="3:3" ht="15.75" customHeight="1" x14ac:dyDescent="0.25">
      <c r="C423" s="41"/>
    </row>
    <row r="424" spans="3:3" ht="15.75" customHeight="1" x14ac:dyDescent="0.25">
      <c r="C424" s="41"/>
    </row>
    <row r="425" spans="3:3" ht="15.75" customHeight="1" x14ac:dyDescent="0.25">
      <c r="C425" s="41"/>
    </row>
    <row r="426" spans="3:3" ht="15.75" customHeight="1" x14ac:dyDescent="0.25">
      <c r="C426" s="41"/>
    </row>
    <row r="427" spans="3:3" ht="15.75" customHeight="1" x14ac:dyDescent="0.25">
      <c r="C427" s="41"/>
    </row>
    <row r="428" spans="3:3" ht="15.75" customHeight="1" x14ac:dyDescent="0.25">
      <c r="C428" s="41"/>
    </row>
    <row r="429" spans="3:3" ht="15.75" customHeight="1" x14ac:dyDescent="0.25">
      <c r="C429" s="41"/>
    </row>
    <row r="430" spans="3:3" ht="15.75" customHeight="1" x14ac:dyDescent="0.25">
      <c r="C430" s="41"/>
    </row>
    <row r="431" spans="3:3" ht="15.75" customHeight="1" x14ac:dyDescent="0.25">
      <c r="C431" s="41"/>
    </row>
    <row r="432" spans="3:3" ht="15.75" customHeight="1" x14ac:dyDescent="0.25">
      <c r="C432" s="41"/>
    </row>
    <row r="433" spans="3:3" ht="15.75" customHeight="1" x14ac:dyDescent="0.25">
      <c r="C433" s="41"/>
    </row>
    <row r="434" spans="3:3" ht="15.75" customHeight="1" x14ac:dyDescent="0.25">
      <c r="C434" s="41"/>
    </row>
    <row r="435" spans="3:3" ht="15.75" customHeight="1" x14ac:dyDescent="0.25">
      <c r="C435" s="41"/>
    </row>
    <row r="436" spans="3:3" ht="15.75" customHeight="1" x14ac:dyDescent="0.25">
      <c r="C436" s="41"/>
    </row>
    <row r="437" spans="3:3" ht="15.75" customHeight="1" x14ac:dyDescent="0.25">
      <c r="C437" s="41"/>
    </row>
    <row r="438" spans="3:3" ht="15.75" customHeight="1" x14ac:dyDescent="0.25">
      <c r="C438" s="41"/>
    </row>
    <row r="439" spans="3:3" ht="15.75" customHeight="1" x14ac:dyDescent="0.25">
      <c r="C439" s="41"/>
    </row>
    <row r="440" spans="3:3" ht="15.75" customHeight="1" x14ac:dyDescent="0.25">
      <c r="C440" s="41"/>
    </row>
    <row r="441" spans="3:3" ht="15.75" customHeight="1" x14ac:dyDescent="0.25">
      <c r="C441" s="41"/>
    </row>
    <row r="442" spans="3:3" ht="15.75" customHeight="1" x14ac:dyDescent="0.25">
      <c r="C442" s="41"/>
    </row>
    <row r="443" spans="3:3" ht="15.75" customHeight="1" x14ac:dyDescent="0.25">
      <c r="C443" s="41"/>
    </row>
    <row r="444" spans="3:3" ht="15.75" customHeight="1" x14ac:dyDescent="0.25">
      <c r="C444" s="41"/>
    </row>
    <row r="445" spans="3:3" ht="15.75" customHeight="1" x14ac:dyDescent="0.25">
      <c r="C445" s="41"/>
    </row>
    <row r="446" spans="3:3" ht="15.75" customHeight="1" x14ac:dyDescent="0.25">
      <c r="C446" s="41"/>
    </row>
    <row r="447" spans="3:3" ht="15.75" customHeight="1" x14ac:dyDescent="0.25">
      <c r="C447" s="41"/>
    </row>
    <row r="448" spans="3:3" ht="15.75" customHeight="1" x14ac:dyDescent="0.25">
      <c r="C448" s="41"/>
    </row>
    <row r="449" spans="3:3" ht="15.75" customHeight="1" x14ac:dyDescent="0.25">
      <c r="C449" s="41"/>
    </row>
    <row r="450" spans="3:3" ht="15.75" customHeight="1" x14ac:dyDescent="0.25">
      <c r="C450" s="41"/>
    </row>
    <row r="451" spans="3:3" ht="15.75" customHeight="1" x14ac:dyDescent="0.25">
      <c r="C451" s="41"/>
    </row>
    <row r="452" spans="3:3" ht="15.75" customHeight="1" x14ac:dyDescent="0.25">
      <c r="C452" s="41"/>
    </row>
    <row r="453" spans="3:3" ht="15.75" customHeight="1" x14ac:dyDescent="0.25">
      <c r="C453" s="41"/>
    </row>
    <row r="454" spans="3:3" ht="15.75" customHeight="1" x14ac:dyDescent="0.25">
      <c r="C454" s="41"/>
    </row>
    <row r="455" spans="3:3" ht="15.75" customHeight="1" x14ac:dyDescent="0.25">
      <c r="C455" s="41"/>
    </row>
    <row r="456" spans="3:3" ht="15.75" customHeight="1" x14ac:dyDescent="0.25">
      <c r="C456" s="41"/>
    </row>
    <row r="457" spans="3:3" ht="15.75" customHeight="1" x14ac:dyDescent="0.25">
      <c r="C457" s="41"/>
    </row>
    <row r="458" spans="3:3" ht="15.75" customHeight="1" x14ac:dyDescent="0.25">
      <c r="C458" s="41"/>
    </row>
    <row r="459" spans="3:3" ht="15.75" customHeight="1" x14ac:dyDescent="0.25">
      <c r="C459" s="41"/>
    </row>
    <row r="460" spans="3:3" ht="15.75" customHeight="1" x14ac:dyDescent="0.25">
      <c r="C460" s="41"/>
    </row>
    <row r="461" spans="3:3" ht="15.75" customHeight="1" x14ac:dyDescent="0.25">
      <c r="C461" s="41"/>
    </row>
    <row r="462" spans="3:3" ht="15.75" customHeight="1" x14ac:dyDescent="0.25">
      <c r="C462" s="41"/>
    </row>
    <row r="463" spans="3:3" ht="15.75" customHeight="1" x14ac:dyDescent="0.25">
      <c r="C463" s="41"/>
    </row>
    <row r="464" spans="3:3" ht="15.75" customHeight="1" x14ac:dyDescent="0.25">
      <c r="C464" s="41"/>
    </row>
    <row r="465" spans="3:3" ht="15.75" customHeight="1" x14ac:dyDescent="0.25">
      <c r="C465" s="41"/>
    </row>
    <row r="466" spans="3:3" ht="15.75" customHeight="1" x14ac:dyDescent="0.25">
      <c r="C466" s="41"/>
    </row>
    <row r="467" spans="3:3" ht="15.75" customHeight="1" x14ac:dyDescent="0.25">
      <c r="C467" s="41"/>
    </row>
    <row r="468" spans="3:3" ht="15.75" customHeight="1" x14ac:dyDescent="0.25">
      <c r="C468" s="41"/>
    </row>
    <row r="469" spans="3:3" ht="15.75" customHeight="1" x14ac:dyDescent="0.25">
      <c r="C469" s="41"/>
    </row>
    <row r="470" spans="3:3" ht="15.75" customHeight="1" x14ac:dyDescent="0.25">
      <c r="C470" s="41"/>
    </row>
    <row r="471" spans="3:3" ht="15.75" customHeight="1" x14ac:dyDescent="0.25">
      <c r="C471" s="41"/>
    </row>
    <row r="472" spans="3:3" ht="15.75" customHeight="1" x14ac:dyDescent="0.25">
      <c r="C472" s="41"/>
    </row>
    <row r="473" spans="3:3" ht="15.75" customHeight="1" x14ac:dyDescent="0.25">
      <c r="C473" s="41"/>
    </row>
    <row r="474" spans="3:3" ht="15.75" customHeight="1" x14ac:dyDescent="0.25">
      <c r="C474" s="41"/>
    </row>
    <row r="475" spans="3:3" ht="15.75" customHeight="1" x14ac:dyDescent="0.25">
      <c r="C475" s="41"/>
    </row>
    <row r="476" spans="3:3" ht="15.75" customHeight="1" x14ac:dyDescent="0.25">
      <c r="C476" s="41"/>
    </row>
    <row r="477" spans="3:3" ht="15.75" customHeight="1" x14ac:dyDescent="0.25">
      <c r="C477" s="41"/>
    </row>
    <row r="478" spans="3:3" ht="15.75" customHeight="1" x14ac:dyDescent="0.25">
      <c r="C478" s="41"/>
    </row>
    <row r="479" spans="3:3" ht="15.75" customHeight="1" x14ac:dyDescent="0.25">
      <c r="C479" s="41"/>
    </row>
    <row r="480" spans="3:3" ht="15.75" customHeight="1" x14ac:dyDescent="0.25">
      <c r="C480" s="41"/>
    </row>
    <row r="481" spans="3:3" ht="15.75" customHeight="1" x14ac:dyDescent="0.25">
      <c r="C481" s="41"/>
    </row>
    <row r="482" spans="3:3" ht="15.75" customHeight="1" x14ac:dyDescent="0.25">
      <c r="C482" s="41"/>
    </row>
    <row r="483" spans="3:3" ht="15.75" customHeight="1" x14ac:dyDescent="0.25">
      <c r="C483" s="41"/>
    </row>
    <row r="484" spans="3:3" ht="15.75" customHeight="1" x14ac:dyDescent="0.25">
      <c r="C484" s="41"/>
    </row>
    <row r="485" spans="3:3" ht="15.75" customHeight="1" x14ac:dyDescent="0.25">
      <c r="C485" s="41"/>
    </row>
    <row r="486" spans="3:3" ht="15.75" customHeight="1" x14ac:dyDescent="0.25">
      <c r="C486" s="41"/>
    </row>
    <row r="487" spans="3:3" ht="15.75" customHeight="1" x14ac:dyDescent="0.25">
      <c r="C487" s="41"/>
    </row>
    <row r="488" spans="3:3" ht="15.75" customHeight="1" x14ac:dyDescent="0.25">
      <c r="C488" s="41"/>
    </row>
    <row r="489" spans="3:3" ht="15.75" customHeight="1" x14ac:dyDescent="0.25">
      <c r="C489" s="41"/>
    </row>
    <row r="490" spans="3:3" ht="15.75" customHeight="1" x14ac:dyDescent="0.25">
      <c r="C490" s="41"/>
    </row>
    <row r="491" spans="3:3" ht="15.75" customHeight="1" x14ac:dyDescent="0.25">
      <c r="C491" s="41"/>
    </row>
    <row r="492" spans="3:3" ht="15.75" customHeight="1" x14ac:dyDescent="0.25">
      <c r="C492" s="41"/>
    </row>
    <row r="493" spans="3:3" ht="15.75" customHeight="1" x14ac:dyDescent="0.25">
      <c r="C493" s="41"/>
    </row>
    <row r="494" spans="3:3" ht="15.75" customHeight="1" x14ac:dyDescent="0.25">
      <c r="C494" s="41"/>
    </row>
    <row r="495" spans="3:3" ht="15.75" customHeight="1" x14ac:dyDescent="0.25">
      <c r="C495" s="41"/>
    </row>
    <row r="496" spans="3:3" ht="15.75" customHeight="1" x14ac:dyDescent="0.25">
      <c r="C496" s="41"/>
    </row>
    <row r="497" spans="3:3" ht="15.75" customHeight="1" x14ac:dyDescent="0.25">
      <c r="C497" s="41"/>
    </row>
    <row r="498" spans="3:3" ht="15.75" customHeight="1" x14ac:dyDescent="0.25">
      <c r="C498" s="41"/>
    </row>
    <row r="499" spans="3:3" ht="15.75" customHeight="1" x14ac:dyDescent="0.25">
      <c r="C499" s="41"/>
    </row>
    <row r="500" spans="3:3" ht="15.75" customHeight="1" x14ac:dyDescent="0.25">
      <c r="C500" s="41"/>
    </row>
    <row r="501" spans="3:3" ht="15.75" customHeight="1" x14ac:dyDescent="0.25">
      <c r="C501" s="41"/>
    </row>
    <row r="502" spans="3:3" ht="15.75" customHeight="1" x14ac:dyDescent="0.25">
      <c r="C502" s="41"/>
    </row>
    <row r="503" spans="3:3" ht="15.75" customHeight="1" x14ac:dyDescent="0.25">
      <c r="C503" s="41"/>
    </row>
    <row r="504" spans="3:3" ht="15.75" customHeight="1" x14ac:dyDescent="0.25">
      <c r="C504" s="41"/>
    </row>
    <row r="505" spans="3:3" ht="15.75" customHeight="1" x14ac:dyDescent="0.25">
      <c r="C505" s="41"/>
    </row>
    <row r="506" spans="3:3" ht="15.75" customHeight="1" x14ac:dyDescent="0.25">
      <c r="C506" s="41"/>
    </row>
    <row r="507" spans="3:3" ht="15.75" customHeight="1" x14ac:dyDescent="0.25">
      <c r="C507" s="41"/>
    </row>
    <row r="508" spans="3:3" ht="15.75" customHeight="1" x14ac:dyDescent="0.25">
      <c r="C508" s="41"/>
    </row>
    <row r="509" spans="3:3" ht="15.75" customHeight="1" x14ac:dyDescent="0.25">
      <c r="C509" s="41"/>
    </row>
    <row r="510" spans="3:3" ht="15.75" customHeight="1" x14ac:dyDescent="0.25">
      <c r="C510" s="41"/>
    </row>
    <row r="511" spans="3:3" ht="15.75" customHeight="1" x14ac:dyDescent="0.25">
      <c r="C511" s="41"/>
    </row>
    <row r="512" spans="3:3" ht="15.75" customHeight="1" x14ac:dyDescent="0.25">
      <c r="C512" s="41"/>
    </row>
    <row r="513" spans="3:3" ht="15.75" customHeight="1" x14ac:dyDescent="0.25">
      <c r="C513" s="41"/>
    </row>
    <row r="514" spans="3:3" ht="15.75" customHeight="1" x14ac:dyDescent="0.25">
      <c r="C514" s="41"/>
    </row>
    <row r="515" spans="3:3" ht="15.75" customHeight="1" x14ac:dyDescent="0.25">
      <c r="C515" s="41"/>
    </row>
    <row r="516" spans="3:3" ht="15.75" customHeight="1" x14ac:dyDescent="0.25">
      <c r="C516" s="41"/>
    </row>
    <row r="517" spans="3:3" ht="15.75" customHeight="1" x14ac:dyDescent="0.25">
      <c r="C517" s="41"/>
    </row>
    <row r="518" spans="3:3" ht="15.75" customHeight="1" x14ac:dyDescent="0.25">
      <c r="C518" s="41"/>
    </row>
    <row r="519" spans="3:3" ht="15.75" customHeight="1" x14ac:dyDescent="0.25">
      <c r="C519" s="41"/>
    </row>
    <row r="520" spans="3:3" ht="15.75" customHeight="1" x14ac:dyDescent="0.25">
      <c r="C520" s="41"/>
    </row>
    <row r="521" spans="3:3" ht="15.75" customHeight="1" x14ac:dyDescent="0.25">
      <c r="C521" s="41"/>
    </row>
    <row r="522" spans="3:3" ht="15.75" customHeight="1" x14ac:dyDescent="0.25">
      <c r="C522" s="41"/>
    </row>
    <row r="523" spans="3:3" ht="15.75" customHeight="1" x14ac:dyDescent="0.25">
      <c r="C523" s="41"/>
    </row>
    <row r="524" spans="3:3" ht="15.75" customHeight="1" x14ac:dyDescent="0.25">
      <c r="C524" s="41"/>
    </row>
    <row r="525" spans="3:3" ht="15.75" customHeight="1" x14ac:dyDescent="0.25">
      <c r="C525" s="41"/>
    </row>
    <row r="526" spans="3:3" ht="15.75" customHeight="1" x14ac:dyDescent="0.25">
      <c r="C526" s="41"/>
    </row>
    <row r="527" spans="3:3" ht="15.75" customHeight="1" x14ac:dyDescent="0.25">
      <c r="C527" s="41"/>
    </row>
    <row r="528" spans="3:3" ht="15.75" customHeight="1" x14ac:dyDescent="0.25">
      <c r="C528" s="41"/>
    </row>
    <row r="529" spans="3:3" ht="15.75" customHeight="1" x14ac:dyDescent="0.25">
      <c r="C529" s="41"/>
    </row>
    <row r="530" spans="3:3" ht="15.75" customHeight="1" x14ac:dyDescent="0.25">
      <c r="C530" s="41"/>
    </row>
    <row r="531" spans="3:3" ht="15.75" customHeight="1" x14ac:dyDescent="0.25">
      <c r="C531" s="41"/>
    </row>
    <row r="532" spans="3:3" ht="15.75" customHeight="1" x14ac:dyDescent="0.25">
      <c r="C532" s="41"/>
    </row>
    <row r="533" spans="3:3" ht="15.75" customHeight="1" x14ac:dyDescent="0.25">
      <c r="C533" s="41"/>
    </row>
    <row r="534" spans="3:3" ht="15.75" customHeight="1" x14ac:dyDescent="0.25">
      <c r="C534" s="41"/>
    </row>
    <row r="535" spans="3:3" ht="15.75" customHeight="1" x14ac:dyDescent="0.25">
      <c r="C535" s="41"/>
    </row>
    <row r="536" spans="3:3" ht="15.75" customHeight="1" x14ac:dyDescent="0.25">
      <c r="C536" s="41"/>
    </row>
    <row r="537" spans="3:3" ht="15.75" customHeight="1" x14ac:dyDescent="0.25">
      <c r="C537" s="41"/>
    </row>
    <row r="538" spans="3:3" ht="15.75" customHeight="1" x14ac:dyDescent="0.25">
      <c r="C538" s="41"/>
    </row>
    <row r="539" spans="3:3" ht="15.75" customHeight="1" x14ac:dyDescent="0.25">
      <c r="C539" s="41"/>
    </row>
    <row r="540" spans="3:3" ht="15.75" customHeight="1" x14ac:dyDescent="0.25">
      <c r="C540" s="41"/>
    </row>
    <row r="541" spans="3:3" ht="15.75" customHeight="1" x14ac:dyDescent="0.25">
      <c r="C541" s="41"/>
    </row>
    <row r="542" spans="3:3" ht="15.75" customHeight="1" x14ac:dyDescent="0.25">
      <c r="C542" s="41"/>
    </row>
    <row r="543" spans="3:3" ht="15.75" customHeight="1" x14ac:dyDescent="0.25">
      <c r="C543" s="41"/>
    </row>
    <row r="544" spans="3:3" ht="15.75" customHeight="1" x14ac:dyDescent="0.25">
      <c r="C544" s="41"/>
    </row>
    <row r="545" spans="3:3" ht="15.75" customHeight="1" x14ac:dyDescent="0.25">
      <c r="C545" s="41"/>
    </row>
    <row r="546" spans="3:3" ht="15.75" customHeight="1" x14ac:dyDescent="0.25">
      <c r="C546" s="41"/>
    </row>
    <row r="547" spans="3:3" ht="15.75" customHeight="1" x14ac:dyDescent="0.25">
      <c r="C547" s="41"/>
    </row>
    <row r="548" spans="3:3" ht="15.75" customHeight="1" x14ac:dyDescent="0.25">
      <c r="C548" s="41"/>
    </row>
    <row r="549" spans="3:3" ht="15.75" customHeight="1" x14ac:dyDescent="0.25">
      <c r="C549" s="41"/>
    </row>
    <row r="550" spans="3:3" ht="15.75" customHeight="1" x14ac:dyDescent="0.25">
      <c r="C550" s="41"/>
    </row>
    <row r="551" spans="3:3" ht="15.75" customHeight="1" x14ac:dyDescent="0.25">
      <c r="C551" s="41"/>
    </row>
    <row r="552" spans="3:3" ht="15.75" customHeight="1" x14ac:dyDescent="0.25">
      <c r="C552" s="41"/>
    </row>
    <row r="553" spans="3:3" ht="15.75" customHeight="1" x14ac:dyDescent="0.25">
      <c r="C553" s="41"/>
    </row>
    <row r="554" spans="3:3" ht="15.75" customHeight="1" x14ac:dyDescent="0.25">
      <c r="C554" s="41"/>
    </row>
    <row r="555" spans="3:3" ht="15.75" customHeight="1" x14ac:dyDescent="0.25">
      <c r="C555" s="41"/>
    </row>
    <row r="556" spans="3:3" ht="15.75" customHeight="1" x14ac:dyDescent="0.25">
      <c r="C556" s="41"/>
    </row>
    <row r="557" spans="3:3" ht="15.75" customHeight="1" x14ac:dyDescent="0.25">
      <c r="C557" s="41"/>
    </row>
    <row r="558" spans="3:3" ht="15.75" customHeight="1" x14ac:dyDescent="0.25">
      <c r="C558" s="41"/>
    </row>
    <row r="559" spans="3:3" ht="15.75" customHeight="1" x14ac:dyDescent="0.25">
      <c r="C559" s="41"/>
    </row>
    <row r="560" spans="3:3" ht="15.75" customHeight="1" x14ac:dyDescent="0.25">
      <c r="C560" s="41"/>
    </row>
    <row r="561" spans="3:3" ht="15.75" customHeight="1" x14ac:dyDescent="0.25">
      <c r="C561" s="41"/>
    </row>
    <row r="562" spans="3:3" ht="15.75" customHeight="1" x14ac:dyDescent="0.25">
      <c r="C562" s="41"/>
    </row>
    <row r="563" spans="3:3" ht="15.75" customHeight="1" x14ac:dyDescent="0.25">
      <c r="C563" s="41"/>
    </row>
    <row r="564" spans="3:3" ht="15.75" customHeight="1" x14ac:dyDescent="0.25">
      <c r="C564" s="41"/>
    </row>
    <row r="565" spans="3:3" ht="15.75" customHeight="1" x14ac:dyDescent="0.25">
      <c r="C565" s="41"/>
    </row>
    <row r="566" spans="3:3" ht="15.75" customHeight="1" x14ac:dyDescent="0.25">
      <c r="C566" s="41"/>
    </row>
    <row r="567" spans="3:3" ht="15.75" customHeight="1" x14ac:dyDescent="0.25">
      <c r="C567" s="41"/>
    </row>
    <row r="568" spans="3:3" ht="15.75" customHeight="1" x14ac:dyDescent="0.25">
      <c r="C568" s="41"/>
    </row>
    <row r="569" spans="3:3" ht="15.75" customHeight="1" x14ac:dyDescent="0.25">
      <c r="C569" s="41"/>
    </row>
    <row r="570" spans="3:3" ht="15.75" customHeight="1" x14ac:dyDescent="0.25">
      <c r="C570" s="41"/>
    </row>
    <row r="571" spans="3:3" ht="15.75" customHeight="1" x14ac:dyDescent="0.25">
      <c r="C571" s="41"/>
    </row>
    <row r="572" spans="3:3" ht="15.75" customHeight="1" x14ac:dyDescent="0.25">
      <c r="C572" s="41"/>
    </row>
    <row r="573" spans="3:3" ht="15.75" customHeight="1" x14ac:dyDescent="0.25">
      <c r="C573" s="41"/>
    </row>
    <row r="574" spans="3:3" ht="15.75" customHeight="1" x14ac:dyDescent="0.25">
      <c r="C574" s="41"/>
    </row>
    <row r="575" spans="3:3" ht="15.75" customHeight="1" x14ac:dyDescent="0.25">
      <c r="C575" s="41"/>
    </row>
    <row r="576" spans="3:3" ht="15.75" customHeight="1" x14ac:dyDescent="0.25">
      <c r="C576" s="41"/>
    </row>
    <row r="577" spans="3:3" ht="15.75" customHeight="1" x14ac:dyDescent="0.25">
      <c r="C577" s="41"/>
    </row>
    <row r="578" spans="3:3" ht="15.75" customHeight="1" x14ac:dyDescent="0.25">
      <c r="C578" s="41"/>
    </row>
    <row r="579" spans="3:3" ht="15.75" customHeight="1" x14ac:dyDescent="0.25">
      <c r="C579" s="41"/>
    </row>
    <row r="580" spans="3:3" ht="15.75" customHeight="1" x14ac:dyDescent="0.25">
      <c r="C580" s="41"/>
    </row>
    <row r="581" spans="3:3" ht="15.75" customHeight="1" x14ac:dyDescent="0.25">
      <c r="C581" s="41"/>
    </row>
    <row r="582" spans="3:3" ht="15.75" customHeight="1" x14ac:dyDescent="0.25">
      <c r="C582" s="41"/>
    </row>
    <row r="583" spans="3:3" ht="15.75" customHeight="1" x14ac:dyDescent="0.25">
      <c r="C583" s="41"/>
    </row>
    <row r="584" spans="3:3" ht="15.75" customHeight="1" x14ac:dyDescent="0.25">
      <c r="C584" s="41"/>
    </row>
    <row r="585" spans="3:3" ht="15.75" customHeight="1" x14ac:dyDescent="0.25">
      <c r="C585" s="41"/>
    </row>
    <row r="586" spans="3:3" ht="15.75" customHeight="1" x14ac:dyDescent="0.25">
      <c r="C586" s="41"/>
    </row>
    <row r="587" spans="3:3" ht="15.75" customHeight="1" x14ac:dyDescent="0.25">
      <c r="C587" s="41"/>
    </row>
    <row r="588" spans="3:3" ht="15.75" customHeight="1" x14ac:dyDescent="0.25">
      <c r="C588" s="41"/>
    </row>
    <row r="589" spans="3:3" ht="15.75" customHeight="1" x14ac:dyDescent="0.25">
      <c r="C589" s="41"/>
    </row>
    <row r="590" spans="3:3" ht="15.75" customHeight="1" x14ac:dyDescent="0.25">
      <c r="C590" s="41"/>
    </row>
    <row r="591" spans="3:3" ht="15.75" customHeight="1" x14ac:dyDescent="0.25">
      <c r="C591" s="41"/>
    </row>
    <row r="592" spans="3:3" ht="15.75" customHeight="1" x14ac:dyDescent="0.25">
      <c r="C592" s="41"/>
    </row>
    <row r="593" spans="3:3" ht="15.75" customHeight="1" x14ac:dyDescent="0.25">
      <c r="C593" s="41"/>
    </row>
    <row r="594" spans="3:3" ht="15.75" customHeight="1" x14ac:dyDescent="0.25">
      <c r="C594" s="41"/>
    </row>
    <row r="595" spans="3:3" ht="15.75" customHeight="1" x14ac:dyDescent="0.25">
      <c r="C595" s="41"/>
    </row>
    <row r="596" spans="3:3" ht="15.75" customHeight="1" x14ac:dyDescent="0.25">
      <c r="C596" s="41"/>
    </row>
    <row r="597" spans="3:3" ht="15.75" customHeight="1" x14ac:dyDescent="0.25">
      <c r="C597" s="41"/>
    </row>
    <row r="598" spans="3:3" ht="15.75" customHeight="1" x14ac:dyDescent="0.25">
      <c r="C598" s="41"/>
    </row>
    <row r="599" spans="3:3" ht="15.75" customHeight="1" x14ac:dyDescent="0.25">
      <c r="C599" s="41"/>
    </row>
    <row r="600" spans="3:3" ht="15.75" customHeight="1" x14ac:dyDescent="0.25">
      <c r="C600" s="41"/>
    </row>
    <row r="601" spans="3:3" ht="15.75" customHeight="1" x14ac:dyDescent="0.25">
      <c r="C601" s="41"/>
    </row>
    <row r="602" spans="3:3" ht="15.75" customHeight="1" x14ac:dyDescent="0.25">
      <c r="C602" s="41"/>
    </row>
    <row r="603" spans="3:3" ht="15.75" customHeight="1" x14ac:dyDescent="0.25">
      <c r="C603" s="41"/>
    </row>
    <row r="604" spans="3:3" ht="15.75" customHeight="1" x14ac:dyDescent="0.25">
      <c r="C604" s="41"/>
    </row>
    <row r="605" spans="3:3" ht="15.75" customHeight="1" x14ac:dyDescent="0.25">
      <c r="C605" s="41"/>
    </row>
    <row r="606" spans="3:3" ht="15.75" customHeight="1" x14ac:dyDescent="0.25">
      <c r="C606" s="41"/>
    </row>
    <row r="607" spans="3:3" ht="15.75" customHeight="1" x14ac:dyDescent="0.25">
      <c r="C607" s="41"/>
    </row>
    <row r="608" spans="3:3" ht="15.75" customHeight="1" x14ac:dyDescent="0.25">
      <c r="C608" s="41"/>
    </row>
    <row r="609" spans="3:3" ht="15.75" customHeight="1" x14ac:dyDescent="0.25">
      <c r="C609" s="41"/>
    </row>
    <row r="610" spans="3:3" ht="15.75" customHeight="1" x14ac:dyDescent="0.25">
      <c r="C610" s="41"/>
    </row>
    <row r="611" spans="3:3" ht="15.75" customHeight="1" x14ac:dyDescent="0.25">
      <c r="C611" s="41"/>
    </row>
    <row r="612" spans="3:3" ht="15.75" customHeight="1" x14ac:dyDescent="0.25">
      <c r="C612" s="41"/>
    </row>
    <row r="613" spans="3:3" ht="15.75" customHeight="1" x14ac:dyDescent="0.25">
      <c r="C613" s="41"/>
    </row>
    <row r="614" spans="3:3" ht="15.75" customHeight="1" x14ac:dyDescent="0.25">
      <c r="C614" s="41"/>
    </row>
    <row r="615" spans="3:3" ht="15.75" customHeight="1" x14ac:dyDescent="0.25">
      <c r="C615" s="41"/>
    </row>
    <row r="616" spans="3:3" ht="15.75" customHeight="1" x14ac:dyDescent="0.25">
      <c r="C616" s="41"/>
    </row>
    <row r="617" spans="3:3" ht="15.75" customHeight="1" x14ac:dyDescent="0.25">
      <c r="C617" s="41"/>
    </row>
    <row r="618" spans="3:3" ht="15.75" customHeight="1" x14ac:dyDescent="0.25">
      <c r="C618" s="41"/>
    </row>
    <row r="619" spans="3:3" ht="15.75" customHeight="1" x14ac:dyDescent="0.25">
      <c r="C619" s="41"/>
    </row>
    <row r="620" spans="3:3" ht="15.75" customHeight="1" x14ac:dyDescent="0.25">
      <c r="C620" s="41"/>
    </row>
    <row r="621" spans="3:3" ht="15.75" customHeight="1" x14ac:dyDescent="0.25">
      <c r="C621" s="41"/>
    </row>
    <row r="622" spans="3:3" ht="15.75" customHeight="1" x14ac:dyDescent="0.25">
      <c r="C622" s="41"/>
    </row>
    <row r="623" spans="3:3" ht="15.75" customHeight="1" x14ac:dyDescent="0.25">
      <c r="C623" s="41"/>
    </row>
    <row r="624" spans="3:3" ht="15.75" customHeight="1" x14ac:dyDescent="0.25">
      <c r="C624" s="41"/>
    </row>
    <row r="625" spans="3:3" ht="15.75" customHeight="1" x14ac:dyDescent="0.25">
      <c r="C625" s="41"/>
    </row>
    <row r="626" spans="3:3" ht="15.75" customHeight="1" x14ac:dyDescent="0.25">
      <c r="C626" s="41"/>
    </row>
    <row r="627" spans="3:3" ht="15.75" customHeight="1" x14ac:dyDescent="0.25">
      <c r="C627" s="41"/>
    </row>
    <row r="628" spans="3:3" ht="15.75" customHeight="1" x14ac:dyDescent="0.25">
      <c r="C628" s="41"/>
    </row>
    <row r="629" spans="3:3" ht="15.75" customHeight="1" x14ac:dyDescent="0.25">
      <c r="C629" s="41"/>
    </row>
    <row r="630" spans="3:3" ht="15.75" customHeight="1" x14ac:dyDescent="0.25">
      <c r="C630" s="41"/>
    </row>
    <row r="631" spans="3:3" ht="15.75" customHeight="1" x14ac:dyDescent="0.25">
      <c r="C631" s="41"/>
    </row>
    <row r="632" spans="3:3" ht="15.75" customHeight="1" x14ac:dyDescent="0.25">
      <c r="C632" s="41"/>
    </row>
    <row r="633" spans="3:3" ht="15.75" customHeight="1" x14ac:dyDescent="0.25">
      <c r="C633" s="41"/>
    </row>
    <row r="634" spans="3:3" ht="15.75" customHeight="1" x14ac:dyDescent="0.25">
      <c r="C634" s="41"/>
    </row>
    <row r="635" spans="3:3" ht="15.75" customHeight="1" x14ac:dyDescent="0.25">
      <c r="C635" s="41"/>
    </row>
    <row r="636" spans="3:3" ht="15.75" customHeight="1" x14ac:dyDescent="0.25">
      <c r="C636" s="41"/>
    </row>
    <row r="637" spans="3:3" ht="15.75" customHeight="1" x14ac:dyDescent="0.25">
      <c r="C637" s="41"/>
    </row>
    <row r="638" spans="3:3" ht="15.75" customHeight="1" x14ac:dyDescent="0.25">
      <c r="C638" s="41"/>
    </row>
    <row r="639" spans="3:3" ht="15.75" customHeight="1" x14ac:dyDescent="0.25">
      <c r="C639" s="41"/>
    </row>
    <row r="640" spans="3:3" ht="15.75" customHeight="1" x14ac:dyDescent="0.25">
      <c r="C640" s="41"/>
    </row>
    <row r="641" spans="3:3" ht="15.75" customHeight="1" x14ac:dyDescent="0.25">
      <c r="C641" s="41"/>
    </row>
    <row r="642" spans="3:3" ht="15.75" customHeight="1" x14ac:dyDescent="0.25">
      <c r="C642" s="41"/>
    </row>
    <row r="643" spans="3:3" ht="15.75" customHeight="1" x14ac:dyDescent="0.25">
      <c r="C643" s="41"/>
    </row>
    <row r="644" spans="3:3" ht="15.75" customHeight="1" x14ac:dyDescent="0.25">
      <c r="C644" s="41"/>
    </row>
    <row r="645" spans="3:3" ht="15.75" customHeight="1" x14ac:dyDescent="0.25">
      <c r="C645" s="41"/>
    </row>
    <row r="646" spans="3:3" ht="15.75" customHeight="1" x14ac:dyDescent="0.25">
      <c r="C646" s="41"/>
    </row>
    <row r="647" spans="3:3" ht="15.75" customHeight="1" x14ac:dyDescent="0.25">
      <c r="C647" s="41"/>
    </row>
    <row r="648" spans="3:3" ht="15.75" customHeight="1" x14ac:dyDescent="0.25">
      <c r="C648" s="41"/>
    </row>
    <row r="649" spans="3:3" ht="15.75" customHeight="1" x14ac:dyDescent="0.25">
      <c r="C649" s="41"/>
    </row>
    <row r="650" spans="3:3" ht="15.75" customHeight="1" x14ac:dyDescent="0.25">
      <c r="C650" s="41"/>
    </row>
    <row r="651" spans="3:3" ht="15.75" customHeight="1" x14ac:dyDescent="0.25">
      <c r="C651" s="41"/>
    </row>
    <row r="652" spans="3:3" ht="15.75" customHeight="1" x14ac:dyDescent="0.25">
      <c r="C652" s="41"/>
    </row>
    <row r="653" spans="3:3" ht="15.75" customHeight="1" x14ac:dyDescent="0.25">
      <c r="C653" s="41"/>
    </row>
    <row r="654" spans="3:3" ht="15.75" customHeight="1" x14ac:dyDescent="0.25">
      <c r="C654" s="41"/>
    </row>
    <row r="655" spans="3:3" ht="15.75" customHeight="1" x14ac:dyDescent="0.25">
      <c r="C655" s="41"/>
    </row>
    <row r="656" spans="3:3" ht="15.75" customHeight="1" x14ac:dyDescent="0.25">
      <c r="C656" s="41"/>
    </row>
    <row r="657" spans="3:3" ht="15.75" customHeight="1" x14ac:dyDescent="0.25">
      <c r="C657" s="41"/>
    </row>
    <row r="658" spans="3:3" ht="15.75" customHeight="1" x14ac:dyDescent="0.25">
      <c r="C658" s="41"/>
    </row>
    <row r="659" spans="3:3" ht="15.75" customHeight="1" x14ac:dyDescent="0.25">
      <c r="C659" s="41"/>
    </row>
    <row r="660" spans="3:3" ht="15.75" customHeight="1" x14ac:dyDescent="0.25">
      <c r="C660" s="41"/>
    </row>
    <row r="661" spans="3:3" ht="15.75" customHeight="1" x14ac:dyDescent="0.25">
      <c r="C661" s="41"/>
    </row>
    <row r="662" spans="3:3" ht="15.75" customHeight="1" x14ac:dyDescent="0.25">
      <c r="C662" s="41"/>
    </row>
    <row r="663" spans="3:3" ht="15.75" customHeight="1" x14ac:dyDescent="0.25">
      <c r="C663" s="41"/>
    </row>
    <row r="664" spans="3:3" ht="15.75" customHeight="1" x14ac:dyDescent="0.25">
      <c r="C664" s="41"/>
    </row>
    <row r="665" spans="3:3" ht="15.75" customHeight="1" x14ac:dyDescent="0.25">
      <c r="C665" s="41"/>
    </row>
    <row r="666" spans="3:3" ht="15.75" customHeight="1" x14ac:dyDescent="0.25">
      <c r="C666" s="41"/>
    </row>
    <row r="667" spans="3:3" ht="15.75" customHeight="1" x14ac:dyDescent="0.25">
      <c r="C667" s="41"/>
    </row>
    <row r="668" spans="3:3" ht="15.75" customHeight="1" x14ac:dyDescent="0.25">
      <c r="C668" s="41"/>
    </row>
    <row r="669" spans="3:3" ht="15.75" customHeight="1" x14ac:dyDescent="0.25">
      <c r="C669" s="41"/>
    </row>
    <row r="670" spans="3:3" ht="15.75" customHeight="1" x14ac:dyDescent="0.25">
      <c r="C670" s="41"/>
    </row>
    <row r="671" spans="3:3" ht="15.75" customHeight="1" x14ac:dyDescent="0.25">
      <c r="C671" s="41"/>
    </row>
    <row r="672" spans="3:3" ht="15.75" customHeight="1" x14ac:dyDescent="0.25">
      <c r="C672" s="41"/>
    </row>
    <row r="673" spans="3:3" ht="15.75" customHeight="1" x14ac:dyDescent="0.25">
      <c r="C673" s="41"/>
    </row>
    <row r="674" spans="3:3" ht="15.75" customHeight="1" x14ac:dyDescent="0.25">
      <c r="C674" s="41"/>
    </row>
    <row r="675" spans="3:3" ht="15.75" customHeight="1" x14ac:dyDescent="0.25">
      <c r="C675" s="41"/>
    </row>
    <row r="676" spans="3:3" ht="15.75" customHeight="1" x14ac:dyDescent="0.25">
      <c r="C676" s="41"/>
    </row>
    <row r="677" spans="3:3" ht="15.75" customHeight="1" x14ac:dyDescent="0.25">
      <c r="C677" s="41"/>
    </row>
    <row r="678" spans="3:3" ht="15.75" customHeight="1" x14ac:dyDescent="0.25">
      <c r="C678" s="41"/>
    </row>
    <row r="679" spans="3:3" ht="15.75" customHeight="1" x14ac:dyDescent="0.25">
      <c r="C679" s="41"/>
    </row>
    <row r="680" spans="3:3" ht="15.75" customHeight="1" x14ac:dyDescent="0.25">
      <c r="C680" s="41"/>
    </row>
    <row r="681" spans="3:3" ht="15.75" customHeight="1" x14ac:dyDescent="0.25">
      <c r="C681" s="41"/>
    </row>
    <row r="682" spans="3:3" ht="15.75" customHeight="1" x14ac:dyDescent="0.25">
      <c r="C682" s="41"/>
    </row>
    <row r="683" spans="3:3" ht="15.75" customHeight="1" x14ac:dyDescent="0.25">
      <c r="C683" s="41"/>
    </row>
    <row r="684" spans="3:3" ht="15.75" customHeight="1" x14ac:dyDescent="0.25">
      <c r="C684" s="41"/>
    </row>
    <row r="685" spans="3:3" ht="15.75" customHeight="1" x14ac:dyDescent="0.25">
      <c r="C685" s="41"/>
    </row>
    <row r="686" spans="3:3" ht="15.75" customHeight="1" x14ac:dyDescent="0.25">
      <c r="C686" s="41"/>
    </row>
    <row r="687" spans="3:3" ht="15.75" customHeight="1" x14ac:dyDescent="0.25">
      <c r="C687" s="41"/>
    </row>
    <row r="688" spans="3:3" ht="15.75" customHeight="1" x14ac:dyDescent="0.25">
      <c r="C688" s="41"/>
    </row>
    <row r="689" spans="3:3" ht="15.75" customHeight="1" x14ac:dyDescent="0.25">
      <c r="C689" s="41"/>
    </row>
    <row r="690" spans="3:3" ht="15.75" customHeight="1" x14ac:dyDescent="0.25">
      <c r="C690" s="41"/>
    </row>
    <row r="691" spans="3:3" ht="15.75" customHeight="1" x14ac:dyDescent="0.25">
      <c r="C691" s="41"/>
    </row>
    <row r="692" spans="3:3" ht="15.75" customHeight="1" x14ac:dyDescent="0.25">
      <c r="C692" s="41"/>
    </row>
    <row r="693" spans="3:3" ht="15.75" customHeight="1" x14ac:dyDescent="0.25">
      <c r="C693" s="41"/>
    </row>
    <row r="694" spans="3:3" ht="15.75" customHeight="1" x14ac:dyDescent="0.25">
      <c r="C694" s="41"/>
    </row>
    <row r="695" spans="3:3" ht="15.75" customHeight="1" x14ac:dyDescent="0.25">
      <c r="C695" s="41"/>
    </row>
    <row r="696" spans="3:3" ht="15.75" customHeight="1" x14ac:dyDescent="0.25">
      <c r="C696" s="41"/>
    </row>
    <row r="697" spans="3:3" ht="15.75" customHeight="1" x14ac:dyDescent="0.25">
      <c r="C697" s="41"/>
    </row>
    <row r="698" spans="3:3" ht="15.75" customHeight="1" x14ac:dyDescent="0.25">
      <c r="C698" s="41"/>
    </row>
    <row r="699" spans="3:3" ht="15.75" customHeight="1" x14ac:dyDescent="0.25">
      <c r="C699" s="41"/>
    </row>
    <row r="700" spans="3:3" ht="15.75" customHeight="1" x14ac:dyDescent="0.25">
      <c r="C700" s="41"/>
    </row>
    <row r="701" spans="3:3" ht="15.75" customHeight="1" x14ac:dyDescent="0.25">
      <c r="C701" s="41"/>
    </row>
    <row r="702" spans="3:3" ht="15.75" customHeight="1" x14ac:dyDescent="0.25">
      <c r="C702" s="41"/>
    </row>
    <row r="703" spans="3:3" ht="15.75" customHeight="1" x14ac:dyDescent="0.25">
      <c r="C703" s="41"/>
    </row>
    <row r="704" spans="3:3" ht="15.75" customHeight="1" x14ac:dyDescent="0.25">
      <c r="C704" s="41"/>
    </row>
    <row r="705" spans="3:3" ht="15.75" customHeight="1" x14ac:dyDescent="0.25">
      <c r="C705" s="41"/>
    </row>
    <row r="706" spans="3:3" ht="15.75" customHeight="1" x14ac:dyDescent="0.25">
      <c r="C706" s="41"/>
    </row>
    <row r="707" spans="3:3" ht="15.75" customHeight="1" x14ac:dyDescent="0.25">
      <c r="C707" s="41"/>
    </row>
    <row r="708" spans="3:3" ht="15.75" customHeight="1" x14ac:dyDescent="0.25">
      <c r="C708" s="41"/>
    </row>
    <row r="709" spans="3:3" ht="15.75" customHeight="1" x14ac:dyDescent="0.25">
      <c r="C709" s="41"/>
    </row>
    <row r="710" spans="3:3" ht="15.75" customHeight="1" x14ac:dyDescent="0.25">
      <c r="C710" s="41"/>
    </row>
    <row r="711" spans="3:3" ht="15.75" customHeight="1" x14ac:dyDescent="0.25">
      <c r="C711" s="41"/>
    </row>
    <row r="712" spans="3:3" ht="15.75" customHeight="1" x14ac:dyDescent="0.25">
      <c r="C712" s="41"/>
    </row>
    <row r="713" spans="3:3" ht="15.75" customHeight="1" x14ac:dyDescent="0.25">
      <c r="C713" s="41"/>
    </row>
    <row r="714" spans="3:3" ht="15.75" customHeight="1" x14ac:dyDescent="0.25">
      <c r="C714" s="41"/>
    </row>
    <row r="715" spans="3:3" ht="15.75" customHeight="1" x14ac:dyDescent="0.25">
      <c r="C715" s="41"/>
    </row>
    <row r="716" spans="3:3" ht="15.75" customHeight="1" x14ac:dyDescent="0.25">
      <c r="C716" s="41"/>
    </row>
    <row r="717" spans="3:3" ht="15.75" customHeight="1" x14ac:dyDescent="0.25">
      <c r="C717" s="41"/>
    </row>
    <row r="718" spans="3:3" ht="15.75" customHeight="1" x14ac:dyDescent="0.25">
      <c r="C718" s="41"/>
    </row>
    <row r="719" spans="3:3" ht="15.75" customHeight="1" x14ac:dyDescent="0.25">
      <c r="C719" s="41"/>
    </row>
    <row r="720" spans="3:3" ht="15.75" customHeight="1" x14ac:dyDescent="0.25">
      <c r="C720" s="41"/>
    </row>
    <row r="721" spans="3:3" ht="15.75" customHeight="1" x14ac:dyDescent="0.25">
      <c r="C721" s="41"/>
    </row>
    <row r="722" spans="3:3" ht="15.75" customHeight="1" x14ac:dyDescent="0.25">
      <c r="C722" s="41"/>
    </row>
    <row r="723" spans="3:3" ht="15.75" customHeight="1" x14ac:dyDescent="0.25">
      <c r="C723" s="41"/>
    </row>
    <row r="724" spans="3:3" ht="15.75" customHeight="1" x14ac:dyDescent="0.25">
      <c r="C724" s="41"/>
    </row>
    <row r="725" spans="3:3" ht="15.75" customHeight="1" x14ac:dyDescent="0.25">
      <c r="C725" s="41"/>
    </row>
    <row r="726" spans="3:3" ht="15.75" customHeight="1" x14ac:dyDescent="0.25">
      <c r="C726" s="41"/>
    </row>
    <row r="727" spans="3:3" ht="15.75" customHeight="1" x14ac:dyDescent="0.25">
      <c r="C727" s="41"/>
    </row>
    <row r="728" spans="3:3" ht="15.75" customHeight="1" x14ac:dyDescent="0.25">
      <c r="C728" s="41"/>
    </row>
    <row r="729" spans="3:3" ht="15.75" customHeight="1" x14ac:dyDescent="0.25">
      <c r="C729" s="41"/>
    </row>
    <row r="730" spans="3:3" ht="15.75" customHeight="1" x14ac:dyDescent="0.25">
      <c r="C730" s="41"/>
    </row>
    <row r="731" spans="3:3" ht="15.75" customHeight="1" x14ac:dyDescent="0.25">
      <c r="C731" s="41"/>
    </row>
    <row r="732" spans="3:3" ht="15.75" customHeight="1" x14ac:dyDescent="0.25">
      <c r="C732" s="41"/>
    </row>
    <row r="733" spans="3:3" ht="15.75" customHeight="1" x14ac:dyDescent="0.25">
      <c r="C733" s="41"/>
    </row>
    <row r="734" spans="3:3" ht="15.75" customHeight="1" x14ac:dyDescent="0.25">
      <c r="C734" s="41"/>
    </row>
    <row r="735" spans="3:3" ht="15.75" customHeight="1" x14ac:dyDescent="0.25">
      <c r="C735" s="41"/>
    </row>
    <row r="736" spans="3:3" ht="15.75" customHeight="1" x14ac:dyDescent="0.25">
      <c r="C736" s="41"/>
    </row>
    <row r="737" spans="3:3" ht="15.75" customHeight="1" x14ac:dyDescent="0.25">
      <c r="C737" s="41"/>
    </row>
    <row r="738" spans="3:3" ht="15.75" customHeight="1" x14ac:dyDescent="0.25">
      <c r="C738" s="41"/>
    </row>
    <row r="739" spans="3:3" ht="15.75" customHeight="1" x14ac:dyDescent="0.25">
      <c r="C739" s="41"/>
    </row>
    <row r="740" spans="3:3" ht="15.75" customHeight="1" x14ac:dyDescent="0.25">
      <c r="C740" s="41"/>
    </row>
    <row r="741" spans="3:3" ht="15.75" customHeight="1" x14ac:dyDescent="0.25">
      <c r="C741" s="41"/>
    </row>
    <row r="742" spans="3:3" ht="15.75" customHeight="1" x14ac:dyDescent="0.25">
      <c r="C742" s="41"/>
    </row>
    <row r="743" spans="3:3" ht="15.75" customHeight="1" x14ac:dyDescent="0.25">
      <c r="C743" s="41"/>
    </row>
    <row r="744" spans="3:3" ht="15.75" customHeight="1" x14ac:dyDescent="0.25">
      <c r="C744" s="41"/>
    </row>
    <row r="745" spans="3:3" ht="15.75" customHeight="1" x14ac:dyDescent="0.25">
      <c r="C745" s="41"/>
    </row>
    <row r="746" spans="3:3" ht="15.75" customHeight="1" x14ac:dyDescent="0.25">
      <c r="C746" s="41"/>
    </row>
    <row r="747" spans="3:3" ht="15.75" customHeight="1" x14ac:dyDescent="0.25">
      <c r="C747" s="41"/>
    </row>
    <row r="748" spans="3:3" ht="15.75" customHeight="1" x14ac:dyDescent="0.25">
      <c r="C748" s="41"/>
    </row>
    <row r="749" spans="3:3" ht="15.75" customHeight="1" x14ac:dyDescent="0.25">
      <c r="C749" s="41"/>
    </row>
    <row r="750" spans="3:3" ht="15.75" customHeight="1" x14ac:dyDescent="0.25">
      <c r="C750" s="41"/>
    </row>
    <row r="751" spans="3:3" ht="15.75" customHeight="1" x14ac:dyDescent="0.25">
      <c r="C751" s="41"/>
    </row>
    <row r="752" spans="3:3" ht="15.75" customHeight="1" x14ac:dyDescent="0.25">
      <c r="C752" s="41"/>
    </row>
    <row r="753" spans="3:3" ht="15.75" customHeight="1" x14ac:dyDescent="0.25">
      <c r="C753" s="41"/>
    </row>
    <row r="754" spans="3:3" ht="15.75" customHeight="1" x14ac:dyDescent="0.25">
      <c r="C754" s="41"/>
    </row>
    <row r="755" spans="3:3" ht="15.75" customHeight="1" x14ac:dyDescent="0.25">
      <c r="C755" s="41"/>
    </row>
    <row r="756" spans="3:3" ht="15.75" customHeight="1" x14ac:dyDescent="0.25">
      <c r="C756" s="41"/>
    </row>
    <row r="757" spans="3:3" ht="15.75" customHeight="1" x14ac:dyDescent="0.25">
      <c r="C757" s="41"/>
    </row>
    <row r="758" spans="3:3" ht="15.75" customHeight="1" x14ac:dyDescent="0.25">
      <c r="C758" s="41"/>
    </row>
    <row r="759" spans="3:3" ht="15.75" customHeight="1" x14ac:dyDescent="0.25">
      <c r="C759" s="41"/>
    </row>
    <row r="760" spans="3:3" ht="15.75" customHeight="1" x14ac:dyDescent="0.25">
      <c r="C760" s="41"/>
    </row>
    <row r="761" spans="3:3" ht="15.75" customHeight="1" x14ac:dyDescent="0.25">
      <c r="C761" s="41"/>
    </row>
    <row r="762" spans="3:3" ht="15.75" customHeight="1" x14ac:dyDescent="0.25">
      <c r="C762" s="41"/>
    </row>
    <row r="763" spans="3:3" ht="15.75" customHeight="1" x14ac:dyDescent="0.25">
      <c r="C763" s="41"/>
    </row>
    <row r="764" spans="3:3" ht="15.75" customHeight="1" x14ac:dyDescent="0.25">
      <c r="C764" s="41"/>
    </row>
    <row r="765" spans="3:3" ht="15.75" customHeight="1" x14ac:dyDescent="0.25">
      <c r="C765" s="41"/>
    </row>
    <row r="766" spans="3:3" ht="15.75" customHeight="1" x14ac:dyDescent="0.25">
      <c r="C766" s="41"/>
    </row>
    <row r="767" spans="3:3" ht="15.75" customHeight="1" x14ac:dyDescent="0.25">
      <c r="C767" s="41"/>
    </row>
    <row r="768" spans="3:3" ht="15.75" customHeight="1" x14ac:dyDescent="0.25">
      <c r="C768" s="41"/>
    </row>
    <row r="769" spans="3:3" ht="15.75" customHeight="1" x14ac:dyDescent="0.25">
      <c r="C769" s="41"/>
    </row>
    <row r="770" spans="3:3" ht="15.75" customHeight="1" x14ac:dyDescent="0.25">
      <c r="C770" s="41"/>
    </row>
    <row r="771" spans="3:3" ht="15.75" customHeight="1" x14ac:dyDescent="0.25">
      <c r="C771" s="41"/>
    </row>
    <row r="772" spans="3:3" ht="15.75" customHeight="1" x14ac:dyDescent="0.25">
      <c r="C772" s="41"/>
    </row>
    <row r="773" spans="3:3" ht="15.75" customHeight="1" x14ac:dyDescent="0.25">
      <c r="C773" s="41"/>
    </row>
    <row r="774" spans="3:3" ht="15.75" customHeight="1" x14ac:dyDescent="0.25">
      <c r="C774" s="41"/>
    </row>
    <row r="775" spans="3:3" ht="15.75" customHeight="1" x14ac:dyDescent="0.25">
      <c r="C775" s="41"/>
    </row>
    <row r="776" spans="3:3" ht="15.75" customHeight="1" x14ac:dyDescent="0.25">
      <c r="C776" s="41"/>
    </row>
    <row r="777" spans="3:3" ht="15.75" customHeight="1" x14ac:dyDescent="0.25">
      <c r="C777" s="41"/>
    </row>
    <row r="778" spans="3:3" ht="15.75" customHeight="1" x14ac:dyDescent="0.25">
      <c r="C778" s="41"/>
    </row>
    <row r="779" spans="3:3" ht="15.75" customHeight="1" x14ac:dyDescent="0.25">
      <c r="C779" s="41"/>
    </row>
    <row r="780" spans="3:3" ht="15.75" customHeight="1" x14ac:dyDescent="0.25">
      <c r="C780" s="41"/>
    </row>
    <row r="781" spans="3:3" ht="15.75" customHeight="1" x14ac:dyDescent="0.25">
      <c r="C781" s="41"/>
    </row>
    <row r="782" spans="3:3" ht="15.75" customHeight="1" x14ac:dyDescent="0.25">
      <c r="C782" s="41"/>
    </row>
    <row r="783" spans="3:3" ht="15.75" customHeight="1" x14ac:dyDescent="0.25">
      <c r="C783" s="41"/>
    </row>
    <row r="784" spans="3:3" ht="15.75" customHeight="1" x14ac:dyDescent="0.25">
      <c r="C784" s="41"/>
    </row>
    <row r="785" spans="3:3" ht="15.75" customHeight="1" x14ac:dyDescent="0.25">
      <c r="C785" s="41"/>
    </row>
    <row r="786" spans="3:3" ht="15.75" customHeight="1" x14ac:dyDescent="0.25">
      <c r="C786" s="41"/>
    </row>
    <row r="787" spans="3:3" ht="15.75" customHeight="1" x14ac:dyDescent="0.25">
      <c r="C787" s="41"/>
    </row>
    <row r="788" spans="3:3" ht="15.75" customHeight="1" x14ac:dyDescent="0.25">
      <c r="C788" s="41"/>
    </row>
    <row r="789" spans="3:3" ht="15.75" customHeight="1" x14ac:dyDescent="0.25">
      <c r="C789" s="41"/>
    </row>
    <row r="790" spans="3:3" ht="15.75" customHeight="1" x14ac:dyDescent="0.25">
      <c r="C790" s="41"/>
    </row>
    <row r="791" spans="3:3" ht="15.75" customHeight="1" x14ac:dyDescent="0.25">
      <c r="C791" s="41"/>
    </row>
    <row r="792" spans="3:3" ht="15.75" customHeight="1" x14ac:dyDescent="0.25">
      <c r="C792" s="41"/>
    </row>
    <row r="793" spans="3:3" ht="15.75" customHeight="1" x14ac:dyDescent="0.25">
      <c r="C793" s="41"/>
    </row>
    <row r="794" spans="3:3" ht="15.75" customHeight="1" x14ac:dyDescent="0.25">
      <c r="C794" s="41"/>
    </row>
    <row r="795" spans="3:3" ht="15.75" customHeight="1" x14ac:dyDescent="0.25">
      <c r="C795" s="41"/>
    </row>
    <row r="796" spans="3:3" ht="15.75" customHeight="1" x14ac:dyDescent="0.25">
      <c r="C796" s="41"/>
    </row>
    <row r="797" spans="3:3" ht="15.75" customHeight="1" x14ac:dyDescent="0.25">
      <c r="C797" s="41"/>
    </row>
    <row r="798" spans="3:3" ht="15.75" customHeight="1" x14ac:dyDescent="0.25">
      <c r="C798" s="41"/>
    </row>
    <row r="799" spans="3:3" ht="15.75" customHeight="1" x14ac:dyDescent="0.25">
      <c r="C799" s="41"/>
    </row>
    <row r="800" spans="3:3" ht="15.75" customHeight="1" x14ac:dyDescent="0.25">
      <c r="C800" s="41"/>
    </row>
    <row r="801" spans="3:3" ht="15.75" customHeight="1" x14ac:dyDescent="0.25">
      <c r="C801" s="41"/>
    </row>
    <row r="802" spans="3:3" ht="15.75" customHeight="1" x14ac:dyDescent="0.25">
      <c r="C802" s="41"/>
    </row>
    <row r="803" spans="3:3" ht="15.75" customHeight="1" x14ac:dyDescent="0.25">
      <c r="C803" s="41"/>
    </row>
    <row r="804" spans="3:3" ht="15.75" customHeight="1" x14ac:dyDescent="0.25">
      <c r="C804" s="41"/>
    </row>
    <row r="805" spans="3:3" ht="15.75" customHeight="1" x14ac:dyDescent="0.25">
      <c r="C805" s="41"/>
    </row>
    <row r="806" spans="3:3" ht="15.75" customHeight="1" x14ac:dyDescent="0.25">
      <c r="C806" s="41"/>
    </row>
    <row r="807" spans="3:3" ht="15.75" customHeight="1" x14ac:dyDescent="0.25">
      <c r="C807" s="41"/>
    </row>
    <row r="808" spans="3:3" ht="15.75" customHeight="1" x14ac:dyDescent="0.25">
      <c r="C808" s="41"/>
    </row>
    <row r="809" spans="3:3" ht="15.75" customHeight="1" x14ac:dyDescent="0.25">
      <c r="C809" s="41"/>
    </row>
    <row r="810" spans="3:3" ht="15.75" customHeight="1" x14ac:dyDescent="0.25">
      <c r="C810" s="41"/>
    </row>
    <row r="811" spans="3:3" ht="15.75" customHeight="1" x14ac:dyDescent="0.25">
      <c r="C811" s="41"/>
    </row>
    <row r="812" spans="3:3" ht="15.75" customHeight="1" x14ac:dyDescent="0.25">
      <c r="C812" s="41"/>
    </row>
    <row r="813" spans="3:3" ht="15.75" customHeight="1" x14ac:dyDescent="0.25">
      <c r="C813" s="41"/>
    </row>
    <row r="814" spans="3:3" ht="15.75" customHeight="1" x14ac:dyDescent="0.25">
      <c r="C814" s="41"/>
    </row>
    <row r="815" spans="3:3" ht="15.75" customHeight="1" x14ac:dyDescent="0.25">
      <c r="C815" s="41"/>
    </row>
    <row r="816" spans="3:3" ht="15.75" customHeight="1" x14ac:dyDescent="0.25">
      <c r="C816" s="41"/>
    </row>
    <row r="817" spans="3:3" ht="15.75" customHeight="1" x14ac:dyDescent="0.25">
      <c r="C817" s="41"/>
    </row>
    <row r="818" spans="3:3" ht="15.75" customHeight="1" x14ac:dyDescent="0.25">
      <c r="C818" s="41"/>
    </row>
    <row r="819" spans="3:3" ht="15.75" customHeight="1" x14ac:dyDescent="0.25">
      <c r="C819" s="41"/>
    </row>
    <row r="820" spans="3:3" ht="15.75" customHeight="1" x14ac:dyDescent="0.25">
      <c r="C820" s="41"/>
    </row>
    <row r="821" spans="3:3" ht="15.75" customHeight="1" x14ac:dyDescent="0.25">
      <c r="C821" s="41"/>
    </row>
    <row r="822" spans="3:3" ht="15.75" customHeight="1" x14ac:dyDescent="0.25">
      <c r="C822" s="41"/>
    </row>
    <row r="823" spans="3:3" ht="15.75" customHeight="1" x14ac:dyDescent="0.25">
      <c r="C823" s="41"/>
    </row>
    <row r="824" spans="3:3" ht="15.75" customHeight="1" x14ac:dyDescent="0.25">
      <c r="C824" s="41"/>
    </row>
    <row r="825" spans="3:3" ht="15.75" customHeight="1" x14ac:dyDescent="0.25">
      <c r="C825" s="41"/>
    </row>
    <row r="826" spans="3:3" ht="15.75" customHeight="1" x14ac:dyDescent="0.25">
      <c r="C826" s="41"/>
    </row>
    <row r="827" spans="3:3" ht="15.75" customHeight="1" x14ac:dyDescent="0.25">
      <c r="C827" s="41"/>
    </row>
    <row r="828" spans="3:3" ht="15.75" customHeight="1" x14ac:dyDescent="0.25">
      <c r="C828" s="41"/>
    </row>
    <row r="829" spans="3:3" ht="15.75" customHeight="1" x14ac:dyDescent="0.25">
      <c r="C829" s="41"/>
    </row>
    <row r="830" spans="3:3" ht="15.75" customHeight="1" x14ac:dyDescent="0.25">
      <c r="C830" s="41"/>
    </row>
    <row r="831" spans="3:3" ht="15.75" customHeight="1" x14ac:dyDescent="0.25">
      <c r="C831" s="41"/>
    </row>
    <row r="832" spans="3:3" ht="15.75" customHeight="1" x14ac:dyDescent="0.25">
      <c r="C832" s="41"/>
    </row>
    <row r="833" spans="3:3" ht="15.75" customHeight="1" x14ac:dyDescent="0.25">
      <c r="C833" s="41"/>
    </row>
    <row r="834" spans="3:3" ht="15.75" customHeight="1" x14ac:dyDescent="0.25">
      <c r="C834" s="41"/>
    </row>
    <row r="835" spans="3:3" ht="15.75" customHeight="1" x14ac:dyDescent="0.25">
      <c r="C835" s="41"/>
    </row>
    <row r="836" spans="3:3" ht="15.75" customHeight="1" x14ac:dyDescent="0.25">
      <c r="C836" s="41"/>
    </row>
    <row r="837" spans="3:3" ht="15.75" customHeight="1" x14ac:dyDescent="0.25">
      <c r="C837" s="41"/>
    </row>
    <row r="838" spans="3:3" ht="15.75" customHeight="1" x14ac:dyDescent="0.25">
      <c r="C838" s="41"/>
    </row>
    <row r="839" spans="3:3" ht="15.75" customHeight="1" x14ac:dyDescent="0.25">
      <c r="C839" s="41"/>
    </row>
    <row r="840" spans="3:3" ht="15.75" customHeight="1" x14ac:dyDescent="0.25">
      <c r="C840" s="41"/>
    </row>
    <row r="841" spans="3:3" ht="15.75" customHeight="1" x14ac:dyDescent="0.25">
      <c r="C841" s="41"/>
    </row>
    <row r="842" spans="3:3" ht="15.75" customHeight="1" x14ac:dyDescent="0.25">
      <c r="C842" s="41"/>
    </row>
    <row r="843" spans="3:3" ht="15.75" customHeight="1" x14ac:dyDescent="0.25">
      <c r="C843" s="41"/>
    </row>
    <row r="844" spans="3:3" ht="15.75" customHeight="1" x14ac:dyDescent="0.25">
      <c r="C844" s="41"/>
    </row>
    <row r="845" spans="3:3" ht="15.75" customHeight="1" x14ac:dyDescent="0.25">
      <c r="C845" s="41"/>
    </row>
    <row r="846" spans="3:3" ht="15.75" customHeight="1" x14ac:dyDescent="0.25">
      <c r="C846" s="41"/>
    </row>
    <row r="847" spans="3:3" ht="15.75" customHeight="1" x14ac:dyDescent="0.25">
      <c r="C847" s="41"/>
    </row>
    <row r="848" spans="3:3" ht="15.75" customHeight="1" x14ac:dyDescent="0.25">
      <c r="C848" s="41"/>
    </row>
    <row r="849" spans="3:3" ht="15.75" customHeight="1" x14ac:dyDescent="0.25">
      <c r="C849" s="41"/>
    </row>
    <row r="850" spans="3:3" ht="15.75" customHeight="1" x14ac:dyDescent="0.25">
      <c r="C850" s="41"/>
    </row>
    <row r="851" spans="3:3" ht="15.75" customHeight="1" x14ac:dyDescent="0.25">
      <c r="C851" s="41"/>
    </row>
    <row r="852" spans="3:3" ht="15.75" customHeight="1" x14ac:dyDescent="0.25">
      <c r="C852" s="41"/>
    </row>
    <row r="853" spans="3:3" ht="15.75" customHeight="1" x14ac:dyDescent="0.25">
      <c r="C853" s="41"/>
    </row>
    <row r="854" spans="3:3" ht="15.75" customHeight="1" x14ac:dyDescent="0.25">
      <c r="C854" s="41"/>
    </row>
    <row r="855" spans="3:3" ht="15.75" customHeight="1" x14ac:dyDescent="0.25">
      <c r="C855" s="41"/>
    </row>
    <row r="856" spans="3:3" ht="15.75" customHeight="1" x14ac:dyDescent="0.25">
      <c r="C856" s="41"/>
    </row>
    <row r="857" spans="3:3" ht="15.75" customHeight="1" x14ac:dyDescent="0.25">
      <c r="C857" s="41"/>
    </row>
    <row r="858" spans="3:3" ht="15.75" customHeight="1" x14ac:dyDescent="0.25">
      <c r="C858" s="41"/>
    </row>
    <row r="859" spans="3:3" ht="15.75" customHeight="1" x14ac:dyDescent="0.25">
      <c r="C859" s="41"/>
    </row>
    <row r="860" spans="3:3" ht="15.75" customHeight="1" x14ac:dyDescent="0.25">
      <c r="C860" s="41"/>
    </row>
    <row r="861" spans="3:3" ht="15.75" customHeight="1" x14ac:dyDescent="0.25">
      <c r="C861" s="41"/>
    </row>
    <row r="862" spans="3:3" ht="15.75" customHeight="1" x14ac:dyDescent="0.25">
      <c r="C862" s="41"/>
    </row>
    <row r="863" spans="3:3" ht="15.75" customHeight="1" x14ac:dyDescent="0.25">
      <c r="C863" s="41"/>
    </row>
    <row r="864" spans="3:3" ht="15.75" customHeight="1" x14ac:dyDescent="0.25">
      <c r="C864" s="41"/>
    </row>
    <row r="865" spans="3:3" ht="15.75" customHeight="1" x14ac:dyDescent="0.25">
      <c r="C865" s="41"/>
    </row>
    <row r="866" spans="3:3" ht="15.75" customHeight="1" x14ac:dyDescent="0.25">
      <c r="C866" s="41"/>
    </row>
    <row r="867" spans="3:3" ht="15.75" customHeight="1" x14ac:dyDescent="0.25">
      <c r="C867" s="41"/>
    </row>
    <row r="868" spans="3:3" ht="15.75" customHeight="1" x14ac:dyDescent="0.25">
      <c r="C868" s="41"/>
    </row>
    <row r="869" spans="3:3" ht="15.75" customHeight="1" x14ac:dyDescent="0.25">
      <c r="C869" s="41"/>
    </row>
    <row r="870" spans="3:3" ht="15.75" customHeight="1" x14ac:dyDescent="0.25">
      <c r="C870" s="41"/>
    </row>
    <row r="871" spans="3:3" ht="15.75" customHeight="1" x14ac:dyDescent="0.25">
      <c r="C871" s="41"/>
    </row>
    <row r="872" spans="3:3" ht="15.75" customHeight="1" x14ac:dyDescent="0.25">
      <c r="C872" s="41"/>
    </row>
    <row r="873" spans="3:3" ht="15.75" customHeight="1" x14ac:dyDescent="0.25">
      <c r="C873" s="41"/>
    </row>
    <row r="874" spans="3:3" ht="15.75" customHeight="1" x14ac:dyDescent="0.25">
      <c r="C874" s="41"/>
    </row>
    <row r="875" spans="3:3" ht="15.75" customHeight="1" x14ac:dyDescent="0.25">
      <c r="C875" s="41"/>
    </row>
    <row r="876" spans="3:3" ht="15.75" customHeight="1" x14ac:dyDescent="0.25">
      <c r="C876" s="41"/>
    </row>
    <row r="877" spans="3:3" ht="15.75" customHeight="1" x14ac:dyDescent="0.25">
      <c r="C877" s="41"/>
    </row>
    <row r="878" spans="3:3" ht="15.75" customHeight="1" x14ac:dyDescent="0.25">
      <c r="C878" s="41"/>
    </row>
    <row r="879" spans="3:3" ht="15.75" customHeight="1" x14ac:dyDescent="0.25">
      <c r="C879" s="41"/>
    </row>
    <row r="880" spans="3:3" ht="15.75" customHeight="1" x14ac:dyDescent="0.25">
      <c r="C880" s="41"/>
    </row>
    <row r="881" spans="3:3" ht="15.75" customHeight="1" x14ac:dyDescent="0.25">
      <c r="C881" s="41"/>
    </row>
    <row r="882" spans="3:3" ht="15.75" customHeight="1" x14ac:dyDescent="0.25">
      <c r="C882" s="41"/>
    </row>
    <row r="883" spans="3:3" ht="15.75" customHeight="1" x14ac:dyDescent="0.25">
      <c r="C883" s="41"/>
    </row>
    <row r="884" spans="3:3" ht="15.75" customHeight="1" x14ac:dyDescent="0.25">
      <c r="C884" s="41"/>
    </row>
    <row r="885" spans="3:3" ht="15.75" customHeight="1" x14ac:dyDescent="0.25">
      <c r="C885" s="41"/>
    </row>
    <row r="886" spans="3:3" ht="15.75" customHeight="1" x14ac:dyDescent="0.25">
      <c r="C886" s="41"/>
    </row>
    <row r="887" spans="3:3" ht="15.75" customHeight="1" x14ac:dyDescent="0.25">
      <c r="C887" s="41"/>
    </row>
    <row r="888" spans="3:3" ht="15.75" customHeight="1" x14ac:dyDescent="0.25">
      <c r="C888" s="41"/>
    </row>
    <row r="889" spans="3:3" ht="15.75" customHeight="1" x14ac:dyDescent="0.25">
      <c r="C889" s="41"/>
    </row>
    <row r="890" spans="3:3" ht="15.75" customHeight="1" x14ac:dyDescent="0.25">
      <c r="C890" s="41"/>
    </row>
    <row r="891" spans="3:3" ht="15.75" customHeight="1" x14ac:dyDescent="0.25">
      <c r="C891" s="41"/>
    </row>
    <row r="892" spans="3:3" ht="15.75" customHeight="1" x14ac:dyDescent="0.25">
      <c r="C892" s="41"/>
    </row>
    <row r="893" spans="3:3" ht="15.75" customHeight="1" x14ac:dyDescent="0.25">
      <c r="C893" s="41"/>
    </row>
    <row r="894" spans="3:3" ht="15.75" customHeight="1" x14ac:dyDescent="0.25">
      <c r="C894" s="41"/>
    </row>
    <row r="895" spans="3:3" ht="15.75" customHeight="1" x14ac:dyDescent="0.25">
      <c r="C895" s="41"/>
    </row>
    <row r="896" spans="3:3" ht="15.75" customHeight="1" x14ac:dyDescent="0.25">
      <c r="C896" s="41"/>
    </row>
    <row r="897" spans="3:3" ht="15.75" customHeight="1" x14ac:dyDescent="0.25">
      <c r="C897" s="41"/>
    </row>
    <row r="898" spans="3:3" ht="15.75" customHeight="1" x14ac:dyDescent="0.25">
      <c r="C898" s="41"/>
    </row>
    <row r="899" spans="3:3" ht="15.75" customHeight="1" x14ac:dyDescent="0.25">
      <c r="C899" s="41"/>
    </row>
    <row r="900" spans="3:3" ht="15.75" customHeight="1" x14ac:dyDescent="0.25">
      <c r="C900" s="41"/>
    </row>
    <row r="901" spans="3:3" ht="15.75" customHeight="1" x14ac:dyDescent="0.25">
      <c r="C901" s="41"/>
    </row>
    <row r="902" spans="3:3" ht="15.75" customHeight="1" x14ac:dyDescent="0.25">
      <c r="C902" s="41"/>
    </row>
    <row r="903" spans="3:3" ht="15.75" customHeight="1" x14ac:dyDescent="0.25">
      <c r="C903" s="41"/>
    </row>
    <row r="904" spans="3:3" ht="15.75" customHeight="1" x14ac:dyDescent="0.25">
      <c r="C904" s="41"/>
    </row>
    <row r="905" spans="3:3" ht="15.75" customHeight="1" x14ac:dyDescent="0.25">
      <c r="C905" s="41"/>
    </row>
    <row r="906" spans="3:3" ht="15.75" customHeight="1" x14ac:dyDescent="0.25">
      <c r="C906" s="41"/>
    </row>
    <row r="907" spans="3:3" ht="15.75" customHeight="1" x14ac:dyDescent="0.25">
      <c r="C907" s="41"/>
    </row>
    <row r="908" spans="3:3" ht="15.75" customHeight="1" x14ac:dyDescent="0.25">
      <c r="C908" s="41"/>
    </row>
    <row r="909" spans="3:3" ht="15.75" customHeight="1" x14ac:dyDescent="0.25">
      <c r="C909" s="41"/>
    </row>
    <row r="910" spans="3:3" ht="15.75" customHeight="1" x14ac:dyDescent="0.25">
      <c r="C910" s="41"/>
    </row>
    <row r="911" spans="3:3" ht="15.75" customHeight="1" x14ac:dyDescent="0.25">
      <c r="C911" s="41"/>
    </row>
    <row r="912" spans="3:3" ht="15.75" customHeight="1" x14ac:dyDescent="0.25">
      <c r="C912" s="41"/>
    </row>
    <row r="913" spans="3:3" ht="15.75" customHeight="1" x14ac:dyDescent="0.25">
      <c r="C913" s="41"/>
    </row>
    <row r="914" spans="3:3" ht="15.75" customHeight="1" x14ac:dyDescent="0.25">
      <c r="C914" s="41"/>
    </row>
    <row r="915" spans="3:3" ht="15.75" customHeight="1" x14ac:dyDescent="0.25">
      <c r="C915" s="41"/>
    </row>
    <row r="916" spans="3:3" ht="15.75" customHeight="1" x14ac:dyDescent="0.25">
      <c r="C916" s="41"/>
    </row>
    <row r="917" spans="3:3" ht="15.75" customHeight="1" x14ac:dyDescent="0.25">
      <c r="C917" s="41"/>
    </row>
    <row r="918" spans="3:3" ht="15.75" customHeight="1" x14ac:dyDescent="0.25">
      <c r="C918" s="41"/>
    </row>
    <row r="919" spans="3:3" ht="15.75" customHeight="1" x14ac:dyDescent="0.25">
      <c r="C919" s="41"/>
    </row>
    <row r="920" spans="3:3" ht="15.75" customHeight="1" x14ac:dyDescent="0.25">
      <c r="C920" s="41"/>
    </row>
    <row r="921" spans="3:3" ht="15.75" customHeight="1" x14ac:dyDescent="0.25">
      <c r="C921" s="41"/>
    </row>
    <row r="922" spans="3:3" ht="15.75" customHeight="1" x14ac:dyDescent="0.25">
      <c r="C922" s="41"/>
    </row>
    <row r="923" spans="3:3" ht="15.75" customHeight="1" x14ac:dyDescent="0.25">
      <c r="C923" s="41"/>
    </row>
    <row r="924" spans="3:3" ht="15.75" customHeight="1" x14ac:dyDescent="0.25">
      <c r="C924" s="41"/>
    </row>
    <row r="925" spans="3:3" ht="15.75" customHeight="1" x14ac:dyDescent="0.25">
      <c r="C925" s="41"/>
    </row>
    <row r="926" spans="3:3" ht="15.75" customHeight="1" x14ac:dyDescent="0.25">
      <c r="C926" s="41"/>
    </row>
    <row r="927" spans="3:3" ht="15.75" customHeight="1" x14ac:dyDescent="0.25">
      <c r="C927" s="41"/>
    </row>
    <row r="928" spans="3:3" ht="15.75" customHeight="1" x14ac:dyDescent="0.25">
      <c r="C928" s="41"/>
    </row>
    <row r="929" spans="3:3" ht="15.75" customHeight="1" x14ac:dyDescent="0.25">
      <c r="C929" s="41"/>
    </row>
    <row r="930" spans="3:3" ht="15.75" customHeight="1" x14ac:dyDescent="0.25">
      <c r="C930" s="41"/>
    </row>
    <row r="931" spans="3:3" ht="15.75" customHeight="1" x14ac:dyDescent="0.25">
      <c r="C931" s="41"/>
    </row>
    <row r="932" spans="3:3" ht="15.75" customHeight="1" x14ac:dyDescent="0.25">
      <c r="C932" s="41"/>
    </row>
    <row r="933" spans="3:3" ht="15.75" customHeight="1" x14ac:dyDescent="0.25">
      <c r="C933" s="41"/>
    </row>
    <row r="934" spans="3:3" ht="15.75" customHeight="1" x14ac:dyDescent="0.25">
      <c r="C934" s="41"/>
    </row>
    <row r="935" spans="3:3" ht="15.75" customHeight="1" x14ac:dyDescent="0.25">
      <c r="C935" s="41"/>
    </row>
    <row r="936" spans="3:3" ht="15.75" customHeight="1" x14ac:dyDescent="0.25">
      <c r="C936" s="41"/>
    </row>
    <row r="937" spans="3:3" ht="15.75" customHeight="1" x14ac:dyDescent="0.25">
      <c r="C937" s="41"/>
    </row>
    <row r="938" spans="3:3" ht="15.75" customHeight="1" x14ac:dyDescent="0.25">
      <c r="C938" s="41"/>
    </row>
    <row r="939" spans="3:3" ht="15.75" customHeight="1" x14ac:dyDescent="0.25">
      <c r="C939" s="41"/>
    </row>
    <row r="940" spans="3:3" ht="15.75" customHeight="1" x14ac:dyDescent="0.25">
      <c r="C940" s="41"/>
    </row>
    <row r="941" spans="3:3" ht="15.75" customHeight="1" x14ac:dyDescent="0.25">
      <c r="C941" s="41"/>
    </row>
    <row r="942" spans="3:3" ht="15.75" customHeight="1" x14ac:dyDescent="0.25">
      <c r="C942" s="41"/>
    </row>
    <row r="943" spans="3:3" ht="15.75" customHeight="1" x14ac:dyDescent="0.25">
      <c r="C943" s="41"/>
    </row>
    <row r="944" spans="3:3" ht="15.75" customHeight="1" x14ac:dyDescent="0.25">
      <c r="C944" s="41"/>
    </row>
    <row r="945" spans="3:3" ht="15.75" customHeight="1" x14ac:dyDescent="0.25">
      <c r="C945" s="41"/>
    </row>
    <row r="946" spans="3:3" ht="15.75" customHeight="1" x14ac:dyDescent="0.25">
      <c r="C946" s="41"/>
    </row>
    <row r="947" spans="3:3" ht="15.75" customHeight="1" x14ac:dyDescent="0.25">
      <c r="C947" s="41"/>
    </row>
    <row r="948" spans="3:3" ht="15.75" customHeight="1" x14ac:dyDescent="0.25">
      <c r="C948" s="41"/>
    </row>
    <row r="949" spans="3:3" ht="15.75" customHeight="1" x14ac:dyDescent="0.25">
      <c r="C949" s="41"/>
    </row>
    <row r="950" spans="3:3" ht="15.75" customHeight="1" x14ac:dyDescent="0.25">
      <c r="C950" s="41"/>
    </row>
    <row r="951" spans="3:3" ht="15.75" customHeight="1" x14ac:dyDescent="0.25">
      <c r="C951" s="41"/>
    </row>
    <row r="952" spans="3:3" ht="15.75" customHeight="1" x14ac:dyDescent="0.25">
      <c r="C952" s="41"/>
    </row>
    <row r="953" spans="3:3" ht="15.75" customHeight="1" x14ac:dyDescent="0.25">
      <c r="C953" s="41"/>
    </row>
    <row r="954" spans="3:3" ht="15.75" customHeight="1" x14ac:dyDescent="0.25">
      <c r="C954" s="41"/>
    </row>
    <row r="955" spans="3:3" ht="15.75" customHeight="1" x14ac:dyDescent="0.25">
      <c r="C955" s="41"/>
    </row>
    <row r="956" spans="3:3" ht="15.75" customHeight="1" x14ac:dyDescent="0.25">
      <c r="C956" s="41"/>
    </row>
    <row r="957" spans="3:3" ht="15.75" customHeight="1" x14ac:dyDescent="0.25">
      <c r="C957" s="41"/>
    </row>
    <row r="958" spans="3:3" ht="15.75" customHeight="1" x14ac:dyDescent="0.25">
      <c r="C958" s="41"/>
    </row>
    <row r="959" spans="3:3" ht="15.75" customHeight="1" x14ac:dyDescent="0.25">
      <c r="C959" s="41"/>
    </row>
    <row r="960" spans="3:3" ht="15.75" customHeight="1" x14ac:dyDescent="0.25">
      <c r="C960" s="41"/>
    </row>
    <row r="961" spans="3:3" ht="15.75" customHeight="1" x14ac:dyDescent="0.25">
      <c r="C961" s="41"/>
    </row>
    <row r="962" spans="3:3" ht="15.75" customHeight="1" x14ac:dyDescent="0.25">
      <c r="C962" s="41"/>
    </row>
    <row r="963" spans="3:3" ht="15.75" customHeight="1" x14ac:dyDescent="0.25">
      <c r="C963" s="41"/>
    </row>
    <row r="964" spans="3:3" ht="15.75" customHeight="1" x14ac:dyDescent="0.25">
      <c r="C964" s="41"/>
    </row>
    <row r="965" spans="3:3" ht="15.75" customHeight="1" x14ac:dyDescent="0.25">
      <c r="C965" s="41"/>
    </row>
    <row r="966" spans="3:3" ht="15.75" customHeight="1" x14ac:dyDescent="0.25">
      <c r="C966" s="41"/>
    </row>
    <row r="967" spans="3:3" ht="15.75" customHeight="1" x14ac:dyDescent="0.25">
      <c r="C967" s="41"/>
    </row>
    <row r="968" spans="3:3" ht="15.75" customHeight="1" x14ac:dyDescent="0.25">
      <c r="C968" s="41"/>
    </row>
    <row r="969" spans="3:3" ht="15.75" customHeight="1" x14ac:dyDescent="0.25">
      <c r="C969" s="41"/>
    </row>
    <row r="970" spans="3:3" ht="15.75" customHeight="1" x14ac:dyDescent="0.25">
      <c r="C970" s="41"/>
    </row>
    <row r="971" spans="3:3" ht="15.75" customHeight="1" x14ac:dyDescent="0.25">
      <c r="C971" s="41"/>
    </row>
    <row r="972" spans="3:3" ht="15.75" customHeight="1" x14ac:dyDescent="0.25">
      <c r="C972" s="41"/>
    </row>
    <row r="973" spans="3:3" ht="15.75" customHeight="1" x14ac:dyDescent="0.25">
      <c r="C973" s="41"/>
    </row>
    <row r="974" spans="3:3" ht="15.75" customHeight="1" x14ac:dyDescent="0.25">
      <c r="C974" s="41"/>
    </row>
    <row r="975" spans="3:3" ht="15.75" customHeight="1" x14ac:dyDescent="0.25">
      <c r="C975" s="41"/>
    </row>
    <row r="976" spans="3:3" ht="15.75" customHeight="1" x14ac:dyDescent="0.25">
      <c r="C976" s="41"/>
    </row>
    <row r="977" spans="3:3" ht="15.75" customHeight="1" x14ac:dyDescent="0.25">
      <c r="C977" s="41"/>
    </row>
    <row r="978" spans="3:3" ht="15.75" customHeight="1" x14ac:dyDescent="0.25">
      <c r="C978" s="41"/>
    </row>
    <row r="979" spans="3:3" ht="15.75" customHeight="1" x14ac:dyDescent="0.25">
      <c r="C979" s="41"/>
    </row>
    <row r="980" spans="3:3" ht="15.75" customHeight="1" x14ac:dyDescent="0.25">
      <c r="C980" s="41"/>
    </row>
    <row r="981" spans="3:3" ht="15.75" customHeight="1" x14ac:dyDescent="0.25">
      <c r="C981" s="41"/>
    </row>
    <row r="982" spans="3:3" ht="15.75" customHeight="1" x14ac:dyDescent="0.25">
      <c r="C982" s="41"/>
    </row>
    <row r="983" spans="3:3" ht="15.75" customHeight="1" x14ac:dyDescent="0.25">
      <c r="C983" s="41"/>
    </row>
    <row r="984" spans="3:3" ht="15.75" customHeight="1" x14ac:dyDescent="0.25">
      <c r="C984" s="41"/>
    </row>
    <row r="985" spans="3:3" ht="15.75" customHeight="1" x14ac:dyDescent="0.25">
      <c r="C985" s="41"/>
    </row>
    <row r="986" spans="3:3" ht="15.75" customHeight="1" x14ac:dyDescent="0.25">
      <c r="C986" s="41"/>
    </row>
    <row r="987" spans="3:3" ht="15.75" customHeight="1" x14ac:dyDescent="0.25">
      <c r="C987" s="41"/>
    </row>
    <row r="988" spans="3:3" ht="15.75" customHeight="1" x14ac:dyDescent="0.25">
      <c r="C988" s="41"/>
    </row>
    <row r="989" spans="3:3" ht="15.75" customHeight="1" x14ac:dyDescent="0.25">
      <c r="C989" s="41"/>
    </row>
    <row r="990" spans="3:3" ht="15.75" customHeight="1" x14ac:dyDescent="0.25">
      <c r="C990" s="41"/>
    </row>
    <row r="991" spans="3:3" ht="15.75" customHeight="1" x14ac:dyDescent="0.25">
      <c r="C991" s="41"/>
    </row>
    <row r="992" spans="3:3" ht="15.75" customHeight="1" x14ac:dyDescent="0.25">
      <c r="C992" s="41"/>
    </row>
    <row r="993" spans="3:3" ht="15.75" customHeight="1" x14ac:dyDescent="0.25">
      <c r="C993" s="41"/>
    </row>
    <row r="994" spans="3:3" ht="15.75" customHeight="1" x14ac:dyDescent="0.25">
      <c r="C994" s="41"/>
    </row>
    <row r="995" spans="3:3" ht="15.75" customHeight="1" x14ac:dyDescent="0.25">
      <c r="C995" s="41"/>
    </row>
    <row r="996" spans="3:3" ht="15.75" customHeight="1" x14ac:dyDescent="0.25">
      <c r="C996" s="41"/>
    </row>
    <row r="997" spans="3:3" ht="15.75" customHeight="1" x14ac:dyDescent="0.25">
      <c r="C997" s="41"/>
    </row>
    <row r="998" spans="3:3" ht="15.75" customHeight="1" x14ac:dyDescent="0.25">
      <c r="C998" s="41"/>
    </row>
    <row r="999" spans="3:3" ht="15.75" customHeight="1" x14ac:dyDescent="0.25">
      <c r="C999" s="41"/>
    </row>
    <row r="1000" spans="3:3" ht="15.75" customHeight="1" x14ac:dyDescent="0.25">
      <c r="C1000" s="41"/>
    </row>
  </sheetData>
  <mergeCells count="10">
    <mergeCell ref="D363:D364"/>
    <mergeCell ref="D365:D366"/>
    <mergeCell ref="D367:D368"/>
    <mergeCell ref="D278:D294"/>
    <mergeCell ref="D295:D300"/>
    <mergeCell ref="D302:D303"/>
    <mergeCell ref="D305:D306"/>
    <mergeCell ref="D307:D309"/>
    <mergeCell ref="D310:D312"/>
    <mergeCell ref="D361:D362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00"/>
  <sheetViews>
    <sheetView topLeftCell="A58" workbookViewId="0">
      <selection activeCell="E48" sqref="E48"/>
    </sheetView>
  </sheetViews>
  <sheetFormatPr defaultColWidth="12.625" defaultRowHeight="15" customHeight="1" x14ac:dyDescent="0.2"/>
  <cols>
    <col min="1" max="1" width="30.125" customWidth="1"/>
    <col min="2" max="2" width="11" customWidth="1"/>
    <col min="3" max="5" width="7.625" customWidth="1"/>
    <col min="6" max="6" width="14.125" customWidth="1"/>
    <col min="7" max="26" width="7.625" customWidth="1"/>
  </cols>
  <sheetData>
    <row r="1" spans="2:7" x14ac:dyDescent="0.25">
      <c r="B1" s="3" t="s">
        <v>642</v>
      </c>
      <c r="C1" s="3" t="s">
        <v>643</v>
      </c>
      <c r="D1" s="3" t="s">
        <v>644</v>
      </c>
      <c r="E1" s="3" t="s">
        <v>412</v>
      </c>
      <c r="F1" s="3" t="s">
        <v>645</v>
      </c>
      <c r="G1" s="3" t="s">
        <v>646</v>
      </c>
    </row>
    <row r="2" spans="2:7" x14ac:dyDescent="0.25">
      <c r="B2" s="48" t="s">
        <v>647</v>
      </c>
      <c r="C2" s="3">
        <v>2</v>
      </c>
      <c r="D2" s="3">
        <v>300</v>
      </c>
      <c r="E2" s="3" t="s">
        <v>648</v>
      </c>
      <c r="F2" s="3">
        <f t="shared" ref="F2:F11" si="0">G2*1000</f>
        <v>7870</v>
      </c>
      <c r="G2" s="3">
        <v>7.87</v>
      </c>
    </row>
    <row r="3" spans="2:7" x14ac:dyDescent="0.25">
      <c r="B3" s="47"/>
      <c r="C3" s="3">
        <v>2</v>
      </c>
      <c r="D3" s="3">
        <v>600</v>
      </c>
      <c r="E3" s="3" t="s">
        <v>649</v>
      </c>
      <c r="F3" s="3">
        <f t="shared" si="0"/>
        <v>3980</v>
      </c>
      <c r="G3" s="3">
        <v>3.98</v>
      </c>
    </row>
    <row r="4" spans="2:7" x14ac:dyDescent="0.25">
      <c r="B4" s="47"/>
      <c r="C4" s="3">
        <v>2</v>
      </c>
      <c r="D4" s="3">
        <v>704</v>
      </c>
      <c r="E4" s="3" t="s">
        <v>650</v>
      </c>
      <c r="F4" s="3">
        <f t="shared" si="0"/>
        <v>3400</v>
      </c>
      <c r="G4" s="3">
        <v>3.4</v>
      </c>
    </row>
    <row r="5" spans="2:7" x14ac:dyDescent="0.25">
      <c r="B5" s="47"/>
      <c r="C5" s="3">
        <v>2</v>
      </c>
      <c r="D5" s="3">
        <v>800</v>
      </c>
      <c r="E5" s="3" t="s">
        <v>651</v>
      </c>
      <c r="F5" s="3">
        <f t="shared" si="0"/>
        <v>3000</v>
      </c>
      <c r="G5" s="3">
        <v>3</v>
      </c>
    </row>
    <row r="6" spans="2:7" x14ac:dyDescent="0.25">
      <c r="B6" s="47"/>
      <c r="C6" s="3">
        <v>2</v>
      </c>
      <c r="D6" s="3">
        <v>960</v>
      </c>
      <c r="E6" s="3" t="s">
        <v>652</v>
      </c>
      <c r="F6" s="3">
        <f t="shared" si="0"/>
        <v>2510</v>
      </c>
      <c r="G6" s="3">
        <v>2.5099999999999998</v>
      </c>
    </row>
    <row r="7" spans="2:7" x14ac:dyDescent="0.25">
      <c r="B7" s="47"/>
      <c r="C7" s="3">
        <v>4</v>
      </c>
      <c r="D7" s="3">
        <v>300</v>
      </c>
      <c r="E7" s="3" t="s">
        <v>653</v>
      </c>
      <c r="F7" s="3">
        <f t="shared" si="0"/>
        <v>4560</v>
      </c>
      <c r="G7" s="3">
        <v>4.5599999999999996</v>
      </c>
    </row>
    <row r="8" spans="2:7" x14ac:dyDescent="0.25">
      <c r="B8" s="47"/>
      <c r="C8" s="3">
        <v>4</v>
      </c>
      <c r="D8" s="3">
        <v>600</v>
      </c>
      <c r="E8" s="3" t="s">
        <v>654</v>
      </c>
      <c r="F8" s="3">
        <f t="shared" si="0"/>
        <v>2320</v>
      </c>
      <c r="G8" s="3">
        <v>2.3199999999999998</v>
      </c>
    </row>
    <row r="9" spans="2:7" x14ac:dyDescent="0.25">
      <c r="B9" s="47"/>
      <c r="C9" s="3">
        <v>4</v>
      </c>
      <c r="D9" s="3">
        <v>704</v>
      </c>
      <c r="E9" s="3" t="s">
        <v>655</v>
      </c>
      <c r="F9" s="3">
        <f t="shared" si="0"/>
        <v>1990</v>
      </c>
      <c r="G9" s="3">
        <v>1.99</v>
      </c>
    </row>
    <row r="10" spans="2:7" x14ac:dyDescent="0.25">
      <c r="B10" s="47"/>
      <c r="C10" s="3">
        <v>4</v>
      </c>
      <c r="D10" s="3">
        <v>800</v>
      </c>
      <c r="E10" s="3" t="s">
        <v>656</v>
      </c>
      <c r="F10" s="3">
        <f t="shared" si="0"/>
        <v>1760</v>
      </c>
      <c r="G10" s="3">
        <v>1.76</v>
      </c>
    </row>
    <row r="11" spans="2:7" x14ac:dyDescent="0.25">
      <c r="B11" s="47"/>
      <c r="C11" s="3">
        <v>4</v>
      </c>
      <c r="D11" s="3">
        <v>960</v>
      </c>
      <c r="E11" s="3" t="s">
        <v>657</v>
      </c>
      <c r="F11" s="3">
        <f t="shared" si="0"/>
        <v>1470</v>
      </c>
      <c r="G11" s="3">
        <v>1.47</v>
      </c>
    </row>
    <row r="13" spans="2:7" x14ac:dyDescent="0.25">
      <c r="B13" s="48" t="s">
        <v>658</v>
      </c>
      <c r="C13" s="3">
        <v>2</v>
      </c>
      <c r="D13" s="3">
        <v>300</v>
      </c>
      <c r="E13" s="3" t="s">
        <v>659</v>
      </c>
      <c r="F13" s="3">
        <f t="shared" ref="F13:F22" si="1">G13*1000</f>
        <v>14420</v>
      </c>
      <c r="G13" s="3">
        <v>14.42</v>
      </c>
    </row>
    <row r="14" spans="2:7" x14ac:dyDescent="0.25">
      <c r="B14" s="47"/>
      <c r="C14" s="3">
        <v>2</v>
      </c>
      <c r="D14" s="3">
        <v>600</v>
      </c>
      <c r="E14" s="3" t="s">
        <v>660</v>
      </c>
      <c r="F14" s="3">
        <f t="shared" si="1"/>
        <v>7250</v>
      </c>
      <c r="G14" s="3">
        <v>7.25</v>
      </c>
    </row>
    <row r="15" spans="2:7" x14ac:dyDescent="0.25">
      <c r="B15" s="47"/>
      <c r="C15" s="3">
        <v>2</v>
      </c>
      <c r="D15" s="3">
        <v>704</v>
      </c>
      <c r="E15" s="3" t="s">
        <v>661</v>
      </c>
      <c r="F15" s="3">
        <f t="shared" si="1"/>
        <v>6190</v>
      </c>
      <c r="G15" s="3">
        <v>6.19</v>
      </c>
    </row>
    <row r="16" spans="2:7" x14ac:dyDescent="0.25">
      <c r="B16" s="47"/>
      <c r="C16" s="3">
        <v>2</v>
      </c>
      <c r="D16" s="3">
        <v>800</v>
      </c>
      <c r="E16" s="3" t="s">
        <v>662</v>
      </c>
      <c r="F16" s="3">
        <f t="shared" si="1"/>
        <v>5450</v>
      </c>
      <c r="G16" s="3">
        <v>5.45</v>
      </c>
    </row>
    <row r="17" spans="2:20" x14ac:dyDescent="0.25">
      <c r="B17" s="47"/>
      <c r="C17" s="3">
        <v>2</v>
      </c>
      <c r="D17" s="3">
        <v>960</v>
      </c>
      <c r="E17" s="3" t="s">
        <v>653</v>
      </c>
      <c r="F17" s="3">
        <f t="shared" si="1"/>
        <v>4560</v>
      </c>
      <c r="G17" s="3">
        <v>4.5599999999999996</v>
      </c>
    </row>
    <row r="18" spans="2:20" x14ac:dyDescent="0.25">
      <c r="B18" s="47"/>
      <c r="C18" s="3">
        <v>4</v>
      </c>
      <c r="D18" s="3">
        <v>300</v>
      </c>
      <c r="E18" s="3" t="s">
        <v>663</v>
      </c>
      <c r="F18" s="3">
        <f t="shared" si="1"/>
        <v>7820</v>
      </c>
      <c r="G18" s="3">
        <v>7.82</v>
      </c>
    </row>
    <row r="19" spans="2:20" x14ac:dyDescent="0.25">
      <c r="B19" s="47"/>
      <c r="C19" s="3">
        <v>4</v>
      </c>
      <c r="D19" s="3">
        <v>600</v>
      </c>
      <c r="E19" s="3" t="s">
        <v>664</v>
      </c>
      <c r="F19" s="3">
        <f t="shared" si="1"/>
        <v>3950</v>
      </c>
      <c r="G19" s="3">
        <v>3.95</v>
      </c>
    </row>
    <row r="20" spans="2:20" x14ac:dyDescent="0.25">
      <c r="B20" s="47"/>
      <c r="C20" s="3">
        <v>4</v>
      </c>
      <c r="D20" s="3">
        <v>704</v>
      </c>
      <c r="E20" s="3" t="s">
        <v>665</v>
      </c>
      <c r="F20" s="3">
        <f t="shared" si="1"/>
        <v>3380</v>
      </c>
      <c r="G20" s="3">
        <v>3.38</v>
      </c>
    </row>
    <row r="21" spans="2:20" ht="15.75" customHeight="1" x14ac:dyDescent="0.25">
      <c r="B21" s="47"/>
      <c r="C21" s="3">
        <v>4</v>
      </c>
      <c r="D21" s="3">
        <v>800</v>
      </c>
      <c r="E21" s="3" t="s">
        <v>666</v>
      </c>
      <c r="F21" s="3">
        <f t="shared" si="1"/>
        <v>2980</v>
      </c>
      <c r="G21" s="3">
        <v>2.98</v>
      </c>
    </row>
    <row r="22" spans="2:20" ht="15.75" customHeight="1" x14ac:dyDescent="0.25">
      <c r="B22" s="47"/>
      <c r="C22" s="3">
        <v>4</v>
      </c>
      <c r="D22" s="3">
        <v>960</v>
      </c>
      <c r="E22" s="3" t="s">
        <v>667</v>
      </c>
      <c r="F22" s="3">
        <f t="shared" si="1"/>
        <v>2760</v>
      </c>
      <c r="G22" s="3">
        <v>2.76</v>
      </c>
    </row>
    <row r="23" spans="2:20" ht="15.75" customHeight="1" x14ac:dyDescent="0.2"/>
    <row r="24" spans="2:20" ht="15.75" customHeight="1" x14ac:dyDescent="0.25">
      <c r="B24" s="3" t="s">
        <v>668</v>
      </c>
      <c r="C24" s="3" t="s">
        <v>669</v>
      </c>
      <c r="D24" s="3" t="s">
        <v>385</v>
      </c>
      <c r="E24" s="3" t="s">
        <v>387</v>
      </c>
      <c r="F24" s="3" t="s">
        <v>388</v>
      </c>
      <c r="G24" s="3" t="s">
        <v>389</v>
      </c>
      <c r="H24" s="3" t="s">
        <v>390</v>
      </c>
      <c r="I24" s="3" t="s">
        <v>391</v>
      </c>
      <c r="J24" s="3" t="s">
        <v>392</v>
      </c>
      <c r="K24" s="3" t="s">
        <v>393</v>
      </c>
      <c r="L24" s="3" t="s">
        <v>394</v>
      </c>
      <c r="M24" s="3" t="s">
        <v>395</v>
      </c>
      <c r="N24" s="3" t="s">
        <v>396</v>
      </c>
      <c r="O24" s="3" t="s">
        <v>397</v>
      </c>
      <c r="P24" s="3" t="s">
        <v>398</v>
      </c>
      <c r="Q24" s="3" t="s">
        <v>399</v>
      </c>
      <c r="R24" s="3" t="s">
        <v>400</v>
      </c>
      <c r="S24" s="3" t="s">
        <v>401</v>
      </c>
      <c r="T24" s="3" t="s">
        <v>402</v>
      </c>
    </row>
    <row r="25" spans="2:20" ht="15.75" customHeight="1" x14ac:dyDescent="0.25">
      <c r="B25" s="49">
        <v>2</v>
      </c>
      <c r="C25" s="3">
        <v>300</v>
      </c>
      <c r="D25" s="3" t="s">
        <v>670</v>
      </c>
      <c r="E25" s="3" t="s">
        <v>671</v>
      </c>
      <c r="F25" s="3" t="s">
        <v>70</v>
      </c>
      <c r="G25" s="3" t="s">
        <v>70</v>
      </c>
      <c r="H25" s="3" t="s">
        <v>672</v>
      </c>
      <c r="I25" s="3" t="s">
        <v>673</v>
      </c>
      <c r="J25" s="3" t="s">
        <v>674</v>
      </c>
      <c r="K25" s="3" t="s">
        <v>670</v>
      </c>
      <c r="L25" s="3" t="s">
        <v>75</v>
      </c>
      <c r="M25" s="3" t="s">
        <v>675</v>
      </c>
      <c r="N25" s="3" t="s">
        <v>70</v>
      </c>
      <c r="O25" s="3" t="s">
        <v>676</v>
      </c>
      <c r="P25" s="3" t="s">
        <v>75</v>
      </c>
      <c r="Q25" s="3" t="s">
        <v>677</v>
      </c>
      <c r="R25" s="3" t="s">
        <v>541</v>
      </c>
      <c r="S25" s="3" t="s">
        <v>70</v>
      </c>
      <c r="T25" s="3" t="s">
        <v>678</v>
      </c>
    </row>
    <row r="26" spans="2:20" ht="15.75" customHeight="1" x14ac:dyDescent="0.25">
      <c r="B26" s="47"/>
      <c r="C26" s="3">
        <v>600</v>
      </c>
      <c r="D26" s="3" t="s">
        <v>119</v>
      </c>
      <c r="E26" s="3" t="s">
        <v>679</v>
      </c>
      <c r="F26" s="3" t="s">
        <v>70</v>
      </c>
      <c r="G26" s="3" t="s">
        <v>70</v>
      </c>
      <c r="H26" s="3" t="s">
        <v>119</v>
      </c>
      <c r="I26" s="3" t="s">
        <v>680</v>
      </c>
      <c r="J26" s="3" t="s">
        <v>674</v>
      </c>
      <c r="K26" s="3" t="s">
        <v>670</v>
      </c>
      <c r="L26" s="3" t="s">
        <v>70</v>
      </c>
      <c r="M26" s="3" t="s">
        <v>86</v>
      </c>
      <c r="N26" s="3" t="s">
        <v>70</v>
      </c>
      <c r="O26" s="3" t="s">
        <v>361</v>
      </c>
      <c r="P26" s="3" t="s">
        <v>70</v>
      </c>
      <c r="Q26" s="3" t="s">
        <v>681</v>
      </c>
      <c r="R26" s="3" t="s">
        <v>541</v>
      </c>
      <c r="S26" s="3" t="s">
        <v>70</v>
      </c>
      <c r="T26" s="3" t="s">
        <v>678</v>
      </c>
    </row>
    <row r="27" spans="2:20" ht="15.75" customHeight="1" x14ac:dyDescent="0.25">
      <c r="B27" s="47"/>
      <c r="C27" s="3">
        <v>704</v>
      </c>
      <c r="D27" s="3" t="s">
        <v>682</v>
      </c>
      <c r="E27" s="3" t="s">
        <v>683</v>
      </c>
      <c r="F27" s="3" t="s">
        <v>70</v>
      </c>
      <c r="G27" s="3" t="s">
        <v>70</v>
      </c>
      <c r="H27" s="3" t="s">
        <v>119</v>
      </c>
      <c r="I27" s="3" t="s">
        <v>684</v>
      </c>
      <c r="J27" s="3" t="s">
        <v>671</v>
      </c>
      <c r="K27" s="3" t="s">
        <v>670</v>
      </c>
      <c r="L27" s="3" t="s">
        <v>70</v>
      </c>
      <c r="M27" s="3" t="s">
        <v>86</v>
      </c>
      <c r="N27" s="3" t="s">
        <v>70</v>
      </c>
      <c r="O27" s="3" t="s">
        <v>685</v>
      </c>
      <c r="P27" s="3" t="s">
        <v>70</v>
      </c>
      <c r="Q27" s="3" t="s">
        <v>686</v>
      </c>
      <c r="R27" s="3" t="s">
        <v>541</v>
      </c>
      <c r="S27" s="3" t="s">
        <v>70</v>
      </c>
      <c r="T27" s="3" t="s">
        <v>678</v>
      </c>
    </row>
    <row r="28" spans="2:20" ht="15.75" customHeight="1" x14ac:dyDescent="0.25">
      <c r="B28" s="47"/>
      <c r="C28" s="3">
        <v>800</v>
      </c>
      <c r="D28" s="3" t="s">
        <v>86</v>
      </c>
      <c r="E28" s="3" t="s">
        <v>88</v>
      </c>
      <c r="F28" s="3" t="s">
        <v>70</v>
      </c>
      <c r="G28" s="3" t="s">
        <v>70</v>
      </c>
      <c r="H28" s="3" t="s">
        <v>352</v>
      </c>
      <c r="I28" s="3" t="s">
        <v>673</v>
      </c>
      <c r="J28" s="3" t="s">
        <v>346</v>
      </c>
      <c r="K28" s="3" t="s">
        <v>670</v>
      </c>
      <c r="L28" s="3" t="s">
        <v>70</v>
      </c>
      <c r="M28" s="3" t="s">
        <v>86</v>
      </c>
      <c r="N28" s="3" t="s">
        <v>70</v>
      </c>
      <c r="O28" s="3" t="s">
        <v>687</v>
      </c>
      <c r="P28" s="3" t="s">
        <v>70</v>
      </c>
      <c r="Q28" s="3" t="s">
        <v>688</v>
      </c>
      <c r="R28" s="3" t="s">
        <v>541</v>
      </c>
      <c r="S28" s="3" t="s">
        <v>70</v>
      </c>
      <c r="T28" s="3" t="s">
        <v>678</v>
      </c>
    </row>
    <row r="29" spans="2:20" ht="15.75" customHeight="1" x14ac:dyDescent="0.25">
      <c r="B29" s="47"/>
      <c r="C29" s="3">
        <v>960</v>
      </c>
      <c r="D29" s="3" t="s">
        <v>153</v>
      </c>
      <c r="E29" s="3" t="s">
        <v>683</v>
      </c>
      <c r="F29" s="3" t="s">
        <v>70</v>
      </c>
      <c r="G29" s="3" t="s">
        <v>70</v>
      </c>
      <c r="H29" s="3" t="s">
        <v>352</v>
      </c>
      <c r="I29" s="3" t="s">
        <v>70</v>
      </c>
      <c r="J29" s="3" t="s">
        <v>230</v>
      </c>
      <c r="K29" s="3" t="s">
        <v>670</v>
      </c>
      <c r="L29" s="3" t="s">
        <v>70</v>
      </c>
      <c r="M29" s="3" t="s">
        <v>86</v>
      </c>
      <c r="N29" s="3" t="s">
        <v>70</v>
      </c>
      <c r="O29" s="3" t="s">
        <v>541</v>
      </c>
      <c r="P29" s="3" t="s">
        <v>70</v>
      </c>
      <c r="Q29" s="3" t="s">
        <v>689</v>
      </c>
      <c r="R29" s="3" t="s">
        <v>541</v>
      </c>
      <c r="S29" s="3" t="s">
        <v>70</v>
      </c>
      <c r="T29" s="3" t="s">
        <v>678</v>
      </c>
    </row>
    <row r="30" spans="2:20" ht="15.75" customHeight="1" x14ac:dyDescent="0.25">
      <c r="B30" s="49">
        <v>4</v>
      </c>
      <c r="C30" s="3">
        <v>300</v>
      </c>
      <c r="D30" s="3" t="s">
        <v>119</v>
      </c>
      <c r="E30" s="3" t="s">
        <v>679</v>
      </c>
      <c r="F30" s="3" t="s">
        <v>70</v>
      </c>
      <c r="G30" s="3" t="s">
        <v>70</v>
      </c>
      <c r="H30" s="3" t="s">
        <v>672</v>
      </c>
      <c r="I30" s="3" t="s">
        <v>673</v>
      </c>
      <c r="J30" s="3" t="s">
        <v>674</v>
      </c>
      <c r="K30" s="3" t="s">
        <v>670</v>
      </c>
      <c r="L30" s="3" t="s">
        <v>75</v>
      </c>
      <c r="M30" s="3" t="s">
        <v>675</v>
      </c>
      <c r="N30" s="3" t="s">
        <v>70</v>
      </c>
      <c r="O30" s="3" t="s">
        <v>676</v>
      </c>
      <c r="P30" s="3" t="s">
        <v>75</v>
      </c>
      <c r="Q30" s="3" t="s">
        <v>677</v>
      </c>
      <c r="R30" s="3" t="s">
        <v>541</v>
      </c>
      <c r="S30" s="3" t="s">
        <v>70</v>
      </c>
      <c r="T30" s="3" t="s">
        <v>678</v>
      </c>
    </row>
    <row r="31" spans="2:20" ht="15.75" customHeight="1" x14ac:dyDescent="0.25">
      <c r="B31" s="47"/>
      <c r="C31" s="3">
        <v>600</v>
      </c>
      <c r="D31" s="3" t="s">
        <v>672</v>
      </c>
      <c r="E31" s="3" t="s">
        <v>690</v>
      </c>
      <c r="F31" s="3" t="s">
        <v>70</v>
      </c>
      <c r="G31" s="3" t="s">
        <v>70</v>
      </c>
      <c r="H31" s="3" t="s">
        <v>119</v>
      </c>
      <c r="I31" s="3" t="s">
        <v>680</v>
      </c>
      <c r="J31" s="3" t="s">
        <v>674</v>
      </c>
      <c r="K31" s="3" t="s">
        <v>670</v>
      </c>
      <c r="L31" s="3" t="s">
        <v>70</v>
      </c>
      <c r="M31" s="3" t="s">
        <v>86</v>
      </c>
      <c r="N31" s="3" t="s">
        <v>70</v>
      </c>
      <c r="O31" s="3" t="s">
        <v>361</v>
      </c>
      <c r="P31" s="3" t="s">
        <v>70</v>
      </c>
      <c r="Q31" s="3" t="s">
        <v>681</v>
      </c>
      <c r="R31" s="3" t="s">
        <v>541</v>
      </c>
      <c r="S31" s="3" t="s">
        <v>70</v>
      </c>
      <c r="T31" s="3" t="s">
        <v>678</v>
      </c>
    </row>
    <row r="32" spans="2:20" ht="15.75" customHeight="1" x14ac:dyDescent="0.25">
      <c r="B32" s="47"/>
      <c r="C32" s="3">
        <v>704</v>
      </c>
      <c r="D32" s="3" t="s">
        <v>687</v>
      </c>
      <c r="E32" s="3" t="s">
        <v>70</v>
      </c>
      <c r="F32" s="3" t="s">
        <v>70</v>
      </c>
      <c r="G32" s="3" t="s">
        <v>70</v>
      </c>
      <c r="H32" s="3" t="s">
        <v>119</v>
      </c>
      <c r="I32" s="3" t="s">
        <v>684</v>
      </c>
      <c r="J32" s="3" t="s">
        <v>671</v>
      </c>
      <c r="K32" s="3" t="s">
        <v>670</v>
      </c>
      <c r="L32" s="3" t="s">
        <v>70</v>
      </c>
      <c r="M32" s="3" t="s">
        <v>86</v>
      </c>
      <c r="N32" s="3" t="s">
        <v>70</v>
      </c>
      <c r="O32" s="3" t="s">
        <v>685</v>
      </c>
      <c r="P32" s="3" t="s">
        <v>70</v>
      </c>
      <c r="Q32" s="3" t="s">
        <v>686</v>
      </c>
      <c r="R32" s="3" t="s">
        <v>541</v>
      </c>
      <c r="S32" s="3" t="s">
        <v>70</v>
      </c>
      <c r="T32" s="3" t="s">
        <v>678</v>
      </c>
    </row>
    <row r="33" spans="2:20" ht="15.75" customHeight="1" x14ac:dyDescent="0.25">
      <c r="B33" s="47"/>
      <c r="C33" s="3">
        <v>800</v>
      </c>
      <c r="D33" s="3" t="s">
        <v>675</v>
      </c>
      <c r="E33" s="3" t="s">
        <v>683</v>
      </c>
      <c r="F33" s="3" t="s">
        <v>70</v>
      </c>
      <c r="G33" s="3" t="s">
        <v>70</v>
      </c>
      <c r="H33" s="3" t="s">
        <v>352</v>
      </c>
      <c r="I33" s="3" t="s">
        <v>673</v>
      </c>
      <c r="J33" s="3" t="s">
        <v>346</v>
      </c>
      <c r="K33" s="3" t="s">
        <v>670</v>
      </c>
      <c r="L33" s="3" t="s">
        <v>70</v>
      </c>
      <c r="M33" s="3" t="s">
        <v>86</v>
      </c>
      <c r="N33" s="3" t="s">
        <v>70</v>
      </c>
      <c r="O33" s="3" t="s">
        <v>687</v>
      </c>
      <c r="P33" s="3" t="s">
        <v>70</v>
      </c>
      <c r="Q33" s="3" t="s">
        <v>688</v>
      </c>
      <c r="R33" s="3" t="s">
        <v>541</v>
      </c>
      <c r="S33" s="3" t="s">
        <v>70</v>
      </c>
      <c r="T33" s="3" t="s">
        <v>678</v>
      </c>
    </row>
    <row r="34" spans="2:20" ht="15.75" customHeight="1" x14ac:dyDescent="0.25">
      <c r="B34" s="47"/>
      <c r="C34" s="3">
        <v>960</v>
      </c>
      <c r="D34" s="3" t="s">
        <v>361</v>
      </c>
      <c r="E34" s="3" t="s">
        <v>70</v>
      </c>
      <c r="F34" s="3" t="s">
        <v>70</v>
      </c>
      <c r="G34" s="3" t="s">
        <v>70</v>
      </c>
      <c r="H34" s="3" t="s">
        <v>352</v>
      </c>
      <c r="I34" s="3" t="s">
        <v>70</v>
      </c>
      <c r="J34" s="3" t="s">
        <v>230</v>
      </c>
      <c r="K34" s="3" t="s">
        <v>70</v>
      </c>
      <c r="L34" s="3" t="s">
        <v>70</v>
      </c>
      <c r="M34" s="3" t="s">
        <v>86</v>
      </c>
      <c r="N34" s="3" t="s">
        <v>70</v>
      </c>
      <c r="O34" s="3" t="s">
        <v>541</v>
      </c>
      <c r="P34" s="3" t="s">
        <v>70</v>
      </c>
      <c r="Q34" s="3" t="s">
        <v>689</v>
      </c>
      <c r="R34" s="3" t="s">
        <v>541</v>
      </c>
      <c r="S34" s="3" t="s">
        <v>70</v>
      </c>
      <c r="T34" s="3" t="s">
        <v>678</v>
      </c>
    </row>
    <row r="35" spans="2:20" ht="15.75" customHeight="1" x14ac:dyDescent="0.2"/>
    <row r="36" spans="2:20" ht="15.75" customHeight="1" x14ac:dyDescent="0.2"/>
    <row r="37" spans="2:20" ht="15.75" customHeight="1" x14ac:dyDescent="0.2"/>
    <row r="38" spans="2:20" ht="15.75" customHeight="1" x14ac:dyDescent="0.25">
      <c r="B38" s="3" t="s">
        <v>642</v>
      </c>
      <c r="C38" s="3" t="s">
        <v>643</v>
      </c>
      <c r="D38" s="3" t="s">
        <v>644</v>
      </c>
      <c r="E38" s="3" t="s">
        <v>412</v>
      </c>
      <c r="F38" s="3" t="s">
        <v>645</v>
      </c>
      <c r="G38" s="3" t="s">
        <v>646</v>
      </c>
    </row>
    <row r="39" spans="2:20" ht="15" customHeight="1" x14ac:dyDescent="0.25">
      <c r="B39" s="48" t="s">
        <v>647</v>
      </c>
      <c r="C39" s="3">
        <v>2</v>
      </c>
      <c r="D39" s="3">
        <v>300</v>
      </c>
      <c r="E39" s="3" t="s">
        <v>691</v>
      </c>
      <c r="F39" s="3">
        <f t="shared" ref="F39:F48" si="2">G39*1000</f>
        <v>2440</v>
      </c>
      <c r="G39" s="3">
        <v>2.44</v>
      </c>
    </row>
    <row r="40" spans="2:20" ht="15.75" customHeight="1" x14ac:dyDescent="0.25">
      <c r="B40" s="47"/>
      <c r="C40" s="3">
        <v>2</v>
      </c>
      <c r="D40" s="3">
        <v>600</v>
      </c>
      <c r="E40" s="3" t="s">
        <v>692</v>
      </c>
      <c r="F40" s="3">
        <f t="shared" si="2"/>
        <v>1240</v>
      </c>
      <c r="G40" s="3">
        <v>1.24</v>
      </c>
    </row>
    <row r="41" spans="2:20" ht="15.75" customHeight="1" x14ac:dyDescent="0.25">
      <c r="B41" s="47"/>
      <c r="C41" s="3">
        <v>2</v>
      </c>
      <c r="D41" s="3">
        <v>704</v>
      </c>
      <c r="E41" s="3" t="s">
        <v>693</v>
      </c>
      <c r="F41" s="3">
        <f t="shared" si="2"/>
        <v>1060</v>
      </c>
      <c r="G41" s="3">
        <v>1.06</v>
      </c>
    </row>
    <row r="42" spans="2:20" ht="15.75" customHeight="1" x14ac:dyDescent="0.25">
      <c r="B42" s="47"/>
      <c r="C42" s="3">
        <v>2</v>
      </c>
      <c r="D42" s="3">
        <v>800</v>
      </c>
      <c r="E42" s="3" t="s">
        <v>694</v>
      </c>
      <c r="F42" s="3">
        <f t="shared" si="2"/>
        <v>940</v>
      </c>
      <c r="G42" s="3">
        <v>0.94</v>
      </c>
    </row>
    <row r="43" spans="2:20" ht="15.75" customHeight="1" x14ac:dyDescent="0.25">
      <c r="B43" s="47"/>
      <c r="C43" s="3">
        <v>2</v>
      </c>
      <c r="D43" s="3">
        <v>960</v>
      </c>
      <c r="E43" s="3" t="s">
        <v>695</v>
      </c>
      <c r="F43" s="3">
        <f t="shared" si="2"/>
        <v>790</v>
      </c>
      <c r="G43" s="3">
        <v>0.79</v>
      </c>
    </row>
    <row r="44" spans="2:20" ht="15.75" customHeight="1" x14ac:dyDescent="0.25">
      <c r="B44" s="47"/>
      <c r="C44" s="3">
        <v>4</v>
      </c>
      <c r="D44" s="3">
        <v>300</v>
      </c>
      <c r="E44" s="3" t="s">
        <v>696</v>
      </c>
      <c r="F44" s="3">
        <f t="shared" si="2"/>
        <v>1550</v>
      </c>
      <c r="G44" s="3">
        <v>1.55</v>
      </c>
    </row>
    <row r="45" spans="2:20" ht="15.75" customHeight="1" x14ac:dyDescent="0.25">
      <c r="B45" s="47"/>
      <c r="C45" s="3">
        <v>4</v>
      </c>
      <c r="D45" s="3">
        <v>600</v>
      </c>
      <c r="E45" s="3" t="s">
        <v>697</v>
      </c>
      <c r="F45" s="3">
        <f t="shared" si="2"/>
        <v>800</v>
      </c>
      <c r="G45" s="3">
        <v>0.8</v>
      </c>
    </row>
    <row r="46" spans="2:20" ht="15.75" customHeight="1" x14ac:dyDescent="0.25">
      <c r="B46" s="47"/>
      <c r="C46" s="3">
        <v>4</v>
      </c>
      <c r="D46" s="3">
        <v>704</v>
      </c>
      <c r="E46" s="3" t="s">
        <v>657</v>
      </c>
      <c r="F46" s="3">
        <f t="shared" si="2"/>
        <v>780</v>
      </c>
      <c r="G46" s="3">
        <v>0.78</v>
      </c>
    </row>
    <row r="47" spans="2:20" ht="15.75" customHeight="1" x14ac:dyDescent="0.25">
      <c r="B47" s="47"/>
      <c r="C47" s="3">
        <v>4</v>
      </c>
      <c r="D47" s="3">
        <v>800</v>
      </c>
      <c r="E47" s="3" t="s">
        <v>657</v>
      </c>
      <c r="F47" s="3">
        <f t="shared" si="2"/>
        <v>780</v>
      </c>
      <c r="G47" s="3">
        <v>0.78</v>
      </c>
    </row>
    <row r="48" spans="2:20" ht="15.75" customHeight="1" x14ac:dyDescent="0.25">
      <c r="B48" s="47"/>
      <c r="C48" s="3">
        <v>4</v>
      </c>
      <c r="D48" s="3">
        <v>960</v>
      </c>
      <c r="E48" s="3" t="s">
        <v>657</v>
      </c>
      <c r="F48" s="3">
        <f t="shared" si="2"/>
        <v>780</v>
      </c>
      <c r="G48" s="3">
        <v>0.78</v>
      </c>
    </row>
    <row r="49" spans="2:20" ht="15.75" customHeight="1" x14ac:dyDescent="0.2"/>
    <row r="50" spans="2:20" ht="15.75" customHeight="1" x14ac:dyDescent="0.25">
      <c r="B50" s="48" t="s">
        <v>658</v>
      </c>
      <c r="C50" s="3">
        <v>2</v>
      </c>
      <c r="D50" s="3">
        <v>300</v>
      </c>
      <c r="E50" s="3" t="s">
        <v>698</v>
      </c>
      <c r="F50" s="3">
        <f t="shared" ref="F50:F59" si="3">G50*1000</f>
        <v>4180</v>
      </c>
      <c r="G50" s="3">
        <v>4.18</v>
      </c>
    </row>
    <row r="51" spans="2:20" ht="15.75" customHeight="1" x14ac:dyDescent="0.25">
      <c r="B51" s="47"/>
      <c r="C51" s="3">
        <v>2</v>
      </c>
      <c r="D51" s="3">
        <v>600</v>
      </c>
      <c r="E51" s="3" t="s">
        <v>699</v>
      </c>
      <c r="F51" s="3">
        <f t="shared" si="3"/>
        <v>2110</v>
      </c>
      <c r="G51" s="3">
        <v>2.11</v>
      </c>
    </row>
    <row r="52" spans="2:20" ht="15.75" customHeight="1" x14ac:dyDescent="0.25">
      <c r="B52" s="47"/>
      <c r="C52" s="3">
        <v>2</v>
      </c>
      <c r="D52" s="3">
        <v>704</v>
      </c>
      <c r="E52" s="3" t="s">
        <v>700</v>
      </c>
      <c r="F52" s="3">
        <f t="shared" si="3"/>
        <v>1800</v>
      </c>
      <c r="G52" s="3">
        <v>1.8</v>
      </c>
    </row>
    <row r="53" spans="2:20" ht="15.75" customHeight="1" x14ac:dyDescent="0.25">
      <c r="B53" s="47"/>
      <c r="C53" s="3">
        <v>2</v>
      </c>
      <c r="D53" s="3">
        <v>800</v>
      </c>
      <c r="E53" s="3" t="s">
        <v>701</v>
      </c>
      <c r="F53" s="3">
        <f t="shared" si="3"/>
        <v>1590</v>
      </c>
      <c r="G53" s="3">
        <v>1.59</v>
      </c>
    </row>
    <row r="54" spans="2:20" ht="15.75" customHeight="1" x14ac:dyDescent="0.25">
      <c r="B54" s="47"/>
      <c r="C54" s="3">
        <v>2</v>
      </c>
      <c r="D54" s="3">
        <v>960</v>
      </c>
      <c r="E54" s="3" t="s">
        <v>667</v>
      </c>
      <c r="F54" s="3">
        <f t="shared" si="3"/>
        <v>1460</v>
      </c>
      <c r="G54" s="3">
        <v>1.46</v>
      </c>
    </row>
    <row r="55" spans="2:20" ht="15.75" customHeight="1" x14ac:dyDescent="0.25">
      <c r="B55" s="47"/>
      <c r="C55" s="3">
        <v>4</v>
      </c>
      <c r="D55" s="3">
        <v>300</v>
      </c>
      <c r="E55" s="3" t="s">
        <v>653</v>
      </c>
      <c r="F55" s="3">
        <f t="shared" si="3"/>
        <v>2410</v>
      </c>
      <c r="G55" s="3">
        <v>2.41</v>
      </c>
    </row>
    <row r="56" spans="2:20" ht="15.75" customHeight="1" x14ac:dyDescent="0.25">
      <c r="B56" s="47"/>
      <c r="C56" s="3">
        <v>4</v>
      </c>
      <c r="D56" s="3">
        <v>600</v>
      </c>
      <c r="E56" s="3" t="s">
        <v>654</v>
      </c>
      <c r="F56" s="3">
        <f t="shared" si="3"/>
        <v>1230</v>
      </c>
      <c r="G56" s="3">
        <v>1.23</v>
      </c>
    </row>
    <row r="57" spans="2:20" ht="15.75" customHeight="1" x14ac:dyDescent="0.25">
      <c r="B57" s="47"/>
      <c r="C57" s="3">
        <v>4</v>
      </c>
      <c r="D57" s="3">
        <v>704</v>
      </c>
      <c r="E57" s="3" t="s">
        <v>655</v>
      </c>
      <c r="F57" s="3">
        <f t="shared" si="3"/>
        <v>1050</v>
      </c>
      <c r="G57" s="3">
        <v>1.05</v>
      </c>
    </row>
    <row r="58" spans="2:20" ht="15.75" customHeight="1" x14ac:dyDescent="0.25">
      <c r="B58" s="47"/>
      <c r="C58" s="3">
        <v>4</v>
      </c>
      <c r="D58" s="3">
        <v>800</v>
      </c>
      <c r="E58" s="3" t="s">
        <v>656</v>
      </c>
      <c r="F58" s="3">
        <f t="shared" si="3"/>
        <v>930</v>
      </c>
      <c r="G58" s="3">
        <v>0.93</v>
      </c>
    </row>
    <row r="59" spans="2:20" ht="15.75" customHeight="1" x14ac:dyDescent="0.25">
      <c r="B59" s="47"/>
      <c r="C59" s="3">
        <v>4</v>
      </c>
      <c r="D59" s="3">
        <v>960</v>
      </c>
      <c r="E59" s="3" t="s">
        <v>657</v>
      </c>
      <c r="F59" s="3">
        <f t="shared" si="3"/>
        <v>780</v>
      </c>
      <c r="G59" s="3">
        <v>0.78</v>
      </c>
    </row>
    <row r="60" spans="2:20" ht="15.75" customHeight="1" x14ac:dyDescent="0.2"/>
    <row r="61" spans="2:20" ht="15.75" customHeight="1" x14ac:dyDescent="0.25">
      <c r="B61" s="3" t="s">
        <v>668</v>
      </c>
      <c r="C61" s="3" t="s">
        <v>669</v>
      </c>
      <c r="D61" s="3" t="s">
        <v>385</v>
      </c>
      <c r="E61" s="3" t="s">
        <v>387</v>
      </c>
      <c r="F61" s="3" t="s">
        <v>388</v>
      </c>
      <c r="G61" s="3" t="s">
        <v>389</v>
      </c>
      <c r="H61" s="3" t="s">
        <v>390</v>
      </c>
      <c r="I61" s="3" t="s">
        <v>391</v>
      </c>
      <c r="J61" s="3" t="s">
        <v>392</v>
      </c>
      <c r="K61" s="3" t="s">
        <v>393</v>
      </c>
      <c r="L61" s="3" t="s">
        <v>394</v>
      </c>
      <c r="M61" s="3" t="s">
        <v>395</v>
      </c>
      <c r="N61" s="3" t="s">
        <v>396</v>
      </c>
      <c r="O61" s="3" t="s">
        <v>397</v>
      </c>
      <c r="P61" s="3" t="s">
        <v>398</v>
      </c>
      <c r="Q61" s="3" t="s">
        <v>399</v>
      </c>
      <c r="R61" s="3" t="s">
        <v>400</v>
      </c>
      <c r="S61" s="3" t="s">
        <v>401</v>
      </c>
      <c r="T61" s="3" t="s">
        <v>402</v>
      </c>
    </row>
    <row r="62" spans="2:20" ht="15.75" customHeight="1" x14ac:dyDescent="0.25">
      <c r="B62" s="49">
        <v>2</v>
      </c>
      <c r="C62" s="3">
        <v>300</v>
      </c>
      <c r="D62" s="3" t="s">
        <v>670</v>
      </c>
      <c r="E62" s="3" t="s">
        <v>671</v>
      </c>
      <c r="F62" s="3" t="s">
        <v>70</v>
      </c>
      <c r="G62" s="3" t="s">
        <v>70</v>
      </c>
      <c r="H62" s="3" t="s">
        <v>672</v>
      </c>
      <c r="I62" s="3" t="s">
        <v>673</v>
      </c>
      <c r="J62" s="3" t="s">
        <v>674</v>
      </c>
      <c r="K62" s="3" t="s">
        <v>670</v>
      </c>
      <c r="L62" s="3" t="s">
        <v>75</v>
      </c>
      <c r="M62" s="3" t="s">
        <v>675</v>
      </c>
      <c r="N62" s="3" t="s">
        <v>70</v>
      </c>
      <c r="O62" s="3" t="s">
        <v>676</v>
      </c>
      <c r="P62" s="3" t="s">
        <v>75</v>
      </c>
      <c r="Q62" s="3" t="s">
        <v>677</v>
      </c>
      <c r="R62" s="3" t="s">
        <v>541</v>
      </c>
      <c r="S62" s="3" t="s">
        <v>70</v>
      </c>
      <c r="T62" s="3" t="s">
        <v>678</v>
      </c>
    </row>
    <row r="63" spans="2:20" ht="15.75" customHeight="1" x14ac:dyDescent="0.25">
      <c r="B63" s="47"/>
      <c r="C63" s="3">
        <v>600</v>
      </c>
      <c r="D63" s="3" t="s">
        <v>119</v>
      </c>
      <c r="E63" s="3" t="s">
        <v>679</v>
      </c>
      <c r="F63" s="3" t="s">
        <v>70</v>
      </c>
      <c r="G63" s="3" t="s">
        <v>70</v>
      </c>
      <c r="H63" s="3" t="s">
        <v>119</v>
      </c>
      <c r="I63" s="3" t="s">
        <v>680</v>
      </c>
      <c r="J63" s="3" t="s">
        <v>674</v>
      </c>
      <c r="K63" s="3" t="s">
        <v>670</v>
      </c>
      <c r="L63" s="3" t="s">
        <v>70</v>
      </c>
      <c r="M63" s="3" t="s">
        <v>86</v>
      </c>
      <c r="N63" s="3" t="s">
        <v>70</v>
      </c>
      <c r="O63" s="3" t="s">
        <v>361</v>
      </c>
      <c r="P63" s="3" t="s">
        <v>70</v>
      </c>
      <c r="Q63" s="3" t="s">
        <v>681</v>
      </c>
      <c r="R63" s="3" t="s">
        <v>541</v>
      </c>
      <c r="S63" s="3" t="s">
        <v>70</v>
      </c>
      <c r="T63" s="3" t="s">
        <v>678</v>
      </c>
    </row>
    <row r="64" spans="2:20" ht="15.75" customHeight="1" x14ac:dyDescent="0.25">
      <c r="B64" s="47"/>
      <c r="C64" s="3">
        <v>704</v>
      </c>
      <c r="D64" s="3" t="s">
        <v>682</v>
      </c>
      <c r="E64" s="3" t="s">
        <v>683</v>
      </c>
      <c r="F64" s="3" t="s">
        <v>70</v>
      </c>
      <c r="G64" s="3" t="s">
        <v>70</v>
      </c>
      <c r="H64" s="3" t="s">
        <v>119</v>
      </c>
      <c r="I64" s="3" t="s">
        <v>684</v>
      </c>
      <c r="J64" s="3" t="s">
        <v>671</v>
      </c>
      <c r="K64" s="3" t="s">
        <v>670</v>
      </c>
      <c r="L64" s="3" t="s">
        <v>70</v>
      </c>
      <c r="M64" s="3" t="s">
        <v>86</v>
      </c>
      <c r="N64" s="3" t="s">
        <v>70</v>
      </c>
      <c r="O64" s="3" t="s">
        <v>685</v>
      </c>
      <c r="P64" s="3" t="s">
        <v>70</v>
      </c>
      <c r="Q64" s="3" t="s">
        <v>686</v>
      </c>
      <c r="R64" s="3" t="s">
        <v>541</v>
      </c>
      <c r="S64" s="3" t="s">
        <v>70</v>
      </c>
      <c r="T64" s="3" t="s">
        <v>678</v>
      </c>
    </row>
    <row r="65" spans="1:20" ht="15.75" customHeight="1" x14ac:dyDescent="0.25">
      <c r="B65" s="47"/>
      <c r="C65" s="3">
        <v>800</v>
      </c>
      <c r="D65" s="3" t="s">
        <v>86</v>
      </c>
      <c r="E65" s="3" t="s">
        <v>88</v>
      </c>
      <c r="F65" s="3" t="s">
        <v>70</v>
      </c>
      <c r="G65" s="3" t="s">
        <v>70</v>
      </c>
      <c r="H65" s="3" t="s">
        <v>352</v>
      </c>
      <c r="I65" s="3" t="s">
        <v>673</v>
      </c>
      <c r="J65" s="3" t="s">
        <v>346</v>
      </c>
      <c r="K65" s="3" t="s">
        <v>670</v>
      </c>
      <c r="L65" s="3" t="s">
        <v>70</v>
      </c>
      <c r="M65" s="3" t="s">
        <v>86</v>
      </c>
      <c r="N65" s="3" t="s">
        <v>70</v>
      </c>
      <c r="O65" s="3" t="s">
        <v>687</v>
      </c>
      <c r="P65" s="3" t="s">
        <v>70</v>
      </c>
      <c r="Q65" s="3" t="s">
        <v>688</v>
      </c>
      <c r="R65" s="3" t="s">
        <v>541</v>
      </c>
      <c r="S65" s="3" t="s">
        <v>70</v>
      </c>
      <c r="T65" s="3" t="s">
        <v>678</v>
      </c>
    </row>
    <row r="66" spans="1:20" ht="15.75" customHeight="1" x14ac:dyDescent="0.25">
      <c r="B66" s="47"/>
      <c r="C66" s="3">
        <v>960</v>
      </c>
      <c r="D66" s="3" t="s">
        <v>153</v>
      </c>
      <c r="E66" s="3" t="s">
        <v>683</v>
      </c>
      <c r="F66" s="3" t="s">
        <v>70</v>
      </c>
      <c r="G66" s="3" t="s">
        <v>70</v>
      </c>
      <c r="H66" s="3" t="s">
        <v>352</v>
      </c>
      <c r="I66" s="3" t="s">
        <v>70</v>
      </c>
      <c r="J66" s="3" t="s">
        <v>230</v>
      </c>
      <c r="K66" s="3" t="s">
        <v>670</v>
      </c>
      <c r="L66" s="3" t="s">
        <v>70</v>
      </c>
      <c r="M66" s="3" t="s">
        <v>86</v>
      </c>
      <c r="N66" s="3" t="s">
        <v>70</v>
      </c>
      <c r="O66" s="3" t="s">
        <v>541</v>
      </c>
      <c r="P66" s="3" t="s">
        <v>70</v>
      </c>
      <c r="Q66" s="3" t="s">
        <v>689</v>
      </c>
      <c r="R66" s="3" t="s">
        <v>541</v>
      </c>
      <c r="S66" s="3" t="s">
        <v>70</v>
      </c>
      <c r="T66" s="3" t="s">
        <v>678</v>
      </c>
    </row>
    <row r="67" spans="1:20" ht="15.75" customHeight="1" x14ac:dyDescent="0.25">
      <c r="B67" s="49">
        <v>4</v>
      </c>
      <c r="C67" s="3">
        <v>300</v>
      </c>
      <c r="D67" s="3" t="s">
        <v>119</v>
      </c>
      <c r="E67" s="3" t="s">
        <v>679</v>
      </c>
      <c r="F67" s="3" t="s">
        <v>70</v>
      </c>
      <c r="G67" s="3" t="s">
        <v>70</v>
      </c>
      <c r="H67" s="3" t="s">
        <v>672</v>
      </c>
      <c r="I67" s="3" t="s">
        <v>673</v>
      </c>
      <c r="J67" s="3" t="s">
        <v>674</v>
      </c>
      <c r="K67" s="3" t="s">
        <v>670</v>
      </c>
      <c r="L67" s="3" t="s">
        <v>75</v>
      </c>
      <c r="M67" s="3" t="s">
        <v>675</v>
      </c>
      <c r="N67" s="3" t="s">
        <v>70</v>
      </c>
      <c r="O67" s="3" t="s">
        <v>676</v>
      </c>
      <c r="P67" s="3" t="s">
        <v>75</v>
      </c>
      <c r="Q67" s="3" t="s">
        <v>677</v>
      </c>
      <c r="R67" s="3" t="s">
        <v>541</v>
      </c>
      <c r="S67" s="3" t="s">
        <v>70</v>
      </c>
      <c r="T67" s="3" t="s">
        <v>678</v>
      </c>
    </row>
    <row r="68" spans="1:20" ht="15.75" customHeight="1" x14ac:dyDescent="0.25">
      <c r="B68" s="47"/>
      <c r="C68" s="3">
        <v>600</v>
      </c>
      <c r="D68" s="3" t="s">
        <v>672</v>
      </c>
      <c r="E68" s="3" t="s">
        <v>690</v>
      </c>
      <c r="F68" s="3" t="s">
        <v>70</v>
      </c>
      <c r="G68" s="3" t="s">
        <v>70</v>
      </c>
      <c r="H68" s="3" t="s">
        <v>119</v>
      </c>
      <c r="I68" s="3" t="s">
        <v>680</v>
      </c>
      <c r="J68" s="3" t="s">
        <v>674</v>
      </c>
      <c r="K68" s="3" t="s">
        <v>670</v>
      </c>
      <c r="L68" s="3" t="s">
        <v>70</v>
      </c>
      <c r="M68" s="3" t="s">
        <v>86</v>
      </c>
      <c r="N68" s="3" t="s">
        <v>70</v>
      </c>
      <c r="O68" s="3" t="s">
        <v>361</v>
      </c>
      <c r="P68" s="3" t="s">
        <v>70</v>
      </c>
      <c r="Q68" s="3" t="s">
        <v>681</v>
      </c>
      <c r="R68" s="3" t="s">
        <v>541</v>
      </c>
      <c r="S68" s="3" t="s">
        <v>70</v>
      </c>
      <c r="T68" s="3" t="s">
        <v>678</v>
      </c>
    </row>
    <row r="69" spans="1:20" ht="15.75" customHeight="1" x14ac:dyDescent="0.25">
      <c r="B69" s="47"/>
      <c r="C69" s="3">
        <v>704</v>
      </c>
      <c r="D69" s="3" t="s">
        <v>687</v>
      </c>
      <c r="E69" s="3" t="s">
        <v>70</v>
      </c>
      <c r="F69" s="3" t="s">
        <v>70</v>
      </c>
      <c r="G69" s="3" t="s">
        <v>70</v>
      </c>
      <c r="H69" s="3" t="s">
        <v>119</v>
      </c>
      <c r="I69" s="3" t="s">
        <v>684</v>
      </c>
      <c r="J69" s="3" t="s">
        <v>671</v>
      </c>
      <c r="K69" s="3" t="s">
        <v>670</v>
      </c>
      <c r="L69" s="3" t="s">
        <v>70</v>
      </c>
      <c r="M69" s="3" t="s">
        <v>86</v>
      </c>
      <c r="N69" s="3" t="s">
        <v>70</v>
      </c>
      <c r="O69" s="3" t="s">
        <v>685</v>
      </c>
      <c r="P69" s="3" t="s">
        <v>70</v>
      </c>
      <c r="Q69" s="3" t="s">
        <v>686</v>
      </c>
      <c r="R69" s="3" t="s">
        <v>541</v>
      </c>
      <c r="S69" s="3" t="s">
        <v>70</v>
      </c>
      <c r="T69" s="3" t="s">
        <v>678</v>
      </c>
    </row>
    <row r="70" spans="1:20" ht="15.75" customHeight="1" x14ac:dyDescent="0.25">
      <c r="B70" s="47"/>
      <c r="C70" s="3">
        <v>800</v>
      </c>
      <c r="D70" s="3" t="s">
        <v>675</v>
      </c>
      <c r="E70" s="3" t="s">
        <v>683</v>
      </c>
      <c r="F70" s="3" t="s">
        <v>70</v>
      </c>
      <c r="G70" s="3" t="s">
        <v>70</v>
      </c>
      <c r="H70" s="3" t="s">
        <v>352</v>
      </c>
      <c r="I70" s="3" t="s">
        <v>673</v>
      </c>
      <c r="J70" s="3" t="s">
        <v>346</v>
      </c>
      <c r="K70" s="3" t="s">
        <v>670</v>
      </c>
      <c r="L70" s="3" t="s">
        <v>70</v>
      </c>
      <c r="M70" s="3" t="s">
        <v>86</v>
      </c>
      <c r="N70" s="3" t="s">
        <v>70</v>
      </c>
      <c r="O70" s="3" t="s">
        <v>687</v>
      </c>
      <c r="P70" s="3" t="s">
        <v>70</v>
      </c>
      <c r="Q70" s="3" t="s">
        <v>688</v>
      </c>
      <c r="R70" s="3" t="s">
        <v>541</v>
      </c>
      <c r="S70" s="3" t="s">
        <v>70</v>
      </c>
      <c r="T70" s="3" t="s">
        <v>678</v>
      </c>
    </row>
    <row r="71" spans="1:20" ht="15.75" customHeight="1" x14ac:dyDescent="0.25">
      <c r="B71" s="47"/>
      <c r="C71" s="3">
        <v>960</v>
      </c>
      <c r="D71" s="3" t="s">
        <v>361</v>
      </c>
      <c r="E71" s="3" t="s">
        <v>70</v>
      </c>
      <c r="F71" s="3" t="s">
        <v>70</v>
      </c>
      <c r="G71" s="3" t="s">
        <v>70</v>
      </c>
      <c r="H71" s="3" t="s">
        <v>352</v>
      </c>
      <c r="I71" s="3" t="s">
        <v>70</v>
      </c>
      <c r="J71" s="3" t="s">
        <v>230</v>
      </c>
      <c r="K71" s="3" t="s">
        <v>70</v>
      </c>
      <c r="L71" s="3" t="s">
        <v>70</v>
      </c>
      <c r="M71" s="3" t="s">
        <v>86</v>
      </c>
      <c r="N71" s="3" t="s">
        <v>70</v>
      </c>
      <c r="O71" s="3" t="s">
        <v>541</v>
      </c>
      <c r="P71" s="3" t="s">
        <v>70</v>
      </c>
      <c r="Q71" s="3" t="s">
        <v>689</v>
      </c>
      <c r="R71" s="3" t="s">
        <v>541</v>
      </c>
      <c r="S71" s="3" t="s">
        <v>70</v>
      </c>
      <c r="T71" s="3" t="s">
        <v>678</v>
      </c>
    </row>
    <row r="72" spans="1:20" ht="15.75" customHeight="1" x14ac:dyDescent="0.2"/>
    <row r="73" spans="1:20" ht="15.75" customHeight="1" x14ac:dyDescent="0.2"/>
    <row r="74" spans="1:20" ht="15.75" customHeight="1" x14ac:dyDescent="0.25">
      <c r="A74" s="3" t="s">
        <v>702</v>
      </c>
      <c r="C74" s="3" t="s">
        <v>403</v>
      </c>
      <c r="D74" s="3" t="s">
        <v>404</v>
      </c>
      <c r="E74" s="3" t="s">
        <v>405</v>
      </c>
      <c r="F74" s="3" t="s">
        <v>406</v>
      </c>
      <c r="G74" s="3" t="s">
        <v>407</v>
      </c>
      <c r="H74" s="3" t="s">
        <v>408</v>
      </c>
    </row>
    <row r="75" spans="1:20" ht="15.75" customHeight="1" x14ac:dyDescent="0.25">
      <c r="B75" s="3" t="s">
        <v>10</v>
      </c>
      <c r="C75" s="3" t="s">
        <v>70</v>
      </c>
      <c r="D75" s="3" t="s">
        <v>70</v>
      </c>
      <c r="E75" s="3" t="s">
        <v>153</v>
      </c>
      <c r="F75" s="3" t="s">
        <v>70</v>
      </c>
      <c r="G75" s="3" t="s">
        <v>70</v>
      </c>
      <c r="H75" s="3" t="s">
        <v>352</v>
      </c>
    </row>
    <row r="76" spans="1:20" ht="15.75" customHeight="1" x14ac:dyDescent="0.25">
      <c r="B76" s="3" t="s">
        <v>703</v>
      </c>
      <c r="C76" s="3" t="s">
        <v>75</v>
      </c>
      <c r="D76" s="3" t="s">
        <v>75</v>
      </c>
      <c r="E76" s="3" t="s">
        <v>75</v>
      </c>
      <c r="F76" s="3" t="s">
        <v>672</v>
      </c>
      <c r="G76" s="3" t="s">
        <v>704</v>
      </c>
      <c r="H76" s="3" t="s">
        <v>70</v>
      </c>
    </row>
    <row r="77" spans="1:20" ht="15.75" customHeight="1" x14ac:dyDescent="0.25">
      <c r="B77" s="3" t="s">
        <v>705</v>
      </c>
      <c r="C77" s="3" t="s">
        <v>75</v>
      </c>
      <c r="D77" s="3" t="s">
        <v>67</v>
      </c>
      <c r="E77" s="3" t="s">
        <v>75</v>
      </c>
      <c r="F77" s="3" t="s">
        <v>672</v>
      </c>
      <c r="G77" s="3" t="s">
        <v>704</v>
      </c>
      <c r="H77" s="3" t="s">
        <v>70</v>
      </c>
    </row>
    <row r="78" spans="1:20" ht="15.75" customHeight="1" x14ac:dyDescent="0.2"/>
    <row r="79" spans="1:20" ht="15.75" customHeight="1" x14ac:dyDescent="0.2"/>
    <row r="80" spans="1:20" ht="15.75" customHeight="1" x14ac:dyDescent="0.25">
      <c r="A80" s="3" t="s">
        <v>706</v>
      </c>
      <c r="B80" s="3" t="s">
        <v>47</v>
      </c>
      <c r="C80" s="3">
        <v>0</v>
      </c>
    </row>
    <row r="81" spans="1:3" ht="15.75" customHeight="1" x14ac:dyDescent="0.25">
      <c r="B81" s="3" t="s">
        <v>707</v>
      </c>
      <c r="C81" s="3">
        <v>1</v>
      </c>
    </row>
    <row r="82" spans="1:3" ht="15.75" customHeight="1" x14ac:dyDescent="0.2"/>
    <row r="83" spans="1:3" ht="15.75" customHeight="1" x14ac:dyDescent="0.25">
      <c r="A83" s="3" t="s">
        <v>708</v>
      </c>
      <c r="B83" s="3" t="s">
        <v>709</v>
      </c>
      <c r="C83" s="3">
        <v>0</v>
      </c>
    </row>
    <row r="84" spans="1:3" ht="15.75" customHeight="1" x14ac:dyDescent="0.25">
      <c r="B84" s="3" t="s">
        <v>49</v>
      </c>
      <c r="C84" s="3">
        <v>1</v>
      </c>
    </row>
    <row r="85" spans="1:3" ht="15.75" customHeight="1" x14ac:dyDescent="0.2"/>
    <row r="86" spans="1:3" ht="15.75" customHeight="1" x14ac:dyDescent="0.25">
      <c r="A86" s="3" t="s">
        <v>710</v>
      </c>
      <c r="B86" s="3" t="s">
        <v>25</v>
      </c>
    </row>
    <row r="87" spans="1:3" ht="15.75" customHeight="1" x14ac:dyDescent="0.25">
      <c r="B87" s="3" t="s">
        <v>711</v>
      </c>
    </row>
    <row r="88" spans="1:3" ht="15.75" customHeight="1" x14ac:dyDescent="0.25">
      <c r="B88" s="3" t="s">
        <v>25</v>
      </c>
    </row>
    <row r="89" spans="1:3" ht="15.75" customHeight="1" x14ac:dyDescent="0.25">
      <c r="B89" s="3" t="s">
        <v>712</v>
      </c>
    </row>
    <row r="90" spans="1:3" ht="15.75" customHeight="1" x14ac:dyDescent="0.2"/>
    <row r="91" spans="1:3" ht="15.75" customHeight="1" x14ac:dyDescent="0.25">
      <c r="A91" s="3" t="s">
        <v>713</v>
      </c>
      <c r="B91" s="3" t="s">
        <v>25</v>
      </c>
    </row>
    <row r="92" spans="1:3" ht="15.75" customHeight="1" x14ac:dyDescent="0.25">
      <c r="B92" s="3" t="s">
        <v>714</v>
      </c>
    </row>
    <row r="93" spans="1:3" ht="15.75" customHeight="1" x14ac:dyDescent="0.25">
      <c r="B93" s="3" t="s">
        <v>715</v>
      </c>
    </row>
    <row r="94" spans="1:3" ht="15.75" customHeight="1" x14ac:dyDescent="0.25">
      <c r="B94" s="3" t="s">
        <v>716</v>
      </c>
    </row>
    <row r="95" spans="1:3" ht="15.75" customHeight="1" x14ac:dyDescent="0.2"/>
    <row r="96" spans="1: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B50:B59"/>
    <mergeCell ref="B62:B66"/>
    <mergeCell ref="B67:B71"/>
    <mergeCell ref="B2:B11"/>
    <mergeCell ref="B13:B22"/>
    <mergeCell ref="B25:B29"/>
    <mergeCell ref="B30:B34"/>
    <mergeCell ref="B39:B48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90</vt:i4>
      </vt:variant>
    </vt:vector>
  </HeadingPairs>
  <TitlesOfParts>
    <vt:vector size="95" baseType="lpstr">
      <vt:lpstr>ReadMe</vt:lpstr>
      <vt:lpstr>InputParameters</vt:lpstr>
      <vt:lpstr>MLX75027</vt:lpstr>
      <vt:lpstr>MLX75026</vt:lpstr>
      <vt:lpstr>Tables</vt:lpstr>
      <vt:lpstr>_75026HMAX</vt:lpstr>
      <vt:lpstr>_75026hmaxVal</vt:lpstr>
      <vt:lpstr>_75026Phase_readout_time_ms</vt:lpstr>
      <vt:lpstr>_75026PhaseLength</vt:lpstr>
      <vt:lpstr>_75026PLLSETUP</vt:lpstr>
      <vt:lpstr>_75026PRETIME</vt:lpstr>
      <vt:lpstr>_75026PX_INTEGRATION</vt:lpstr>
      <vt:lpstr>_75026ROI_ROW_END</vt:lpstr>
      <vt:lpstr>_75026ROI_ROW_START</vt:lpstr>
      <vt:lpstr>_75026ROI_x1</vt:lpstr>
      <vt:lpstr>_75026ROI_x2</vt:lpstr>
      <vt:lpstr>_75026ROI_Y1</vt:lpstr>
      <vt:lpstr>_75026ROI_Y2</vt:lpstr>
      <vt:lpstr>_75026tabD2laneHMax</vt:lpstr>
      <vt:lpstr>_75026tabD4laneHMax</vt:lpstr>
      <vt:lpstr>_75026tabS2laneHMax</vt:lpstr>
      <vt:lpstr>_75026tabS4laneHMax</vt:lpstr>
      <vt:lpstr>_75026tabVideoOutCfg2lane</vt:lpstr>
      <vt:lpstr>_75026tabVideoOutCfg4lane</vt:lpstr>
      <vt:lpstr>_75027HMAX</vt:lpstr>
      <vt:lpstr>_75027hmaxVal</vt:lpstr>
      <vt:lpstr>_75027Phase_readout_time_ms</vt:lpstr>
      <vt:lpstr>_75027PhaseLength</vt:lpstr>
      <vt:lpstr>_75027PLLSETUP</vt:lpstr>
      <vt:lpstr>_75027PRETIME</vt:lpstr>
      <vt:lpstr>_75027PX_INTEGRATION</vt:lpstr>
      <vt:lpstr>_75027ROI_ROW_END</vt:lpstr>
      <vt:lpstr>_75027ROI_ROW_START</vt:lpstr>
      <vt:lpstr>_75027ROI_x1</vt:lpstr>
      <vt:lpstr>_75027ROI_x2</vt:lpstr>
      <vt:lpstr>_75027ROI_Y1</vt:lpstr>
      <vt:lpstr>_75027ROI_y2</vt:lpstr>
      <vt:lpstr>_75027tabD2laneHMax</vt:lpstr>
      <vt:lpstr>_75027tabD4laneHMax</vt:lpstr>
      <vt:lpstr>_75027tabS2laneHMax</vt:lpstr>
      <vt:lpstr>_75027tabS4laneHMax</vt:lpstr>
      <vt:lpstr>_75027tabVideoOutCfg2lane</vt:lpstr>
      <vt:lpstr>_75027tabVideoOutCfg4lane</vt:lpstr>
      <vt:lpstr>BINNING_MODE</vt:lpstr>
      <vt:lpstr>ClkOff</vt:lpstr>
      <vt:lpstr>depth_fps</vt:lpstr>
      <vt:lpstr>IMG_ORIENTATION_H</vt:lpstr>
      <vt:lpstr>IMG_ORIENTATION_V</vt:lpstr>
      <vt:lpstr>integration_time_us</vt:lpstr>
      <vt:lpstr>MIPI_lane</vt:lpstr>
      <vt:lpstr>MIPI_Speed_MSps</vt:lpstr>
      <vt:lpstr>ModFreq</vt:lpstr>
      <vt:lpstr>OutputMode</vt:lpstr>
      <vt:lpstr>P0PreHeat</vt:lpstr>
      <vt:lpstr>P0PreMix</vt:lpstr>
      <vt:lpstr>P1PreHeat</vt:lpstr>
      <vt:lpstr>P1PreMix</vt:lpstr>
      <vt:lpstr>P2PreHeat</vt:lpstr>
      <vt:lpstr>P2PreMix</vt:lpstr>
      <vt:lpstr>P3PreHeat</vt:lpstr>
      <vt:lpstr>P3PreMix</vt:lpstr>
      <vt:lpstr>P4PreHeat</vt:lpstr>
      <vt:lpstr>P4PreMix</vt:lpstr>
      <vt:lpstr>P5PreHeat</vt:lpstr>
      <vt:lpstr>P5PreMix</vt:lpstr>
      <vt:lpstr>P6PreHeat</vt:lpstr>
      <vt:lpstr>P6PreMix</vt:lpstr>
      <vt:lpstr>P7PreHeat</vt:lpstr>
      <vt:lpstr>P7PreMix</vt:lpstr>
      <vt:lpstr>Phase0Shift</vt:lpstr>
      <vt:lpstr>Phase1Shift</vt:lpstr>
      <vt:lpstr>Phase2Shift</vt:lpstr>
      <vt:lpstr>Phase3Shift</vt:lpstr>
      <vt:lpstr>Phase4Shift</vt:lpstr>
      <vt:lpstr>Phase5Shift</vt:lpstr>
      <vt:lpstr>Phase6Shift</vt:lpstr>
      <vt:lpstr>Phase7Shift</vt:lpstr>
      <vt:lpstr>phases_per_frame</vt:lpstr>
      <vt:lpstr>PLLSETUP</vt:lpstr>
      <vt:lpstr>PRETIME</vt:lpstr>
      <vt:lpstr>PX_INTEGRATION</vt:lpstr>
      <vt:lpstr>Px_PreHeat</vt:lpstr>
      <vt:lpstr>Px_PreMix</vt:lpstr>
      <vt:lpstr>Px_PreTime</vt:lpstr>
      <vt:lpstr>ROI_ROW_END</vt:lpstr>
      <vt:lpstr>ROI_ROW_START</vt:lpstr>
      <vt:lpstr>ROI_x1</vt:lpstr>
      <vt:lpstr>ROI_x2</vt:lpstr>
      <vt:lpstr>ROI_Y1</vt:lpstr>
      <vt:lpstr>ROI_y2</vt:lpstr>
      <vt:lpstr>STATS_EN</vt:lpstr>
      <vt:lpstr>STATS_MODE</vt:lpstr>
      <vt:lpstr>tabTriggerMode</vt:lpstr>
      <vt:lpstr>TrigMode</vt:lpstr>
      <vt:lpstr>USER_ID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Zhihua Liu</dc:creator>
  <cp:lastModifiedBy>pippo pizza</cp:lastModifiedBy>
  <dcterms:created xsi:type="dcterms:W3CDTF">2020-08-25T03:13:23Z</dcterms:created>
  <dcterms:modified xsi:type="dcterms:W3CDTF">2024-02-27T21:21:27Z</dcterms:modified>
</cp:coreProperties>
</file>